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divane.mariz\Downloads\"/>
    </mc:Choice>
  </mc:AlternateContent>
  <xr:revisionPtr revIDLastSave="0" documentId="13_ncr:1_{875B5163-73DF-4252-9C36-7675F040EF28}" xr6:coauthVersionLast="47" xr6:coauthVersionMax="47" xr10:uidLastSave="{00000000-0000-0000-0000-000000000000}"/>
  <bookViews>
    <workbookView xWindow="0" yWindow="465" windowWidth="28800" windowHeight="15135" firstSheet="6" activeTab="11" xr2:uid="{00000000-000D-0000-FFFF-FFFF00000000}"/>
  </bookViews>
  <sheets>
    <sheet name="LAI - JANEIRO24" sheetId="1" r:id="rId1"/>
    <sheet name="LAI - FEVEREIRO24" sheetId="2" r:id="rId2"/>
    <sheet name="LAI - MARÇO24" sheetId="3" r:id="rId3"/>
    <sheet name="LAI - ABRIL24" sheetId="4" r:id="rId4"/>
    <sheet name="LAI - MAIO24" sheetId="5" r:id="rId5"/>
    <sheet name="LAI - JUNHO 2024" sheetId="6" r:id="rId6"/>
    <sheet name="LAI - JULHO 2024" sheetId="7" r:id="rId7"/>
    <sheet name="LAI-AGOSTO 2024" sheetId="8" r:id="rId8"/>
    <sheet name="LAI - SETEMBRO 2024" sheetId="9" r:id="rId9"/>
    <sheet name="LAI - OUTUBRO 2024" sheetId="10" r:id="rId10"/>
    <sheet name="LAI - NOVEMBRO 2024" sheetId="11" r:id="rId11"/>
    <sheet name="DEZEMBRO 2024" sheetId="12" r:id="rId12"/>
  </sheets>
  <definedNames>
    <definedName name="_xlnm._FilterDatabase" localSheetId="11" hidden="1">'DEZEMBRO 2024'!$A$55:$AD$171</definedName>
    <definedName name="_xlnm._FilterDatabase" localSheetId="3" hidden="1">'LAI - ABRIL24'!$A$51:$F$158</definedName>
    <definedName name="_xlnm._FilterDatabase" localSheetId="1" hidden="1">'LAI - FEVEREIRO24'!$A$50:$AD$156</definedName>
    <definedName name="_xlnm._FilterDatabase" localSheetId="0" hidden="1">'LAI - JANEIRO24'!$A$50:$AD$159</definedName>
    <definedName name="_xlnm._FilterDatabase" localSheetId="6" hidden="1">'LAI - JULHO 2024'!$A$52:$AD$163</definedName>
    <definedName name="_xlnm._FilterDatabase" localSheetId="5" hidden="1">'LAI - JUNHO 2024'!$A$52:$AD$164</definedName>
    <definedName name="_xlnm._FilterDatabase" localSheetId="4" hidden="1">'LAI - MAIO24'!$A$52:$AD$160</definedName>
    <definedName name="_xlnm._FilterDatabase" localSheetId="2" hidden="1">'LAI - MARÇO24'!$A$50:$AD$157</definedName>
  </definedNames>
  <calcPr calcId="191029"/>
</workbook>
</file>

<file path=xl/calcChain.xml><?xml version="1.0" encoding="utf-8"?>
<calcChain xmlns="http://schemas.openxmlformats.org/spreadsheetml/2006/main">
  <c r="I178" i="12" l="1"/>
  <c r="G178" i="12"/>
  <c r="E178" i="12"/>
  <c r="I176" i="12"/>
  <c r="H172" i="12"/>
  <c r="E172" i="12"/>
  <c r="I170" i="12"/>
  <c r="G170" i="12"/>
  <c r="G172" i="12" s="1"/>
  <c r="C170" i="12"/>
  <c r="D170" i="12" s="1"/>
  <c r="D172" i="12" s="1"/>
  <c r="I169" i="12"/>
  <c r="I168" i="12"/>
  <c r="I167" i="12"/>
  <c r="I166" i="12"/>
  <c r="I172" i="12" s="1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5" i="12"/>
  <c r="I104" i="12"/>
  <c r="I103" i="12"/>
  <c r="I102" i="12"/>
  <c r="I101" i="12"/>
  <c r="I100" i="12"/>
  <c r="I99" i="12"/>
  <c r="I98" i="12"/>
  <c r="I97" i="12"/>
  <c r="I96" i="12"/>
  <c r="I95" i="12"/>
  <c r="I93" i="12"/>
  <c r="I92" i="12"/>
  <c r="I91" i="12"/>
  <c r="I90" i="12"/>
  <c r="I89" i="12"/>
  <c r="I88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D52" i="12"/>
  <c r="C52" i="12"/>
  <c r="H51" i="12"/>
  <c r="G51" i="12"/>
  <c r="H50" i="12"/>
  <c r="G50" i="12"/>
  <c r="I49" i="12"/>
  <c r="H49" i="12"/>
  <c r="G49" i="12"/>
  <c r="H48" i="12"/>
  <c r="G48" i="12"/>
  <c r="H47" i="12"/>
  <c r="H52" i="12" s="1"/>
  <c r="G47" i="12"/>
  <c r="G52" i="12" s="1"/>
  <c r="I45" i="12"/>
  <c r="I44" i="12"/>
  <c r="I47" i="12" s="1"/>
  <c r="I43" i="12"/>
  <c r="I42" i="12"/>
  <c r="I48" i="12" s="1"/>
  <c r="I41" i="12"/>
  <c r="I51" i="12" s="1"/>
  <c r="I40" i="12"/>
  <c r="I50" i="12" s="1"/>
  <c r="I35" i="12"/>
  <c r="H35" i="12"/>
  <c r="G35" i="12"/>
  <c r="D35" i="12"/>
  <c r="C35" i="12"/>
  <c r="E35" i="12" s="1"/>
  <c r="I34" i="12"/>
  <c r="H34" i="12"/>
  <c r="G34" i="12"/>
  <c r="C34" i="12"/>
  <c r="E34" i="12" s="1"/>
  <c r="I33" i="12"/>
  <c r="H33" i="12"/>
  <c r="G33" i="12"/>
  <c r="J32" i="12"/>
  <c r="I32" i="12"/>
  <c r="H32" i="12"/>
  <c r="G32" i="12"/>
  <c r="D32" i="12"/>
  <c r="E32" i="12" s="1"/>
  <c r="C32" i="12"/>
  <c r="J31" i="12"/>
  <c r="I31" i="12"/>
  <c r="H31" i="12"/>
  <c r="G31" i="12"/>
  <c r="D31" i="12"/>
  <c r="C31" i="12"/>
  <c r="E31" i="12" s="1"/>
  <c r="I30" i="12"/>
  <c r="H30" i="12"/>
  <c r="G30" i="12"/>
  <c r="E30" i="12"/>
  <c r="I29" i="12"/>
  <c r="H29" i="12"/>
  <c r="G29" i="12"/>
  <c r="E29" i="12"/>
  <c r="I28" i="12"/>
  <c r="H28" i="12"/>
  <c r="G28" i="12"/>
  <c r="C28" i="12"/>
  <c r="E28" i="12" s="1"/>
  <c r="J27" i="12"/>
  <c r="I27" i="12"/>
  <c r="H27" i="12"/>
  <c r="G27" i="12"/>
  <c r="D27" i="12"/>
  <c r="C27" i="12"/>
  <c r="E27" i="12" s="1"/>
  <c r="J26" i="12"/>
  <c r="I26" i="12"/>
  <c r="H26" i="12"/>
  <c r="G26" i="12"/>
  <c r="E26" i="12"/>
  <c r="D26" i="12"/>
  <c r="C26" i="12"/>
  <c r="J25" i="12"/>
  <c r="I25" i="12"/>
  <c r="I36" i="12" s="1"/>
  <c r="H181" i="12" s="1"/>
  <c r="H25" i="12"/>
  <c r="H36" i="12" s="1"/>
  <c r="G25" i="12"/>
  <c r="G36" i="12" s="1"/>
  <c r="D25" i="12"/>
  <c r="D36" i="12" s="1"/>
  <c r="D181" i="12" s="1"/>
  <c r="C25" i="12"/>
  <c r="C36" i="12" s="1"/>
  <c r="J23" i="12"/>
  <c r="J22" i="12"/>
  <c r="J21" i="12"/>
  <c r="J30" i="12" s="1"/>
  <c r="J20" i="12"/>
  <c r="J19" i="12"/>
  <c r="J18" i="12"/>
  <c r="J17" i="12"/>
  <c r="J16" i="12"/>
  <c r="J15" i="12"/>
  <c r="J35" i="12" s="1"/>
  <c r="J14" i="12"/>
  <c r="J33" i="12" s="1"/>
  <c r="J13" i="12"/>
  <c r="J29" i="12" s="1"/>
  <c r="J12" i="12"/>
  <c r="J11" i="12"/>
  <c r="J10" i="12"/>
  <c r="J34" i="12" s="1"/>
  <c r="J9" i="12"/>
  <c r="J28" i="12" s="1"/>
  <c r="J8" i="12"/>
  <c r="J7" i="12"/>
  <c r="I52" i="12" l="1"/>
  <c r="J36" i="12"/>
  <c r="G181" i="12"/>
  <c r="C172" i="12"/>
  <c r="C181" i="12" s="1"/>
  <c r="E25" i="12"/>
  <c r="E36" i="12" s="1"/>
  <c r="E181" i="12" s="1"/>
  <c r="I181" i="12" l="1"/>
  <c r="G179" i="11" l="1"/>
  <c r="E179" i="11"/>
  <c r="I176" i="11"/>
  <c r="I175" i="11"/>
  <c r="I179" i="11" s="1"/>
  <c r="H171" i="11"/>
  <c r="E171" i="11"/>
  <c r="I169" i="11"/>
  <c r="G169" i="11"/>
  <c r="G171" i="11" s="1"/>
  <c r="D169" i="11"/>
  <c r="D171" i="11" s="1"/>
  <c r="C169" i="11"/>
  <c r="C171" i="11" s="1"/>
  <c r="I168" i="11"/>
  <c r="I167" i="11"/>
  <c r="I166" i="11"/>
  <c r="I171" i="11" s="1"/>
  <c r="I165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4" i="11"/>
  <c r="I103" i="11"/>
  <c r="I102" i="11"/>
  <c r="I101" i="11"/>
  <c r="I100" i="11"/>
  <c r="I99" i="11"/>
  <c r="I98" i="11"/>
  <c r="I97" i="11"/>
  <c r="I96" i="11"/>
  <c r="I95" i="11"/>
  <c r="I94" i="11"/>
  <c r="I92" i="11"/>
  <c r="I91" i="11"/>
  <c r="I90" i="11"/>
  <c r="I89" i="11"/>
  <c r="I88" i="11"/>
  <c r="I8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D51" i="11"/>
  <c r="C51" i="11"/>
  <c r="H50" i="11"/>
  <c r="G50" i="11"/>
  <c r="H49" i="11"/>
  <c r="G49" i="11"/>
  <c r="G51" i="11" s="1"/>
  <c r="I48" i="11"/>
  <c r="H48" i="11"/>
  <c r="G48" i="11"/>
  <c r="I47" i="11"/>
  <c r="H47" i="11"/>
  <c r="G47" i="11"/>
  <c r="H46" i="11"/>
  <c r="H51" i="11" s="1"/>
  <c r="G46" i="11"/>
  <c r="I44" i="11"/>
  <c r="I43" i="11"/>
  <c r="I46" i="11" s="1"/>
  <c r="I42" i="11"/>
  <c r="I41" i="11"/>
  <c r="I40" i="11"/>
  <c r="I50" i="11" s="1"/>
  <c r="I39" i="11"/>
  <c r="I49" i="11" s="1"/>
  <c r="J34" i="11"/>
  <c r="I34" i="11"/>
  <c r="H34" i="11"/>
  <c r="G34" i="11"/>
  <c r="D34" i="11"/>
  <c r="C34" i="11"/>
  <c r="E34" i="11" s="1"/>
  <c r="I33" i="11"/>
  <c r="H33" i="11"/>
  <c r="G33" i="11"/>
  <c r="C33" i="11"/>
  <c r="E33" i="11" s="1"/>
  <c r="I32" i="11"/>
  <c r="H32" i="11"/>
  <c r="G32" i="11"/>
  <c r="J31" i="11"/>
  <c r="I31" i="11"/>
  <c r="H31" i="11"/>
  <c r="G31" i="11"/>
  <c r="E31" i="11"/>
  <c r="D31" i="11"/>
  <c r="C31" i="11"/>
  <c r="J30" i="11"/>
  <c r="I30" i="11"/>
  <c r="H30" i="11"/>
  <c r="G30" i="11"/>
  <c r="D30" i="11"/>
  <c r="C30" i="11"/>
  <c r="E30" i="11" s="1"/>
  <c r="I29" i="11"/>
  <c r="H29" i="11"/>
  <c r="G29" i="11"/>
  <c r="E29" i="11"/>
  <c r="I28" i="11"/>
  <c r="H28" i="11"/>
  <c r="G28" i="11"/>
  <c r="E28" i="11"/>
  <c r="I27" i="11"/>
  <c r="H27" i="11"/>
  <c r="G27" i="11"/>
  <c r="E27" i="11"/>
  <c r="C27" i="11"/>
  <c r="J26" i="11"/>
  <c r="I26" i="11"/>
  <c r="H26" i="11"/>
  <c r="G26" i="11"/>
  <c r="D26" i="11"/>
  <c r="C26" i="11"/>
  <c r="E26" i="11" s="1"/>
  <c r="J25" i="11"/>
  <c r="I25" i="11"/>
  <c r="H25" i="11"/>
  <c r="G25" i="11"/>
  <c r="E25" i="11"/>
  <c r="D25" i="11"/>
  <c r="C25" i="11"/>
  <c r="J24" i="11"/>
  <c r="I24" i="11"/>
  <c r="I35" i="11" s="1"/>
  <c r="H182" i="11" s="1"/>
  <c r="H24" i="11"/>
  <c r="H35" i="11" s="1"/>
  <c r="G24" i="11"/>
  <c r="G35" i="11" s="1"/>
  <c r="E24" i="11"/>
  <c r="D24" i="11"/>
  <c r="D35" i="11" s="1"/>
  <c r="D182" i="11" s="1"/>
  <c r="C24" i="11"/>
  <c r="C35" i="11" s="1"/>
  <c r="C182" i="11" s="1"/>
  <c r="J22" i="11"/>
  <c r="J21" i="11"/>
  <c r="J20" i="11"/>
  <c r="J29" i="11" s="1"/>
  <c r="J19" i="11"/>
  <c r="J18" i="11"/>
  <c r="J17" i="11"/>
  <c r="J32" i="11" s="1"/>
  <c r="J16" i="11"/>
  <c r="J15" i="11"/>
  <c r="J14" i="11"/>
  <c r="J13" i="11"/>
  <c r="J28" i="11" s="1"/>
  <c r="J12" i="11"/>
  <c r="J11" i="11"/>
  <c r="J10" i="11"/>
  <c r="J33" i="11" s="1"/>
  <c r="J9" i="11"/>
  <c r="J27" i="11" s="1"/>
  <c r="J8" i="11"/>
  <c r="J7" i="11"/>
  <c r="G177" i="10"/>
  <c r="E177" i="10"/>
  <c r="I175" i="10"/>
  <c r="I174" i="10"/>
  <c r="I177" i="10" s="1"/>
  <c r="H170" i="10"/>
  <c r="E170" i="10"/>
  <c r="I168" i="10"/>
  <c r="G168" i="10"/>
  <c r="G170" i="10" s="1"/>
  <c r="D168" i="10"/>
  <c r="D170" i="10" s="1"/>
  <c r="C168" i="10"/>
  <c r="C170" i="10" s="1"/>
  <c r="I167" i="10"/>
  <c r="I166" i="10"/>
  <c r="I165" i="10"/>
  <c r="I170" i="10" s="1"/>
  <c r="I164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3" i="10"/>
  <c r="I102" i="10"/>
  <c r="I101" i="10"/>
  <c r="I100" i="10"/>
  <c r="I99" i="10"/>
  <c r="I98" i="10"/>
  <c r="I97" i="10"/>
  <c r="I96" i="10"/>
  <c r="I95" i="10"/>
  <c r="I94" i="10"/>
  <c r="I93" i="10"/>
  <c r="I91" i="10"/>
  <c r="I90" i="10"/>
  <c r="I89" i="10"/>
  <c r="I88" i="10"/>
  <c r="I87" i="10"/>
  <c r="I86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D51" i="10"/>
  <c r="C51" i="10"/>
  <c r="H50" i="10"/>
  <c r="G50" i="10"/>
  <c r="H49" i="10"/>
  <c r="G49" i="10"/>
  <c r="I48" i="10"/>
  <c r="H48" i="10"/>
  <c r="G48" i="10"/>
  <c r="H47" i="10"/>
  <c r="G47" i="10"/>
  <c r="H46" i="10"/>
  <c r="H51" i="10" s="1"/>
  <c r="G46" i="10"/>
  <c r="G51" i="10" s="1"/>
  <c r="I44" i="10"/>
  <c r="I43" i="10"/>
  <c r="I46" i="10" s="1"/>
  <c r="I42" i="10"/>
  <c r="I41" i="10"/>
  <c r="I47" i="10" s="1"/>
  <c r="I40" i="10"/>
  <c r="I50" i="10" s="1"/>
  <c r="I39" i="10"/>
  <c r="I49" i="10" s="1"/>
  <c r="J34" i="10"/>
  <c r="I34" i="10"/>
  <c r="H34" i="10"/>
  <c r="G34" i="10"/>
  <c r="D34" i="10"/>
  <c r="C34" i="10"/>
  <c r="E34" i="10" s="1"/>
  <c r="I33" i="10"/>
  <c r="H33" i="10"/>
  <c r="G33" i="10"/>
  <c r="C33" i="10"/>
  <c r="E33" i="10" s="1"/>
  <c r="I32" i="10"/>
  <c r="H32" i="10"/>
  <c r="G32" i="10"/>
  <c r="I31" i="10"/>
  <c r="H31" i="10"/>
  <c r="G31" i="10"/>
  <c r="D31" i="10"/>
  <c r="E31" i="10" s="1"/>
  <c r="C31" i="10"/>
  <c r="J30" i="10"/>
  <c r="I30" i="10"/>
  <c r="H30" i="10"/>
  <c r="G30" i="10"/>
  <c r="D30" i="10"/>
  <c r="C30" i="10"/>
  <c r="E30" i="10" s="1"/>
  <c r="I29" i="10"/>
  <c r="H29" i="10"/>
  <c r="G29" i="10"/>
  <c r="E29" i="10"/>
  <c r="I28" i="10"/>
  <c r="H28" i="10"/>
  <c r="G28" i="10"/>
  <c r="E28" i="10"/>
  <c r="I27" i="10"/>
  <c r="H27" i="10"/>
  <c r="G27" i="10"/>
  <c r="C27" i="10"/>
  <c r="E27" i="10" s="1"/>
  <c r="J26" i="10"/>
  <c r="I26" i="10"/>
  <c r="H26" i="10"/>
  <c r="G26" i="10"/>
  <c r="D26" i="10"/>
  <c r="C26" i="10"/>
  <c r="E26" i="10" s="1"/>
  <c r="J25" i="10"/>
  <c r="I25" i="10"/>
  <c r="H25" i="10"/>
  <c r="G25" i="10"/>
  <c r="E25" i="10"/>
  <c r="D25" i="10"/>
  <c r="C25" i="10"/>
  <c r="J24" i="10"/>
  <c r="I24" i="10"/>
  <c r="I35" i="10" s="1"/>
  <c r="H180" i="10" s="1"/>
  <c r="H24" i="10"/>
  <c r="H35" i="10" s="1"/>
  <c r="G180" i="10" s="1"/>
  <c r="G24" i="10"/>
  <c r="G35" i="10" s="1"/>
  <c r="D24" i="10"/>
  <c r="E24" i="10" s="1"/>
  <c r="C24" i="10"/>
  <c r="C35" i="10" s="1"/>
  <c r="C180" i="10" s="1"/>
  <c r="J22" i="10"/>
  <c r="J21" i="10"/>
  <c r="J20" i="10"/>
  <c r="J29" i="10" s="1"/>
  <c r="J19" i="10"/>
  <c r="J18" i="10"/>
  <c r="J17" i="10"/>
  <c r="J16" i="10"/>
  <c r="J32" i="10" s="1"/>
  <c r="J15" i="10"/>
  <c r="J14" i="10"/>
  <c r="J13" i="10"/>
  <c r="J28" i="10" s="1"/>
  <c r="J12" i="10"/>
  <c r="J11" i="10"/>
  <c r="J10" i="10"/>
  <c r="J33" i="10" s="1"/>
  <c r="J9" i="10"/>
  <c r="J27" i="10" s="1"/>
  <c r="J8" i="10"/>
  <c r="J31" i="10" s="1"/>
  <c r="J7" i="10"/>
  <c r="G175" i="9"/>
  <c r="E175" i="9"/>
  <c r="I173" i="9"/>
  <c r="I172" i="9"/>
  <c r="I175" i="9" s="1"/>
  <c r="H168" i="9"/>
  <c r="E168" i="9"/>
  <c r="I166" i="9"/>
  <c r="G166" i="9"/>
  <c r="G168" i="9" s="1"/>
  <c r="C166" i="9"/>
  <c r="D166" i="9" s="1"/>
  <c r="D168" i="9" s="1"/>
  <c r="I165" i="9"/>
  <c r="I164" i="9"/>
  <c r="I163" i="9"/>
  <c r="I162" i="9"/>
  <c r="I168" i="9" s="1"/>
  <c r="I160" i="9"/>
  <c r="I159" i="9"/>
  <c r="I158" i="9"/>
  <c r="I157" i="9"/>
  <c r="I156" i="9"/>
  <c r="I155" i="9"/>
  <c r="I154" i="9"/>
  <c r="I153" i="9"/>
  <c r="I152" i="9"/>
  <c r="I151" i="9"/>
  <c r="I150" i="9"/>
  <c r="I149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2" i="9"/>
  <c r="I101" i="9"/>
  <c r="I100" i="9"/>
  <c r="I99" i="9"/>
  <c r="I98" i="9"/>
  <c r="I97" i="9"/>
  <c r="I96" i="9"/>
  <c r="I95" i="9"/>
  <c r="I94" i="9"/>
  <c r="I93" i="9"/>
  <c r="I92" i="9"/>
  <c r="I90" i="9"/>
  <c r="I89" i="9"/>
  <c r="I88" i="9"/>
  <c r="I87" i="9"/>
  <c r="I86" i="9"/>
  <c r="I85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D51" i="9"/>
  <c r="C51" i="9"/>
  <c r="H50" i="9"/>
  <c r="G50" i="9"/>
  <c r="H49" i="9"/>
  <c r="G49" i="9"/>
  <c r="I48" i="9"/>
  <c r="H48" i="9"/>
  <c r="G48" i="9"/>
  <c r="H47" i="9"/>
  <c r="G47" i="9"/>
  <c r="H46" i="9"/>
  <c r="H51" i="9" s="1"/>
  <c r="G46" i="9"/>
  <c r="I44" i="9"/>
  <c r="I49" i="9" s="1"/>
  <c r="I43" i="9"/>
  <c r="I46" i="9" s="1"/>
  <c r="I51" i="9" s="1"/>
  <c r="I42" i="9"/>
  <c r="I41" i="9"/>
  <c r="I47" i="9" s="1"/>
  <c r="I40" i="9"/>
  <c r="I50" i="9" s="1"/>
  <c r="I39" i="9"/>
  <c r="J34" i="9"/>
  <c r="I34" i="9"/>
  <c r="H34" i="9"/>
  <c r="G34" i="9"/>
  <c r="D34" i="9"/>
  <c r="C34" i="9"/>
  <c r="E34" i="9" s="1"/>
  <c r="I33" i="9"/>
  <c r="H33" i="9"/>
  <c r="G33" i="9"/>
  <c r="E33" i="9"/>
  <c r="C33" i="9"/>
  <c r="I32" i="9"/>
  <c r="H32" i="9"/>
  <c r="G32" i="9"/>
  <c r="I31" i="9"/>
  <c r="H31" i="9"/>
  <c r="G31" i="9"/>
  <c r="D31" i="9"/>
  <c r="C31" i="9"/>
  <c r="E31" i="9" s="1"/>
  <c r="J30" i="9"/>
  <c r="I30" i="9"/>
  <c r="H30" i="9"/>
  <c r="G30" i="9"/>
  <c r="D30" i="9"/>
  <c r="C30" i="9"/>
  <c r="E30" i="9" s="1"/>
  <c r="J29" i="9"/>
  <c r="I29" i="9"/>
  <c r="H29" i="9"/>
  <c r="G29" i="9"/>
  <c r="E29" i="9"/>
  <c r="I28" i="9"/>
  <c r="H28" i="9"/>
  <c r="G28" i="9"/>
  <c r="E28" i="9"/>
  <c r="I27" i="9"/>
  <c r="H27" i="9"/>
  <c r="G27" i="9"/>
  <c r="C27" i="9"/>
  <c r="E27" i="9" s="1"/>
  <c r="J26" i="9"/>
  <c r="I26" i="9"/>
  <c r="H26" i="9"/>
  <c r="G26" i="9"/>
  <c r="E26" i="9"/>
  <c r="D26" i="9"/>
  <c r="C26" i="9"/>
  <c r="I25" i="9"/>
  <c r="H25" i="9"/>
  <c r="G25" i="9"/>
  <c r="D25" i="9"/>
  <c r="E25" i="9" s="1"/>
  <c r="C25" i="9"/>
  <c r="J24" i="9"/>
  <c r="I24" i="9"/>
  <c r="I35" i="9" s="1"/>
  <c r="H178" i="9" s="1"/>
  <c r="H24" i="9"/>
  <c r="H35" i="9" s="1"/>
  <c r="G24" i="9"/>
  <c r="D24" i="9"/>
  <c r="C24" i="9"/>
  <c r="E24" i="9" s="1"/>
  <c r="J22" i="9"/>
  <c r="J21" i="9"/>
  <c r="J20" i="9"/>
  <c r="J19" i="9"/>
  <c r="J18" i="9"/>
  <c r="J17" i="9"/>
  <c r="J16" i="9"/>
  <c r="J15" i="9"/>
  <c r="J14" i="9"/>
  <c r="J32" i="9" s="1"/>
  <c r="J13" i="9"/>
  <c r="J12" i="9"/>
  <c r="J11" i="9"/>
  <c r="J33" i="9" s="1"/>
  <c r="J10" i="9"/>
  <c r="J9" i="9"/>
  <c r="J27" i="9" s="1"/>
  <c r="J8" i="9"/>
  <c r="J31" i="9" s="1"/>
  <c r="J7" i="9"/>
  <c r="J25" i="9" s="1"/>
  <c r="G175" i="8"/>
  <c r="E175" i="8"/>
  <c r="I173" i="8"/>
  <c r="I172" i="8"/>
  <c r="I175" i="8" s="1"/>
  <c r="H168" i="8"/>
  <c r="E168" i="8"/>
  <c r="D168" i="8"/>
  <c r="I166" i="8"/>
  <c r="G166" i="8"/>
  <c r="G168" i="8" s="1"/>
  <c r="D166" i="8"/>
  <c r="C166" i="8"/>
  <c r="C168" i="8" s="1"/>
  <c r="I165" i="8"/>
  <c r="I164" i="8"/>
  <c r="I163" i="8"/>
  <c r="I168" i="8" s="1"/>
  <c r="I162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2" i="8"/>
  <c r="I101" i="8"/>
  <c r="I100" i="8"/>
  <c r="I99" i="8"/>
  <c r="I98" i="8"/>
  <c r="I97" i="8"/>
  <c r="I96" i="8"/>
  <c r="I95" i="8"/>
  <c r="I94" i="8"/>
  <c r="I93" i="8"/>
  <c r="I92" i="8"/>
  <c r="I90" i="8"/>
  <c r="I89" i="8"/>
  <c r="I88" i="8"/>
  <c r="I87" i="8"/>
  <c r="I86" i="8"/>
  <c r="I85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D52" i="8"/>
  <c r="C52" i="8"/>
  <c r="I51" i="8"/>
  <c r="H51" i="8"/>
  <c r="G51" i="8"/>
  <c r="H50" i="8"/>
  <c r="G50" i="8"/>
  <c r="G52" i="8" s="1"/>
  <c r="I49" i="8"/>
  <c r="H49" i="8"/>
  <c r="G49" i="8"/>
  <c r="I48" i="8"/>
  <c r="H48" i="8"/>
  <c r="G48" i="8"/>
  <c r="H47" i="8"/>
  <c r="H52" i="8" s="1"/>
  <c r="G47" i="8"/>
  <c r="I45" i="8"/>
  <c r="I44" i="8"/>
  <c r="I47" i="8" s="1"/>
  <c r="I43" i="8"/>
  <c r="I42" i="8"/>
  <c r="I41" i="8"/>
  <c r="I40" i="8"/>
  <c r="I50" i="8" s="1"/>
  <c r="I35" i="8"/>
  <c r="H35" i="8"/>
  <c r="G35" i="8"/>
  <c r="D35" i="8"/>
  <c r="E35" i="8" s="1"/>
  <c r="C35" i="8"/>
  <c r="I34" i="8"/>
  <c r="H34" i="8"/>
  <c r="G34" i="8"/>
  <c r="C34" i="8"/>
  <c r="E34" i="8" s="1"/>
  <c r="I33" i="8"/>
  <c r="H33" i="8"/>
  <c r="G33" i="8"/>
  <c r="I32" i="8"/>
  <c r="H32" i="8"/>
  <c r="G32" i="8"/>
  <c r="E32" i="8"/>
  <c r="D32" i="8"/>
  <c r="C32" i="8"/>
  <c r="J31" i="8"/>
  <c r="I31" i="8"/>
  <c r="H31" i="8"/>
  <c r="G31" i="8"/>
  <c r="D31" i="8"/>
  <c r="E31" i="8" s="1"/>
  <c r="C31" i="8"/>
  <c r="I30" i="8"/>
  <c r="H30" i="8"/>
  <c r="G30" i="8"/>
  <c r="E30" i="8"/>
  <c r="I29" i="8"/>
  <c r="H29" i="8"/>
  <c r="G29" i="8"/>
  <c r="E29" i="8"/>
  <c r="J28" i="8"/>
  <c r="I28" i="8"/>
  <c r="H28" i="8"/>
  <c r="G28" i="8"/>
  <c r="E28" i="8"/>
  <c r="C28" i="8"/>
  <c r="J27" i="8"/>
  <c r="I27" i="8"/>
  <c r="H27" i="8"/>
  <c r="G27" i="8"/>
  <c r="D27" i="8"/>
  <c r="C27" i="8"/>
  <c r="E27" i="8" s="1"/>
  <c r="I26" i="8"/>
  <c r="H26" i="8"/>
  <c r="G26" i="8"/>
  <c r="D26" i="8"/>
  <c r="C26" i="8"/>
  <c r="E26" i="8" s="1"/>
  <c r="J25" i="8"/>
  <c r="I25" i="8"/>
  <c r="H25" i="8"/>
  <c r="G25" i="8"/>
  <c r="G36" i="8" s="1"/>
  <c r="E25" i="8"/>
  <c r="E36" i="8" s="1"/>
  <c r="E178" i="8" s="1"/>
  <c r="D25" i="8"/>
  <c r="C25" i="8"/>
  <c r="C36" i="8" s="1"/>
  <c r="J23" i="8"/>
  <c r="J22" i="8"/>
  <c r="J21" i="8"/>
  <c r="J30" i="8" s="1"/>
  <c r="J20" i="8"/>
  <c r="J19" i="8"/>
  <c r="J18" i="8"/>
  <c r="J32" i="8" s="1"/>
  <c r="J17" i="8"/>
  <c r="J35" i="8" s="1"/>
  <c r="J16" i="8"/>
  <c r="J15" i="8"/>
  <c r="J14" i="8"/>
  <c r="J33" i="8" s="1"/>
  <c r="J13" i="8"/>
  <c r="J12" i="8"/>
  <c r="J11" i="8"/>
  <c r="J10" i="8"/>
  <c r="J34" i="8" s="1"/>
  <c r="J9" i="8"/>
  <c r="J8" i="8"/>
  <c r="J7" i="8"/>
  <c r="J26" i="8" s="1"/>
  <c r="G170" i="7"/>
  <c r="E170" i="7"/>
  <c r="I168" i="7"/>
  <c r="I170" i="7" s="1"/>
  <c r="H164" i="7"/>
  <c r="G164" i="7"/>
  <c r="E164" i="7"/>
  <c r="I162" i="7"/>
  <c r="G162" i="7"/>
  <c r="C162" i="7"/>
  <c r="D162" i="7" s="1"/>
  <c r="D164" i="7" s="1"/>
  <c r="I161" i="7"/>
  <c r="I160" i="7"/>
  <c r="I159" i="7"/>
  <c r="I158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D49" i="7"/>
  <c r="C49" i="7"/>
  <c r="H48" i="7"/>
  <c r="G48" i="7"/>
  <c r="I47" i="7"/>
  <c r="H47" i="7"/>
  <c r="G47" i="7"/>
  <c r="I46" i="7"/>
  <c r="H46" i="7"/>
  <c r="G46" i="7"/>
  <c r="H45" i="7"/>
  <c r="G45" i="7"/>
  <c r="H44" i="7"/>
  <c r="G44" i="7"/>
  <c r="I42" i="7"/>
  <c r="I41" i="7"/>
  <c r="I44" i="7" s="1"/>
  <c r="I49" i="7" s="1"/>
  <c r="I40" i="7"/>
  <c r="I39" i="7"/>
  <c r="I45" i="7" s="1"/>
  <c r="I38" i="7"/>
  <c r="I48" i="7" s="1"/>
  <c r="I37" i="7"/>
  <c r="H33" i="7"/>
  <c r="I32" i="7"/>
  <c r="H32" i="7"/>
  <c r="G32" i="7"/>
  <c r="D32" i="7"/>
  <c r="C32" i="7"/>
  <c r="E32" i="7" s="1"/>
  <c r="J31" i="7"/>
  <c r="I31" i="7"/>
  <c r="H31" i="7"/>
  <c r="G31" i="7"/>
  <c r="E31" i="7"/>
  <c r="C31" i="7"/>
  <c r="I30" i="7"/>
  <c r="H30" i="7"/>
  <c r="G30" i="7"/>
  <c r="I29" i="7"/>
  <c r="H29" i="7"/>
  <c r="G29" i="7"/>
  <c r="D29" i="7"/>
  <c r="C29" i="7"/>
  <c r="E29" i="7" s="1"/>
  <c r="J28" i="7"/>
  <c r="I28" i="7"/>
  <c r="H28" i="7"/>
  <c r="G28" i="7"/>
  <c r="D28" i="7"/>
  <c r="C28" i="7"/>
  <c r="E28" i="7" s="1"/>
  <c r="J27" i="7"/>
  <c r="I27" i="7"/>
  <c r="H27" i="7"/>
  <c r="G27" i="7"/>
  <c r="E27" i="7"/>
  <c r="I26" i="7"/>
  <c r="H26" i="7"/>
  <c r="G26" i="7"/>
  <c r="E26" i="7"/>
  <c r="I25" i="7"/>
  <c r="H25" i="7"/>
  <c r="G25" i="7"/>
  <c r="C25" i="7"/>
  <c r="E25" i="7" s="1"/>
  <c r="J24" i="7"/>
  <c r="I24" i="7"/>
  <c r="H24" i="7"/>
  <c r="G24" i="7"/>
  <c r="E24" i="7"/>
  <c r="D24" i="7"/>
  <c r="C24" i="7"/>
  <c r="J23" i="7"/>
  <c r="I23" i="7"/>
  <c r="H23" i="7"/>
  <c r="G23" i="7"/>
  <c r="D23" i="7"/>
  <c r="E23" i="7" s="1"/>
  <c r="C23" i="7"/>
  <c r="J22" i="7"/>
  <c r="I22" i="7"/>
  <c r="H22" i="7"/>
  <c r="G22" i="7"/>
  <c r="G33" i="7" s="1"/>
  <c r="D22" i="7"/>
  <c r="C22" i="7"/>
  <c r="E22" i="7" s="1"/>
  <c r="J20" i="7"/>
  <c r="J19" i="7"/>
  <c r="J18" i="7"/>
  <c r="J17" i="7"/>
  <c r="J16" i="7"/>
  <c r="J15" i="7"/>
  <c r="J29" i="7" s="1"/>
  <c r="J14" i="7"/>
  <c r="J32" i="7" s="1"/>
  <c r="J13" i="7"/>
  <c r="J12" i="7"/>
  <c r="J11" i="7"/>
  <c r="J10" i="7"/>
  <c r="J26" i="7" s="1"/>
  <c r="J9" i="7"/>
  <c r="J25" i="7" s="1"/>
  <c r="J8" i="7"/>
  <c r="J30" i="7" s="1"/>
  <c r="J7" i="7"/>
  <c r="G172" i="6"/>
  <c r="E172" i="6"/>
  <c r="I169" i="6"/>
  <c r="I172" i="6" s="1"/>
  <c r="H165" i="6"/>
  <c r="E165" i="6"/>
  <c r="I163" i="6"/>
  <c r="G163" i="6"/>
  <c r="G165" i="6" s="1"/>
  <c r="D163" i="6"/>
  <c r="D165" i="6" s="1"/>
  <c r="C163" i="6"/>
  <c r="C165" i="6" s="1"/>
  <c r="I162" i="6"/>
  <c r="I161" i="6"/>
  <c r="I160" i="6"/>
  <c r="I159" i="6"/>
  <c r="I165" i="6" s="1"/>
  <c r="I157" i="6"/>
  <c r="I156" i="6"/>
  <c r="I155" i="6"/>
  <c r="I154" i="6"/>
  <c r="I153" i="6"/>
  <c r="I152" i="6"/>
  <c r="I151" i="6"/>
  <c r="I150" i="6"/>
  <c r="I149" i="6"/>
  <c r="I148" i="6"/>
  <c r="I147" i="6"/>
  <c r="I146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D49" i="6"/>
  <c r="C49" i="6"/>
  <c r="H48" i="6"/>
  <c r="G48" i="6"/>
  <c r="H47" i="6"/>
  <c r="G47" i="6"/>
  <c r="I46" i="6"/>
  <c r="H46" i="6"/>
  <c r="G46" i="6"/>
  <c r="H45" i="6"/>
  <c r="G45" i="6"/>
  <c r="H44" i="6"/>
  <c r="H49" i="6" s="1"/>
  <c r="G44" i="6"/>
  <c r="G49" i="6" s="1"/>
  <c r="I42" i="6"/>
  <c r="I47" i="6" s="1"/>
  <c r="I41" i="6"/>
  <c r="I44" i="6" s="1"/>
  <c r="I40" i="6"/>
  <c r="I39" i="6"/>
  <c r="I45" i="6" s="1"/>
  <c r="I38" i="6"/>
  <c r="I48" i="6" s="1"/>
  <c r="I37" i="6"/>
  <c r="I32" i="6"/>
  <c r="H32" i="6"/>
  <c r="G32" i="6"/>
  <c r="D32" i="6"/>
  <c r="C32" i="6"/>
  <c r="E32" i="6" s="1"/>
  <c r="J31" i="6"/>
  <c r="I31" i="6"/>
  <c r="H31" i="6"/>
  <c r="G31" i="6"/>
  <c r="E31" i="6"/>
  <c r="C31" i="6"/>
  <c r="I30" i="6"/>
  <c r="H30" i="6"/>
  <c r="G30" i="6"/>
  <c r="I29" i="6"/>
  <c r="H29" i="6"/>
  <c r="G29" i="6"/>
  <c r="D29" i="6"/>
  <c r="C29" i="6"/>
  <c r="E29" i="6" s="1"/>
  <c r="J28" i="6"/>
  <c r="I28" i="6"/>
  <c r="H28" i="6"/>
  <c r="G28" i="6"/>
  <c r="D28" i="6"/>
  <c r="C28" i="6"/>
  <c r="E28" i="6" s="1"/>
  <c r="J27" i="6"/>
  <c r="I27" i="6"/>
  <c r="H27" i="6"/>
  <c r="G27" i="6"/>
  <c r="E27" i="6"/>
  <c r="I26" i="6"/>
  <c r="H26" i="6"/>
  <c r="G26" i="6"/>
  <c r="E26" i="6"/>
  <c r="I25" i="6"/>
  <c r="H25" i="6"/>
  <c r="H33" i="6" s="1"/>
  <c r="G175" i="6" s="1"/>
  <c r="G25" i="6"/>
  <c r="C25" i="6"/>
  <c r="E25" i="6" s="1"/>
  <c r="J24" i="6"/>
  <c r="I24" i="6"/>
  <c r="H24" i="6"/>
  <c r="G24" i="6"/>
  <c r="E24" i="6"/>
  <c r="D24" i="6"/>
  <c r="C24" i="6"/>
  <c r="J23" i="6"/>
  <c r="I23" i="6"/>
  <c r="H23" i="6"/>
  <c r="G23" i="6"/>
  <c r="D23" i="6"/>
  <c r="E23" i="6" s="1"/>
  <c r="C23" i="6"/>
  <c r="J22" i="6"/>
  <c r="I22" i="6"/>
  <c r="I33" i="6" s="1"/>
  <c r="H175" i="6" s="1"/>
  <c r="H22" i="6"/>
  <c r="G22" i="6"/>
  <c r="D22" i="6"/>
  <c r="D33" i="6" s="1"/>
  <c r="D175" i="6" s="1"/>
  <c r="C22" i="6"/>
  <c r="E22" i="6" s="1"/>
  <c r="E33" i="6" s="1"/>
  <c r="E175" i="6" s="1"/>
  <c r="J20" i="6"/>
  <c r="J19" i="6"/>
  <c r="J18" i="6"/>
  <c r="J17" i="6"/>
  <c r="J16" i="6"/>
  <c r="J15" i="6"/>
  <c r="J14" i="6"/>
  <c r="J32" i="6" s="1"/>
  <c r="J13" i="6"/>
  <c r="J12" i="6"/>
  <c r="J11" i="6"/>
  <c r="J10" i="6"/>
  <c r="J26" i="6" s="1"/>
  <c r="J9" i="6"/>
  <c r="J25" i="6" s="1"/>
  <c r="J8" i="6"/>
  <c r="J7" i="6"/>
  <c r="G169" i="5"/>
  <c r="E169" i="5"/>
  <c r="I165" i="5"/>
  <c r="I169" i="5" s="1"/>
  <c r="H161" i="5"/>
  <c r="E161" i="5"/>
  <c r="I159" i="5"/>
  <c r="G159" i="5"/>
  <c r="G161" i="5" s="1"/>
  <c r="C159" i="5"/>
  <c r="D159" i="5" s="1"/>
  <c r="D161" i="5" s="1"/>
  <c r="I158" i="5"/>
  <c r="I157" i="5"/>
  <c r="I156" i="5"/>
  <c r="I155" i="5"/>
  <c r="I161" i="5" s="1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G49" i="5"/>
  <c r="D49" i="5"/>
  <c r="C49" i="5"/>
  <c r="I48" i="5"/>
  <c r="H48" i="5"/>
  <c r="G48" i="5"/>
  <c r="H47" i="5"/>
  <c r="G47" i="5"/>
  <c r="I46" i="5"/>
  <c r="H46" i="5"/>
  <c r="G46" i="5"/>
  <c r="I45" i="5"/>
  <c r="H45" i="5"/>
  <c r="G45" i="5"/>
  <c r="H44" i="5"/>
  <c r="G44" i="5"/>
  <c r="I42" i="5"/>
  <c r="I41" i="5"/>
  <c r="I44" i="5" s="1"/>
  <c r="I40" i="5"/>
  <c r="I39" i="5"/>
  <c r="I38" i="5"/>
  <c r="I37" i="5"/>
  <c r="I47" i="5" s="1"/>
  <c r="J32" i="5"/>
  <c r="I32" i="5"/>
  <c r="H32" i="5"/>
  <c r="G32" i="5"/>
  <c r="D32" i="5"/>
  <c r="E32" i="5" s="1"/>
  <c r="C32" i="5"/>
  <c r="I31" i="5"/>
  <c r="H31" i="5"/>
  <c r="G31" i="5"/>
  <c r="C31" i="5"/>
  <c r="E31" i="5" s="1"/>
  <c r="I30" i="5"/>
  <c r="H30" i="5"/>
  <c r="G30" i="5"/>
  <c r="I29" i="5"/>
  <c r="H29" i="5"/>
  <c r="G29" i="5"/>
  <c r="E29" i="5"/>
  <c r="D29" i="5"/>
  <c r="C29" i="5"/>
  <c r="J28" i="5"/>
  <c r="I28" i="5"/>
  <c r="H28" i="5"/>
  <c r="G28" i="5"/>
  <c r="D28" i="5"/>
  <c r="E28" i="5" s="1"/>
  <c r="C28" i="5"/>
  <c r="I27" i="5"/>
  <c r="H27" i="5"/>
  <c r="G27" i="5"/>
  <c r="E27" i="5"/>
  <c r="I26" i="5"/>
  <c r="H26" i="5"/>
  <c r="G26" i="5"/>
  <c r="E26" i="5"/>
  <c r="J25" i="5"/>
  <c r="I25" i="5"/>
  <c r="H25" i="5"/>
  <c r="G25" i="5"/>
  <c r="E25" i="5"/>
  <c r="C25" i="5"/>
  <c r="J24" i="5"/>
  <c r="I24" i="5"/>
  <c r="H24" i="5"/>
  <c r="G24" i="5"/>
  <c r="D24" i="5"/>
  <c r="C24" i="5"/>
  <c r="E24" i="5" s="1"/>
  <c r="I23" i="5"/>
  <c r="H23" i="5"/>
  <c r="G23" i="5"/>
  <c r="D23" i="5"/>
  <c r="C23" i="5"/>
  <c r="E23" i="5" s="1"/>
  <c r="J22" i="5"/>
  <c r="I22" i="5"/>
  <c r="H22" i="5"/>
  <c r="G22" i="5"/>
  <c r="G33" i="5" s="1"/>
  <c r="E22" i="5"/>
  <c r="E33" i="5" s="1"/>
  <c r="E172" i="5" s="1"/>
  <c r="D22" i="5"/>
  <c r="C22" i="5"/>
  <c r="C33" i="5" s="1"/>
  <c r="J20" i="5"/>
  <c r="J19" i="5"/>
  <c r="J18" i="5"/>
  <c r="J27" i="5" s="1"/>
  <c r="J17" i="5"/>
  <c r="J16" i="5"/>
  <c r="J15" i="5"/>
  <c r="J29" i="5" s="1"/>
  <c r="J14" i="5"/>
  <c r="J13" i="5"/>
  <c r="J12" i="5"/>
  <c r="J31" i="5" s="1"/>
  <c r="J11" i="5"/>
  <c r="J30" i="5" s="1"/>
  <c r="J10" i="5"/>
  <c r="J9" i="5"/>
  <c r="J8" i="5"/>
  <c r="J7" i="5"/>
  <c r="J23" i="5" s="1"/>
  <c r="I167" i="4"/>
  <c r="G167" i="4"/>
  <c r="E167" i="4"/>
  <c r="I163" i="4"/>
  <c r="H159" i="4"/>
  <c r="E159" i="4"/>
  <c r="C159" i="4"/>
  <c r="I157" i="4"/>
  <c r="G157" i="4"/>
  <c r="G159" i="4" s="1"/>
  <c r="C157" i="4"/>
  <c r="D157" i="4" s="1"/>
  <c r="D159" i="4" s="1"/>
  <c r="I156" i="4"/>
  <c r="I155" i="4"/>
  <c r="I154" i="4"/>
  <c r="I153" i="4"/>
  <c r="I159" i="4" s="1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D48" i="4"/>
  <c r="C48" i="4"/>
  <c r="I47" i="4"/>
  <c r="H47" i="4"/>
  <c r="G47" i="4"/>
  <c r="H46" i="4"/>
  <c r="H48" i="4" s="1"/>
  <c r="G46" i="4"/>
  <c r="I45" i="4"/>
  <c r="H45" i="4"/>
  <c r="G45" i="4"/>
  <c r="H44" i="4"/>
  <c r="G44" i="4"/>
  <c r="H43" i="4"/>
  <c r="G43" i="4"/>
  <c r="I41" i="4"/>
  <c r="I40" i="4"/>
  <c r="I43" i="4" s="1"/>
  <c r="I48" i="4" s="1"/>
  <c r="I39" i="4"/>
  <c r="I44" i="4" s="1"/>
  <c r="I38" i="4"/>
  <c r="I37" i="4"/>
  <c r="I36" i="4"/>
  <c r="I46" i="4" s="1"/>
  <c r="J31" i="4"/>
  <c r="I31" i="4"/>
  <c r="H31" i="4"/>
  <c r="G31" i="4"/>
  <c r="E31" i="4"/>
  <c r="D31" i="4"/>
  <c r="C31" i="4"/>
  <c r="I30" i="4"/>
  <c r="H30" i="4"/>
  <c r="G30" i="4"/>
  <c r="C30" i="4"/>
  <c r="E30" i="4" s="1"/>
  <c r="I29" i="4"/>
  <c r="H29" i="4"/>
  <c r="G29" i="4"/>
  <c r="I28" i="4"/>
  <c r="H28" i="4"/>
  <c r="G28" i="4"/>
  <c r="D28" i="4"/>
  <c r="C28" i="4"/>
  <c r="E28" i="4" s="1"/>
  <c r="J27" i="4"/>
  <c r="I27" i="4"/>
  <c r="H27" i="4"/>
  <c r="G27" i="4"/>
  <c r="E27" i="4"/>
  <c r="D27" i="4"/>
  <c r="C27" i="4"/>
  <c r="J26" i="4"/>
  <c r="I26" i="4"/>
  <c r="H26" i="4"/>
  <c r="G26" i="4"/>
  <c r="E26" i="4"/>
  <c r="J25" i="4"/>
  <c r="I25" i="4"/>
  <c r="H25" i="4"/>
  <c r="G25" i="4"/>
  <c r="E25" i="4"/>
  <c r="I24" i="4"/>
  <c r="H24" i="4"/>
  <c r="G24" i="4"/>
  <c r="C24" i="4"/>
  <c r="E24" i="4" s="1"/>
  <c r="J23" i="4"/>
  <c r="I23" i="4"/>
  <c r="H23" i="4"/>
  <c r="G23" i="4"/>
  <c r="D23" i="4"/>
  <c r="E23" i="4" s="1"/>
  <c r="C23" i="4"/>
  <c r="I22" i="4"/>
  <c r="H22" i="4"/>
  <c r="G22" i="4"/>
  <c r="D22" i="4"/>
  <c r="C22" i="4"/>
  <c r="E22" i="4" s="1"/>
  <c r="J21" i="4"/>
  <c r="I21" i="4"/>
  <c r="H21" i="4"/>
  <c r="H32" i="4" s="1"/>
  <c r="G21" i="4"/>
  <c r="G32" i="4" s="1"/>
  <c r="D21" i="4"/>
  <c r="C21" i="4"/>
  <c r="J19" i="4"/>
  <c r="J18" i="4"/>
  <c r="J17" i="4"/>
  <c r="J16" i="4"/>
  <c r="J15" i="4"/>
  <c r="J28" i="4" s="1"/>
  <c r="J14" i="4"/>
  <c r="J13" i="4"/>
  <c r="J12" i="4"/>
  <c r="J30" i="4" s="1"/>
  <c r="J11" i="4"/>
  <c r="J10" i="4"/>
  <c r="J9" i="4"/>
  <c r="J24" i="4" s="1"/>
  <c r="J8" i="4"/>
  <c r="J7" i="4"/>
  <c r="J22" i="4" s="1"/>
  <c r="I164" i="3"/>
  <c r="G164" i="3"/>
  <c r="E164" i="3"/>
  <c r="I162" i="3"/>
  <c r="H158" i="3"/>
  <c r="G158" i="3"/>
  <c r="E158" i="3"/>
  <c r="D158" i="3"/>
  <c r="C158" i="3"/>
  <c r="I156" i="3"/>
  <c r="I155" i="3"/>
  <c r="I154" i="3"/>
  <c r="I152" i="3"/>
  <c r="I158" i="3" s="1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4" i="3"/>
  <c r="I62" i="3"/>
  <c r="I61" i="3"/>
  <c r="I60" i="3"/>
  <c r="I59" i="3"/>
  <c r="I58" i="3"/>
  <c r="I57" i="3"/>
  <c r="I56" i="3"/>
  <c r="I55" i="3"/>
  <c r="I54" i="3"/>
  <c r="I53" i="3"/>
  <c r="I52" i="3"/>
  <c r="I51" i="3"/>
  <c r="D47" i="3"/>
  <c r="C47" i="3"/>
  <c r="I46" i="3"/>
  <c r="H46" i="3"/>
  <c r="G46" i="3"/>
  <c r="H45" i="3"/>
  <c r="G45" i="3"/>
  <c r="I44" i="3"/>
  <c r="H44" i="3"/>
  <c r="H47" i="3" s="1"/>
  <c r="G44" i="3"/>
  <c r="H43" i="3"/>
  <c r="G43" i="3"/>
  <c r="H42" i="3"/>
  <c r="G42" i="3"/>
  <c r="I40" i="3"/>
  <c r="I39" i="3"/>
  <c r="I42" i="3" s="1"/>
  <c r="I38" i="3"/>
  <c r="I43" i="3" s="1"/>
  <c r="I37" i="3"/>
  <c r="I36" i="3"/>
  <c r="I35" i="3"/>
  <c r="I45" i="3" s="1"/>
  <c r="J30" i="3"/>
  <c r="I30" i="3"/>
  <c r="H30" i="3"/>
  <c r="G30" i="3"/>
  <c r="E30" i="3"/>
  <c r="D30" i="3"/>
  <c r="C30" i="3"/>
  <c r="I29" i="3"/>
  <c r="H29" i="3"/>
  <c r="G29" i="3"/>
  <c r="C29" i="3"/>
  <c r="E29" i="3" s="1"/>
  <c r="I28" i="3"/>
  <c r="H28" i="3"/>
  <c r="G28" i="3"/>
  <c r="I27" i="3"/>
  <c r="H27" i="3"/>
  <c r="H31" i="3" s="1"/>
  <c r="G27" i="3"/>
  <c r="D27" i="3"/>
  <c r="C27" i="3"/>
  <c r="E27" i="3" s="1"/>
  <c r="J26" i="3"/>
  <c r="I26" i="3"/>
  <c r="H26" i="3"/>
  <c r="G26" i="3"/>
  <c r="E26" i="3"/>
  <c r="D26" i="3"/>
  <c r="C26" i="3"/>
  <c r="I25" i="3"/>
  <c r="H25" i="3"/>
  <c r="G25" i="3"/>
  <c r="E25" i="3"/>
  <c r="J24" i="3"/>
  <c r="I24" i="3"/>
  <c r="H24" i="3"/>
  <c r="G24" i="3"/>
  <c r="E24" i="3"/>
  <c r="I23" i="3"/>
  <c r="H23" i="3"/>
  <c r="G23" i="3"/>
  <c r="C23" i="3"/>
  <c r="E23" i="3" s="1"/>
  <c r="J22" i="3"/>
  <c r="I22" i="3"/>
  <c r="H22" i="3"/>
  <c r="G22" i="3"/>
  <c r="D22" i="3"/>
  <c r="C22" i="3"/>
  <c r="E22" i="3" s="1"/>
  <c r="J21" i="3"/>
  <c r="I21" i="3"/>
  <c r="H21" i="3"/>
  <c r="G21" i="3"/>
  <c r="E21" i="3"/>
  <c r="D21" i="3"/>
  <c r="C21" i="3"/>
  <c r="C31" i="3" s="1"/>
  <c r="C167" i="3" s="1"/>
  <c r="J20" i="3"/>
  <c r="I20" i="3"/>
  <c r="I31" i="3" s="1"/>
  <c r="H20" i="3"/>
  <c r="G20" i="3"/>
  <c r="G31" i="3" s="1"/>
  <c r="D20" i="3"/>
  <c r="D31" i="3" s="1"/>
  <c r="D167" i="3" s="1"/>
  <c r="C20" i="3"/>
  <c r="J18" i="3"/>
  <c r="J17" i="3"/>
  <c r="J25" i="3" s="1"/>
  <c r="J16" i="3"/>
  <c r="J15" i="3"/>
  <c r="J14" i="3"/>
  <c r="J13" i="3"/>
  <c r="J12" i="3"/>
  <c r="J29" i="3" s="1"/>
  <c r="J11" i="3"/>
  <c r="J10" i="3"/>
  <c r="J9" i="3"/>
  <c r="J23" i="3" s="1"/>
  <c r="J8" i="3"/>
  <c r="J28" i="3" s="1"/>
  <c r="J7" i="3"/>
  <c r="I163" i="2"/>
  <c r="G163" i="2"/>
  <c r="E163" i="2"/>
  <c r="I161" i="2"/>
  <c r="H157" i="2"/>
  <c r="E157" i="2"/>
  <c r="I155" i="2"/>
  <c r="G155" i="2"/>
  <c r="G157" i="2" s="1"/>
  <c r="D155" i="2"/>
  <c r="D157" i="2" s="1"/>
  <c r="C155" i="2"/>
  <c r="C157" i="2" s="1"/>
  <c r="I154" i="2"/>
  <c r="I153" i="2"/>
  <c r="I152" i="2"/>
  <c r="I157" i="2" s="1"/>
  <c r="I151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D47" i="2"/>
  <c r="C47" i="2"/>
  <c r="H46" i="2"/>
  <c r="G46" i="2"/>
  <c r="H45" i="2"/>
  <c r="G45" i="2"/>
  <c r="I44" i="2"/>
  <c r="H44" i="2"/>
  <c r="G44" i="2"/>
  <c r="H43" i="2"/>
  <c r="G43" i="2"/>
  <c r="H42" i="2"/>
  <c r="H47" i="2" s="1"/>
  <c r="G42" i="2"/>
  <c r="G47" i="2" s="1"/>
  <c r="I40" i="2"/>
  <c r="I45" i="2" s="1"/>
  <c r="I39" i="2"/>
  <c r="I42" i="2" s="1"/>
  <c r="I38" i="2"/>
  <c r="I37" i="2"/>
  <c r="I43" i="2" s="1"/>
  <c r="I36" i="2"/>
  <c r="I46" i="2" s="1"/>
  <c r="I35" i="2"/>
  <c r="J30" i="2"/>
  <c r="I30" i="2"/>
  <c r="H30" i="2"/>
  <c r="G30" i="2"/>
  <c r="D30" i="2"/>
  <c r="C30" i="2"/>
  <c r="E30" i="2" s="1"/>
  <c r="J29" i="2"/>
  <c r="I29" i="2"/>
  <c r="H29" i="2"/>
  <c r="G29" i="2"/>
  <c r="E29" i="2"/>
  <c r="C29" i="2"/>
  <c r="I28" i="2"/>
  <c r="H28" i="2"/>
  <c r="G28" i="2"/>
  <c r="I27" i="2"/>
  <c r="H27" i="2"/>
  <c r="G27" i="2"/>
  <c r="D27" i="2"/>
  <c r="C27" i="2"/>
  <c r="E27" i="2" s="1"/>
  <c r="J26" i="2"/>
  <c r="I26" i="2"/>
  <c r="H26" i="2"/>
  <c r="G26" i="2"/>
  <c r="D26" i="2"/>
  <c r="C26" i="2"/>
  <c r="E26" i="2" s="1"/>
  <c r="J25" i="2"/>
  <c r="I25" i="2"/>
  <c r="H25" i="2"/>
  <c r="G25" i="2"/>
  <c r="E25" i="2"/>
  <c r="I24" i="2"/>
  <c r="H24" i="2"/>
  <c r="G24" i="2"/>
  <c r="E24" i="2"/>
  <c r="I23" i="2"/>
  <c r="H23" i="2"/>
  <c r="G23" i="2"/>
  <c r="C23" i="2"/>
  <c r="E23" i="2" s="1"/>
  <c r="J22" i="2"/>
  <c r="I22" i="2"/>
  <c r="H22" i="2"/>
  <c r="G22" i="2"/>
  <c r="E22" i="2"/>
  <c r="D22" i="2"/>
  <c r="C22" i="2"/>
  <c r="I21" i="2"/>
  <c r="H21" i="2"/>
  <c r="G21" i="2"/>
  <c r="D21" i="2"/>
  <c r="E21" i="2" s="1"/>
  <c r="C21" i="2"/>
  <c r="J20" i="2"/>
  <c r="I20" i="2"/>
  <c r="I31" i="2" s="1"/>
  <c r="H166" i="2" s="1"/>
  <c r="H20" i="2"/>
  <c r="H31" i="2" s="1"/>
  <c r="G166" i="2" s="1"/>
  <c r="G20" i="2"/>
  <c r="G31" i="2" s="1"/>
  <c r="D20" i="2"/>
  <c r="D31" i="2" s="1"/>
  <c r="C20" i="2"/>
  <c r="E20" i="2" s="1"/>
  <c r="J18" i="2"/>
  <c r="J17" i="2"/>
  <c r="J16" i="2"/>
  <c r="J27" i="2" s="1"/>
  <c r="J15" i="2"/>
  <c r="J14" i="2"/>
  <c r="J13" i="2"/>
  <c r="J12" i="2"/>
  <c r="J11" i="2"/>
  <c r="J10" i="2"/>
  <c r="J24" i="2" s="1"/>
  <c r="J9" i="2"/>
  <c r="J23" i="2" s="1"/>
  <c r="J8" i="2"/>
  <c r="J28" i="2" s="1"/>
  <c r="J7" i="2"/>
  <c r="J21" i="2" s="1"/>
  <c r="G167" i="1"/>
  <c r="E167" i="1"/>
  <c r="I166" i="1"/>
  <c r="I164" i="1"/>
  <c r="I167" i="1" s="1"/>
  <c r="H160" i="1"/>
  <c r="E160" i="1"/>
  <c r="I158" i="1"/>
  <c r="G158" i="1"/>
  <c r="G160" i="1" s="1"/>
  <c r="D158" i="1"/>
  <c r="C158" i="1"/>
  <c r="I157" i="1"/>
  <c r="C157" i="1"/>
  <c r="D157" i="1" s="1"/>
  <c r="I156" i="1"/>
  <c r="C156" i="1"/>
  <c r="D156" i="1" s="1"/>
  <c r="D160" i="1" s="1"/>
  <c r="I155" i="1"/>
  <c r="I160" i="1" s="1"/>
  <c r="C155" i="1"/>
  <c r="C160" i="1" s="1"/>
  <c r="I154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D47" i="1"/>
  <c r="C47" i="1"/>
  <c r="H46" i="1"/>
  <c r="G46" i="1"/>
  <c r="H45" i="1"/>
  <c r="G45" i="1"/>
  <c r="I44" i="1"/>
  <c r="H44" i="1"/>
  <c r="G44" i="1"/>
  <c r="H43" i="1"/>
  <c r="G43" i="1"/>
  <c r="H42" i="1"/>
  <c r="H47" i="1" s="1"/>
  <c r="G42" i="1"/>
  <c r="G47" i="1" s="1"/>
  <c r="I40" i="1"/>
  <c r="I45" i="1" s="1"/>
  <c r="I39" i="1"/>
  <c r="I42" i="1" s="1"/>
  <c r="I38" i="1"/>
  <c r="I37" i="1"/>
  <c r="I43" i="1" s="1"/>
  <c r="I36" i="1"/>
  <c r="I46" i="1" s="1"/>
  <c r="I35" i="1"/>
  <c r="J30" i="1"/>
  <c r="I30" i="1"/>
  <c r="H30" i="1"/>
  <c r="G30" i="1"/>
  <c r="D30" i="1"/>
  <c r="C30" i="1"/>
  <c r="E30" i="1" s="1"/>
  <c r="J29" i="1"/>
  <c r="I29" i="1"/>
  <c r="H29" i="1"/>
  <c r="G29" i="1"/>
  <c r="E29" i="1"/>
  <c r="C29" i="1"/>
  <c r="I28" i="1"/>
  <c r="H28" i="1"/>
  <c r="G28" i="1"/>
  <c r="I27" i="1"/>
  <c r="H27" i="1"/>
  <c r="G27" i="1"/>
  <c r="D27" i="1"/>
  <c r="C27" i="1"/>
  <c r="E27" i="1" s="1"/>
  <c r="J26" i="1"/>
  <c r="I26" i="1"/>
  <c r="H26" i="1"/>
  <c r="G26" i="1"/>
  <c r="D26" i="1"/>
  <c r="C26" i="1"/>
  <c r="E26" i="1" s="1"/>
  <c r="J25" i="1"/>
  <c r="I25" i="1"/>
  <c r="H25" i="1"/>
  <c r="G25" i="1"/>
  <c r="E25" i="1"/>
  <c r="I24" i="1"/>
  <c r="H24" i="1"/>
  <c r="G24" i="1"/>
  <c r="E24" i="1"/>
  <c r="I23" i="1"/>
  <c r="H23" i="1"/>
  <c r="G23" i="1"/>
  <c r="C23" i="1"/>
  <c r="E23" i="1" s="1"/>
  <c r="J22" i="1"/>
  <c r="I22" i="1"/>
  <c r="H22" i="1"/>
  <c r="G22" i="1"/>
  <c r="E22" i="1"/>
  <c r="D22" i="1"/>
  <c r="C22" i="1"/>
  <c r="I21" i="1"/>
  <c r="H21" i="1"/>
  <c r="G21" i="1"/>
  <c r="D21" i="1"/>
  <c r="E21" i="1" s="1"/>
  <c r="C21" i="1"/>
  <c r="J20" i="1"/>
  <c r="I20" i="1"/>
  <c r="I31" i="1" s="1"/>
  <c r="H170" i="1" s="1"/>
  <c r="H20" i="1"/>
  <c r="H31" i="1" s="1"/>
  <c r="G170" i="1" s="1"/>
  <c r="G20" i="1"/>
  <c r="G31" i="1" s="1"/>
  <c r="D20" i="1"/>
  <c r="D31" i="1" s="1"/>
  <c r="D170" i="1" s="1"/>
  <c r="C20" i="1"/>
  <c r="E20" i="1" s="1"/>
  <c r="J18" i="1"/>
  <c r="J17" i="1"/>
  <c r="J16" i="1"/>
  <c r="J27" i="1" s="1"/>
  <c r="J15" i="1"/>
  <c r="J14" i="1"/>
  <c r="J13" i="1"/>
  <c r="J12" i="1"/>
  <c r="J11" i="1"/>
  <c r="J10" i="1"/>
  <c r="J24" i="1" s="1"/>
  <c r="J9" i="1"/>
  <c r="J23" i="1" s="1"/>
  <c r="J8" i="1"/>
  <c r="J28" i="1" s="1"/>
  <c r="J7" i="1"/>
  <c r="J21" i="1" s="1"/>
  <c r="E35" i="11" l="1"/>
  <c r="E182" i="11" s="1"/>
  <c r="J35" i="11"/>
  <c r="I182" i="11" s="1"/>
  <c r="I51" i="11"/>
  <c r="G182" i="11"/>
  <c r="D166" i="2"/>
  <c r="J31" i="2"/>
  <c r="I47" i="2"/>
  <c r="E31" i="1"/>
  <c r="E170" i="1" s="1"/>
  <c r="I47" i="3"/>
  <c r="I49" i="6"/>
  <c r="J31" i="1"/>
  <c r="I170" i="1" s="1"/>
  <c r="I47" i="1"/>
  <c r="E31" i="2"/>
  <c r="E166" i="2" s="1"/>
  <c r="C31" i="1"/>
  <c r="C170" i="1" s="1"/>
  <c r="C31" i="2"/>
  <c r="C166" i="2" s="1"/>
  <c r="E20" i="3"/>
  <c r="E31" i="3" s="1"/>
  <c r="E167" i="3" s="1"/>
  <c r="J26" i="5"/>
  <c r="J33" i="5" s="1"/>
  <c r="I172" i="5" s="1"/>
  <c r="C33" i="6"/>
  <c r="C175" i="6" s="1"/>
  <c r="J29" i="8"/>
  <c r="J36" i="8" s="1"/>
  <c r="I178" i="8" s="1"/>
  <c r="E35" i="9"/>
  <c r="E178" i="9" s="1"/>
  <c r="H167" i="3"/>
  <c r="J27" i="3"/>
  <c r="J31" i="3" s="1"/>
  <c r="I167" i="3" s="1"/>
  <c r="J29" i="4"/>
  <c r="E21" i="4"/>
  <c r="E32" i="4" s="1"/>
  <c r="E170" i="4" s="1"/>
  <c r="C32" i="4"/>
  <c r="C170" i="4" s="1"/>
  <c r="I32" i="4"/>
  <c r="H170" i="4" s="1"/>
  <c r="H33" i="5"/>
  <c r="G172" i="5" s="1"/>
  <c r="H49" i="5"/>
  <c r="J29" i="6"/>
  <c r="J33" i="6" s="1"/>
  <c r="I175" i="6" s="1"/>
  <c r="G33" i="6"/>
  <c r="E33" i="7"/>
  <c r="E173" i="7" s="1"/>
  <c r="I33" i="7"/>
  <c r="H49" i="7"/>
  <c r="I164" i="7"/>
  <c r="C178" i="8"/>
  <c r="H36" i="8"/>
  <c r="G178" i="8" s="1"/>
  <c r="I52" i="8"/>
  <c r="D35" i="9"/>
  <c r="D178" i="9" s="1"/>
  <c r="C35" i="9"/>
  <c r="G51" i="9"/>
  <c r="G178" i="9" s="1"/>
  <c r="E35" i="10"/>
  <c r="E180" i="10" s="1"/>
  <c r="J35" i="10"/>
  <c r="I180" i="10" s="1"/>
  <c r="I51" i="10"/>
  <c r="G47" i="3"/>
  <c r="G167" i="3" s="1"/>
  <c r="D32" i="4"/>
  <c r="D170" i="4" s="1"/>
  <c r="J32" i="4"/>
  <c r="I170" i="4" s="1"/>
  <c r="G48" i="4"/>
  <c r="G170" i="4" s="1"/>
  <c r="D33" i="5"/>
  <c r="D172" i="5" s="1"/>
  <c r="I33" i="5"/>
  <c r="H172" i="5" s="1"/>
  <c r="I49" i="5"/>
  <c r="J30" i="6"/>
  <c r="D33" i="7"/>
  <c r="D173" i="7" s="1"/>
  <c r="J33" i="7"/>
  <c r="I173" i="7" s="1"/>
  <c r="C33" i="7"/>
  <c r="G49" i="7"/>
  <c r="G173" i="7" s="1"/>
  <c r="D36" i="8"/>
  <c r="D178" i="8" s="1"/>
  <c r="I36" i="8"/>
  <c r="H178" i="8" s="1"/>
  <c r="J28" i="9"/>
  <c r="J35" i="9" s="1"/>
  <c r="I178" i="9" s="1"/>
  <c r="G35" i="9"/>
  <c r="D35" i="10"/>
  <c r="D180" i="10" s="1"/>
  <c r="C164" i="7"/>
  <c r="C161" i="5"/>
  <c r="C172" i="5" s="1"/>
  <c r="C168" i="9"/>
  <c r="C173" i="7" l="1"/>
  <c r="C178" i="9"/>
  <c r="H173" i="7"/>
  <c r="I166" i="2"/>
  <c r="D63" i="3"/>
  <c r="C63" i="3"/>
  <c r="I63" i="3"/>
  <c r="G6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0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0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0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0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0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0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0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0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0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19" authorId="0" shapeId="0" xr:uid="{00000000-0006-0000-00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19" authorId="0" shapeId="0" xr:uid="{00000000-0006-0000-00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19" authorId="0" shapeId="0" xr:uid="{00000000-0006-0000-00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19" authorId="0" shapeId="0" xr:uid="{00000000-0006-0000-00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19" authorId="0" shapeId="0" xr:uid="{00000000-0006-0000-00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19" authorId="0" shapeId="0" xr:uid="{00000000-0006-0000-00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19" authorId="0" shapeId="0" xr:uid="{00000000-0006-0000-00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19" authorId="0" shapeId="0" xr:uid="{00000000-0006-0000-00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19" authorId="0" shapeId="0" xr:uid="{00000000-0006-0000-00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4" authorId="0" shapeId="0" xr:uid="{00000000-0006-0000-00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4" authorId="0" shapeId="0" xr:uid="{00000000-0006-0000-00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4" authorId="0" shapeId="0" xr:uid="{00000000-0006-0000-00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4" authorId="0" shapeId="0" xr:uid="{00000000-0006-0000-00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4" authorId="0" shapeId="0" xr:uid="{00000000-0006-0000-00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4" authorId="0" shapeId="0" xr:uid="{00000000-0006-0000-00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4" authorId="0" shapeId="0" xr:uid="{00000000-0006-0000-00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4" authorId="0" shapeId="0" xr:uid="{00000000-0006-0000-00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4" authorId="0" shapeId="0" xr:uid="{00000000-0006-0000-00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1" authorId="0" shapeId="0" xr:uid="{00000000-0006-0000-00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1" authorId="0" shapeId="0" xr:uid="{00000000-0006-0000-00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1" authorId="0" shapeId="0" xr:uid="{00000000-0006-0000-00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1" authorId="0" shapeId="0" xr:uid="{00000000-0006-0000-00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1" authorId="0" shapeId="0" xr:uid="{00000000-0006-0000-00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1" authorId="0" shapeId="0" xr:uid="{00000000-0006-0000-00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1" authorId="0" shapeId="0" xr:uid="{00000000-0006-0000-00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1" authorId="0" shapeId="0" xr:uid="{00000000-0006-0000-00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0" authorId="0" shapeId="0" xr:uid="{00000000-0006-0000-00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0" authorId="0" shapeId="0" xr:uid="{00000000-0006-0000-00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0" authorId="0" shapeId="0" xr:uid="{00000000-0006-0000-00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0" authorId="0" shapeId="0" xr:uid="{00000000-0006-0000-00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0" authorId="0" shapeId="0" xr:uid="{00000000-0006-0000-00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0" authorId="0" shapeId="0" xr:uid="{00000000-0006-0000-00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0" authorId="0" shapeId="0" xr:uid="{00000000-0006-0000-00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0" authorId="0" shapeId="0" xr:uid="{00000000-0006-0000-00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0" authorId="0" shapeId="0" xr:uid="{00000000-0006-0000-00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53" authorId="0" shapeId="0" xr:uid="{00000000-0006-0000-00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53" authorId="0" shapeId="0" xr:uid="{00000000-0006-0000-00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53" authorId="0" shapeId="0" xr:uid="{00000000-0006-0000-00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53" authorId="0" shapeId="0" xr:uid="{00000000-0006-0000-00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53" authorId="0" shapeId="0" xr:uid="{00000000-0006-0000-00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53" authorId="0" shapeId="0" xr:uid="{00000000-0006-0000-00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53" authorId="0" shapeId="0" xr:uid="{00000000-0006-0000-00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53" authorId="0" shapeId="0" xr:uid="{00000000-0006-0000-00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63" authorId="0" shapeId="0" xr:uid="{00000000-0006-0000-00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63" authorId="0" shapeId="0" xr:uid="{00000000-0006-0000-00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63" authorId="0" shapeId="0" xr:uid="{00000000-0006-0000-00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63" authorId="0" shapeId="0" xr:uid="{00000000-0006-0000-00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63" authorId="0" shapeId="0" xr:uid="{00000000-0006-0000-00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63" authorId="0" shapeId="0" xr:uid="{00000000-0006-0000-00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63" authorId="0" shapeId="0" xr:uid="{00000000-0006-0000-00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63" authorId="0" shapeId="0" xr:uid="{00000000-0006-0000-00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63" authorId="0" shapeId="0" xr:uid="{00000000-0006-0000-00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69" authorId="0" shapeId="0" xr:uid="{00000000-0006-0000-00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69" authorId="0" shapeId="0" xr:uid="{00000000-0006-0000-00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69" authorId="0" shapeId="0" xr:uid="{00000000-0006-0000-00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69" authorId="0" shapeId="0" xr:uid="{00000000-0006-0000-00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69" authorId="0" shapeId="0" xr:uid="{00000000-0006-0000-00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69" authorId="0" shapeId="0" xr:uid="{00000000-0006-0000-00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0" authorId="0" shapeId="0" xr:uid="{00000000-0006-0000-00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1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1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1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1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1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1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1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1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1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19" authorId="0" shapeId="0" xr:uid="{00000000-0006-0000-01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19" authorId="0" shapeId="0" xr:uid="{00000000-0006-0000-01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19" authorId="0" shapeId="0" xr:uid="{00000000-0006-0000-01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19" authorId="0" shapeId="0" xr:uid="{00000000-0006-0000-01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19" authorId="0" shapeId="0" xr:uid="{00000000-0006-0000-01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19" authorId="0" shapeId="0" xr:uid="{00000000-0006-0000-01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19" authorId="0" shapeId="0" xr:uid="{00000000-0006-0000-01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19" authorId="0" shapeId="0" xr:uid="{00000000-0006-0000-01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19" authorId="0" shapeId="0" xr:uid="{00000000-0006-0000-01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4" authorId="0" shapeId="0" xr:uid="{00000000-0006-0000-01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4" authorId="0" shapeId="0" xr:uid="{00000000-0006-0000-01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4" authorId="0" shapeId="0" xr:uid="{00000000-0006-0000-01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4" authorId="0" shapeId="0" xr:uid="{00000000-0006-0000-01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4" authorId="0" shapeId="0" xr:uid="{00000000-0006-0000-01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4" authorId="0" shapeId="0" xr:uid="{00000000-0006-0000-01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4" authorId="0" shapeId="0" xr:uid="{00000000-0006-0000-01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4" authorId="0" shapeId="0" xr:uid="{00000000-0006-0000-01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4" authorId="0" shapeId="0" xr:uid="{00000000-0006-0000-01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1" authorId="0" shapeId="0" xr:uid="{00000000-0006-0000-01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1" authorId="0" shapeId="0" xr:uid="{00000000-0006-0000-01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1" authorId="0" shapeId="0" xr:uid="{00000000-0006-0000-01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1" authorId="0" shapeId="0" xr:uid="{00000000-0006-0000-01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1" authorId="0" shapeId="0" xr:uid="{00000000-0006-0000-01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1" authorId="0" shapeId="0" xr:uid="{00000000-0006-0000-01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1" authorId="0" shapeId="0" xr:uid="{00000000-0006-0000-01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1" authorId="0" shapeId="0" xr:uid="{00000000-0006-0000-01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0" authorId="0" shapeId="0" xr:uid="{00000000-0006-0000-01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0" authorId="0" shapeId="0" xr:uid="{00000000-0006-0000-01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0" authorId="0" shapeId="0" xr:uid="{00000000-0006-0000-01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0" authorId="0" shapeId="0" xr:uid="{00000000-0006-0000-01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0" authorId="0" shapeId="0" xr:uid="{00000000-0006-0000-01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0" authorId="0" shapeId="0" xr:uid="{00000000-0006-0000-01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0" authorId="0" shapeId="0" xr:uid="{00000000-0006-0000-01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0" authorId="0" shapeId="0" xr:uid="{00000000-0006-0000-01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0" authorId="0" shapeId="0" xr:uid="{00000000-0006-0000-01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50" authorId="0" shapeId="0" xr:uid="{00000000-0006-0000-01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50" authorId="0" shapeId="0" xr:uid="{00000000-0006-0000-01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50" authorId="0" shapeId="0" xr:uid="{00000000-0006-0000-01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50" authorId="0" shapeId="0" xr:uid="{00000000-0006-0000-01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50" authorId="0" shapeId="0" xr:uid="{00000000-0006-0000-01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50" authorId="0" shapeId="0" xr:uid="{00000000-0006-0000-01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50" authorId="0" shapeId="0" xr:uid="{00000000-0006-0000-01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50" authorId="0" shapeId="0" xr:uid="{00000000-0006-0000-01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60" authorId="0" shapeId="0" xr:uid="{00000000-0006-0000-01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60" authorId="0" shapeId="0" xr:uid="{00000000-0006-0000-01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60" authorId="0" shapeId="0" xr:uid="{00000000-0006-0000-01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60" authorId="0" shapeId="0" xr:uid="{00000000-0006-0000-01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60" authorId="0" shapeId="0" xr:uid="{00000000-0006-0000-01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60" authorId="0" shapeId="0" xr:uid="{00000000-0006-0000-01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60" authorId="0" shapeId="0" xr:uid="{00000000-0006-0000-01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60" authorId="0" shapeId="0" xr:uid="{00000000-0006-0000-01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60" authorId="0" shapeId="0" xr:uid="{00000000-0006-0000-01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65" authorId="0" shapeId="0" xr:uid="{00000000-0006-0000-01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65" authorId="0" shapeId="0" xr:uid="{00000000-0006-0000-01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65" authorId="0" shapeId="0" xr:uid="{00000000-0006-0000-01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65" authorId="0" shapeId="0" xr:uid="{00000000-0006-0000-01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65" authorId="0" shapeId="0" xr:uid="{00000000-0006-0000-01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65" authorId="0" shapeId="0" xr:uid="{00000000-0006-0000-01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66" authorId="0" shapeId="0" xr:uid="{00000000-0006-0000-01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2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2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2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2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2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2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2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2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2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2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19" authorId="0" shapeId="0" xr:uid="{00000000-0006-0000-02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19" authorId="0" shapeId="0" xr:uid="{00000000-0006-0000-02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19" authorId="0" shapeId="0" xr:uid="{00000000-0006-0000-02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19" authorId="0" shapeId="0" xr:uid="{00000000-0006-0000-02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19" authorId="0" shapeId="0" xr:uid="{00000000-0006-0000-02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19" authorId="0" shapeId="0" xr:uid="{00000000-0006-0000-02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19" authorId="0" shapeId="0" xr:uid="{00000000-0006-0000-02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19" authorId="0" shapeId="0" xr:uid="{00000000-0006-0000-02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19" authorId="0" shapeId="0" xr:uid="{00000000-0006-0000-02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4" authorId="0" shapeId="0" xr:uid="{00000000-0006-0000-02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4" authorId="0" shapeId="0" xr:uid="{00000000-0006-0000-02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4" authorId="0" shapeId="0" xr:uid="{00000000-0006-0000-02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4" authorId="0" shapeId="0" xr:uid="{00000000-0006-0000-02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4" authorId="0" shapeId="0" xr:uid="{00000000-0006-0000-02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4" authorId="0" shapeId="0" xr:uid="{00000000-0006-0000-02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4" authorId="0" shapeId="0" xr:uid="{00000000-0006-0000-02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4" authorId="0" shapeId="0" xr:uid="{00000000-0006-0000-02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4" authorId="0" shapeId="0" xr:uid="{00000000-0006-0000-02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1" authorId="0" shapeId="0" xr:uid="{00000000-0006-0000-02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1" authorId="0" shapeId="0" xr:uid="{00000000-0006-0000-02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1" authorId="0" shapeId="0" xr:uid="{00000000-0006-0000-02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1" authorId="0" shapeId="0" xr:uid="{00000000-0006-0000-02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1" authorId="0" shapeId="0" xr:uid="{00000000-0006-0000-02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1" authorId="0" shapeId="0" xr:uid="{00000000-0006-0000-02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1" authorId="0" shapeId="0" xr:uid="{00000000-0006-0000-02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1" authorId="0" shapeId="0" xr:uid="{00000000-0006-0000-02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0" authorId="0" shapeId="0" xr:uid="{00000000-0006-0000-02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0" authorId="0" shapeId="0" xr:uid="{00000000-0006-0000-02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0" authorId="0" shapeId="0" xr:uid="{00000000-0006-0000-02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0" authorId="0" shapeId="0" xr:uid="{00000000-0006-0000-02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0" authorId="0" shapeId="0" xr:uid="{00000000-0006-0000-02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0" authorId="0" shapeId="0" xr:uid="{00000000-0006-0000-02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0" authorId="0" shapeId="0" xr:uid="{00000000-0006-0000-02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0" authorId="0" shapeId="0" xr:uid="{00000000-0006-0000-02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0" authorId="0" shapeId="0" xr:uid="{00000000-0006-0000-02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57" authorId="0" shapeId="0" xr:uid="{00000000-0006-0000-02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57" authorId="0" shapeId="0" xr:uid="{00000000-0006-0000-02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57" authorId="0" shapeId="0" xr:uid="{00000000-0006-0000-02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57" authorId="0" shapeId="0" xr:uid="{00000000-0006-0000-02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57" authorId="0" shapeId="0" xr:uid="{00000000-0006-0000-02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57" authorId="0" shapeId="0" xr:uid="{00000000-0006-0000-02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57" authorId="0" shapeId="0" xr:uid="{00000000-0006-0000-02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57" authorId="0" shapeId="0" xr:uid="{00000000-0006-0000-02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61" authorId="0" shapeId="0" xr:uid="{00000000-0006-0000-02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61" authorId="0" shapeId="0" xr:uid="{00000000-0006-0000-02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61" authorId="0" shapeId="0" xr:uid="{00000000-0006-0000-02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61" authorId="0" shapeId="0" xr:uid="{00000000-0006-0000-02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61" authorId="0" shapeId="0" xr:uid="{00000000-0006-0000-02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61" authorId="0" shapeId="0" xr:uid="{00000000-0006-0000-02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61" authorId="0" shapeId="0" xr:uid="{00000000-0006-0000-02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61" authorId="0" shapeId="0" xr:uid="{00000000-0006-0000-02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61" authorId="0" shapeId="0" xr:uid="{00000000-0006-0000-02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66" authorId="0" shapeId="0" xr:uid="{00000000-0006-0000-02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66" authorId="0" shapeId="0" xr:uid="{00000000-0006-0000-02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66" authorId="0" shapeId="0" xr:uid="{00000000-0006-0000-02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66" authorId="0" shapeId="0" xr:uid="{00000000-0006-0000-02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66" authorId="0" shapeId="0" xr:uid="{00000000-0006-0000-02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66" authorId="0" shapeId="0" xr:uid="{00000000-0006-0000-02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67" authorId="0" shapeId="0" xr:uid="{00000000-0006-0000-02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3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3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3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3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3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3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3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3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3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3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0" authorId="0" shapeId="0" xr:uid="{00000000-0006-0000-03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0" authorId="0" shapeId="0" xr:uid="{00000000-0006-0000-03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0" authorId="0" shapeId="0" xr:uid="{00000000-0006-0000-03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0" authorId="0" shapeId="0" xr:uid="{00000000-0006-0000-03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0" authorId="0" shapeId="0" xr:uid="{00000000-0006-0000-03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0" authorId="0" shapeId="0" xr:uid="{00000000-0006-0000-03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0" authorId="0" shapeId="0" xr:uid="{00000000-0006-0000-03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0" authorId="0" shapeId="0" xr:uid="{00000000-0006-0000-03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0" authorId="0" shapeId="0" xr:uid="{00000000-0006-0000-03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5" authorId="0" shapeId="0" xr:uid="{00000000-0006-0000-03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5" authorId="0" shapeId="0" xr:uid="{00000000-0006-0000-03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5" authorId="0" shapeId="0" xr:uid="{00000000-0006-0000-03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5" authorId="0" shapeId="0" xr:uid="{00000000-0006-0000-03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5" authorId="0" shapeId="0" xr:uid="{00000000-0006-0000-03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5" authorId="0" shapeId="0" xr:uid="{00000000-0006-0000-03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5" authorId="0" shapeId="0" xr:uid="{00000000-0006-0000-03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5" authorId="0" shapeId="0" xr:uid="{00000000-0006-0000-03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5" authorId="0" shapeId="0" xr:uid="{00000000-0006-0000-03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2" authorId="0" shapeId="0" xr:uid="{00000000-0006-0000-03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2" authorId="0" shapeId="0" xr:uid="{00000000-0006-0000-03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2" authorId="0" shapeId="0" xr:uid="{00000000-0006-0000-03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2" authorId="0" shapeId="0" xr:uid="{00000000-0006-0000-03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2" authorId="0" shapeId="0" xr:uid="{00000000-0006-0000-03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2" authorId="0" shapeId="0" xr:uid="{00000000-0006-0000-03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2" authorId="0" shapeId="0" xr:uid="{00000000-0006-0000-03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2" authorId="0" shapeId="0" xr:uid="{00000000-0006-0000-03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1" authorId="0" shapeId="0" xr:uid="{00000000-0006-0000-03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1" authorId="0" shapeId="0" xr:uid="{00000000-0006-0000-03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1" authorId="0" shapeId="0" xr:uid="{00000000-0006-0000-03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1" authorId="0" shapeId="0" xr:uid="{00000000-0006-0000-03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1" authorId="0" shapeId="0" xr:uid="{00000000-0006-0000-03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1" authorId="0" shapeId="0" xr:uid="{00000000-0006-0000-03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1" authorId="0" shapeId="0" xr:uid="{00000000-0006-0000-03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1" authorId="0" shapeId="0" xr:uid="{00000000-0006-0000-03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1" authorId="0" shapeId="0" xr:uid="{00000000-0006-0000-03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52" authorId="0" shapeId="0" xr:uid="{00000000-0006-0000-03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52" authorId="0" shapeId="0" xr:uid="{00000000-0006-0000-03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52" authorId="0" shapeId="0" xr:uid="{00000000-0006-0000-03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52" authorId="0" shapeId="0" xr:uid="{00000000-0006-0000-03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52" authorId="0" shapeId="0" xr:uid="{00000000-0006-0000-03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52" authorId="0" shapeId="0" xr:uid="{00000000-0006-0000-03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52" authorId="0" shapeId="0" xr:uid="{00000000-0006-0000-03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52" authorId="0" shapeId="0" xr:uid="{00000000-0006-0000-03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62" authorId="0" shapeId="0" xr:uid="{00000000-0006-0000-03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62" authorId="0" shapeId="0" xr:uid="{00000000-0006-0000-03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62" authorId="0" shapeId="0" xr:uid="{00000000-0006-0000-03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62" authorId="0" shapeId="0" xr:uid="{00000000-0006-0000-03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62" authorId="0" shapeId="0" xr:uid="{00000000-0006-0000-03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62" authorId="0" shapeId="0" xr:uid="{00000000-0006-0000-03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62" authorId="0" shapeId="0" xr:uid="{00000000-0006-0000-03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62" authorId="0" shapeId="0" xr:uid="{00000000-0006-0000-03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62" authorId="0" shapeId="0" xr:uid="{00000000-0006-0000-03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69" authorId="0" shapeId="0" xr:uid="{00000000-0006-0000-03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69" authorId="0" shapeId="0" xr:uid="{00000000-0006-0000-03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69" authorId="0" shapeId="0" xr:uid="{00000000-0006-0000-03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69" authorId="0" shapeId="0" xr:uid="{00000000-0006-0000-03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69" authorId="0" shapeId="0" xr:uid="{00000000-0006-0000-03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69" authorId="0" shapeId="0" xr:uid="{00000000-0006-0000-03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0" authorId="0" shapeId="0" xr:uid="{00000000-0006-0000-03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4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4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4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4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4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4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4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4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4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4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1" authorId="0" shapeId="0" xr:uid="{00000000-0006-0000-04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1" authorId="0" shapeId="0" xr:uid="{00000000-0006-0000-04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1" authorId="0" shapeId="0" xr:uid="{00000000-0006-0000-04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1" authorId="0" shapeId="0" xr:uid="{00000000-0006-0000-04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1" authorId="0" shapeId="0" xr:uid="{00000000-0006-0000-04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1" authorId="0" shapeId="0" xr:uid="{00000000-0006-0000-04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1" authorId="0" shapeId="0" xr:uid="{00000000-0006-0000-04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1" authorId="0" shapeId="0" xr:uid="{00000000-0006-0000-04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1" authorId="0" shapeId="0" xr:uid="{00000000-0006-0000-04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6" authorId="0" shapeId="0" xr:uid="{00000000-0006-0000-04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6" authorId="0" shapeId="0" xr:uid="{00000000-0006-0000-04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6" authorId="0" shapeId="0" xr:uid="{00000000-0006-0000-04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6" authorId="0" shapeId="0" xr:uid="{00000000-0006-0000-04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6" authorId="0" shapeId="0" xr:uid="{00000000-0006-0000-04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6" authorId="0" shapeId="0" xr:uid="{00000000-0006-0000-04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6" authorId="0" shapeId="0" xr:uid="{00000000-0006-0000-04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6" authorId="0" shapeId="0" xr:uid="{00000000-0006-0000-04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6" authorId="0" shapeId="0" xr:uid="{00000000-0006-0000-04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3" authorId="0" shapeId="0" xr:uid="{00000000-0006-0000-04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00000000-0006-0000-04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00000000-0006-0000-04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3" authorId="0" shapeId="0" xr:uid="{00000000-0006-0000-04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3" authorId="0" shapeId="0" xr:uid="{00000000-0006-0000-04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00000000-0006-0000-04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3" authorId="0" shapeId="0" xr:uid="{00000000-0006-0000-04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00000000-0006-0000-04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00000000-0006-0000-04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00000000-0006-0000-04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00000000-0006-0000-04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00000000-0006-0000-04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00000000-0006-0000-04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00000000-0006-0000-04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00000000-0006-0000-04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2" authorId="0" shapeId="0" xr:uid="{00000000-0006-0000-04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2" authorId="0" shapeId="0" xr:uid="{00000000-0006-0000-04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54" authorId="0" shapeId="0" xr:uid="{00000000-0006-0000-04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54" authorId="0" shapeId="0" xr:uid="{00000000-0006-0000-04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54" authorId="0" shapeId="0" xr:uid="{00000000-0006-0000-04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54" authorId="0" shapeId="0" xr:uid="{00000000-0006-0000-04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54" authorId="0" shapeId="0" xr:uid="{00000000-0006-0000-04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54" authorId="0" shapeId="0" xr:uid="{00000000-0006-0000-04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54" authorId="0" shapeId="0" xr:uid="{00000000-0006-0000-04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54" authorId="0" shapeId="0" xr:uid="{00000000-0006-0000-04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64" authorId="0" shapeId="0" xr:uid="{00000000-0006-0000-04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64" authorId="0" shapeId="0" xr:uid="{00000000-0006-0000-04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64" authorId="0" shapeId="0" xr:uid="{00000000-0006-0000-04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64" authorId="0" shapeId="0" xr:uid="{00000000-0006-0000-04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64" authorId="0" shapeId="0" xr:uid="{00000000-0006-0000-04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64" authorId="0" shapeId="0" xr:uid="{00000000-0006-0000-04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64" authorId="0" shapeId="0" xr:uid="{00000000-0006-0000-04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64" authorId="0" shapeId="0" xr:uid="{00000000-0006-0000-04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64" authorId="0" shapeId="0" xr:uid="{00000000-0006-0000-04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71" authorId="0" shapeId="0" xr:uid="{00000000-0006-0000-04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71" authorId="0" shapeId="0" xr:uid="{00000000-0006-0000-04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71" authorId="0" shapeId="0" xr:uid="{00000000-0006-0000-04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71" authorId="0" shapeId="0" xr:uid="{00000000-0006-0000-04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71" authorId="0" shapeId="0" xr:uid="{00000000-0006-0000-04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71" authorId="0" shapeId="0" xr:uid="{00000000-0006-0000-04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2" authorId="0" shapeId="0" xr:uid="{00000000-0006-0000-04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5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5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5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5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5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5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5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5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5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5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1" authorId="0" shapeId="0" xr:uid="{00000000-0006-0000-05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1" authorId="0" shapeId="0" xr:uid="{00000000-0006-0000-05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1" authorId="0" shapeId="0" xr:uid="{00000000-0006-0000-05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1" authorId="0" shapeId="0" xr:uid="{00000000-0006-0000-05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1" authorId="0" shapeId="0" xr:uid="{00000000-0006-0000-05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1" authorId="0" shapeId="0" xr:uid="{00000000-0006-0000-05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1" authorId="0" shapeId="0" xr:uid="{00000000-0006-0000-05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1" authorId="0" shapeId="0" xr:uid="{00000000-0006-0000-05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1" authorId="0" shapeId="0" xr:uid="{00000000-0006-0000-05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6" authorId="0" shapeId="0" xr:uid="{00000000-0006-0000-05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6" authorId="0" shapeId="0" xr:uid="{00000000-0006-0000-05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6" authorId="0" shapeId="0" xr:uid="{00000000-0006-0000-05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6" authorId="0" shapeId="0" xr:uid="{00000000-0006-0000-05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6" authorId="0" shapeId="0" xr:uid="{00000000-0006-0000-05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6" authorId="0" shapeId="0" xr:uid="{00000000-0006-0000-05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6" authorId="0" shapeId="0" xr:uid="{00000000-0006-0000-05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6" authorId="0" shapeId="0" xr:uid="{00000000-0006-0000-05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6" authorId="0" shapeId="0" xr:uid="{00000000-0006-0000-05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3" authorId="0" shapeId="0" xr:uid="{00000000-0006-0000-05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00000000-0006-0000-05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00000000-0006-0000-05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3" authorId="0" shapeId="0" xr:uid="{00000000-0006-0000-05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3" authorId="0" shapeId="0" xr:uid="{00000000-0006-0000-05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00000000-0006-0000-05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3" authorId="0" shapeId="0" xr:uid="{00000000-0006-0000-05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00000000-0006-0000-05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00000000-0006-0000-05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00000000-0006-0000-05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00000000-0006-0000-05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00000000-0006-0000-05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00000000-0006-0000-05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00000000-0006-0000-05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00000000-0006-0000-05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2" authorId="0" shapeId="0" xr:uid="{00000000-0006-0000-05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2" authorId="0" shapeId="0" xr:uid="{00000000-0006-0000-05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58" authorId="0" shapeId="0" xr:uid="{00000000-0006-0000-05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58" authorId="0" shapeId="0" xr:uid="{00000000-0006-0000-05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58" authorId="0" shapeId="0" xr:uid="{00000000-0006-0000-05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58" authorId="0" shapeId="0" xr:uid="{00000000-0006-0000-05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58" authorId="0" shapeId="0" xr:uid="{00000000-0006-0000-05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58" authorId="0" shapeId="0" xr:uid="{00000000-0006-0000-05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58" authorId="0" shapeId="0" xr:uid="{00000000-0006-0000-05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58" authorId="0" shapeId="0" xr:uid="{00000000-0006-0000-05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68" authorId="0" shapeId="0" xr:uid="{00000000-0006-0000-05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68" authorId="0" shapeId="0" xr:uid="{00000000-0006-0000-05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68" authorId="0" shapeId="0" xr:uid="{00000000-0006-0000-05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68" authorId="0" shapeId="0" xr:uid="{00000000-0006-0000-05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68" authorId="0" shapeId="0" xr:uid="{00000000-0006-0000-05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68" authorId="0" shapeId="0" xr:uid="{00000000-0006-0000-05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68" authorId="0" shapeId="0" xr:uid="{00000000-0006-0000-05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68" authorId="0" shapeId="0" xr:uid="{00000000-0006-0000-05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68" authorId="0" shapeId="0" xr:uid="{00000000-0006-0000-05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74" authorId="0" shapeId="0" xr:uid="{00000000-0006-0000-05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74" authorId="0" shapeId="0" xr:uid="{00000000-0006-0000-05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74" authorId="0" shapeId="0" xr:uid="{00000000-0006-0000-05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74" authorId="0" shapeId="0" xr:uid="{00000000-0006-0000-05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74" authorId="0" shapeId="0" xr:uid="{00000000-0006-0000-05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74" authorId="0" shapeId="0" xr:uid="{00000000-0006-0000-05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5" authorId="0" shapeId="0" xr:uid="{00000000-0006-0000-05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6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6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6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6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6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6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6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6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6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6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1" authorId="0" shapeId="0" xr:uid="{00000000-0006-0000-06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1" authorId="0" shapeId="0" xr:uid="{00000000-0006-0000-06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1" authorId="0" shapeId="0" xr:uid="{00000000-0006-0000-06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1" authorId="0" shapeId="0" xr:uid="{00000000-0006-0000-06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1" authorId="0" shapeId="0" xr:uid="{00000000-0006-0000-06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1" authorId="0" shapeId="0" xr:uid="{00000000-0006-0000-06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1" authorId="0" shapeId="0" xr:uid="{00000000-0006-0000-06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1" authorId="0" shapeId="0" xr:uid="{00000000-0006-0000-06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1" authorId="0" shapeId="0" xr:uid="{00000000-0006-0000-06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6" authorId="0" shapeId="0" xr:uid="{00000000-0006-0000-06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6" authorId="0" shapeId="0" xr:uid="{00000000-0006-0000-06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6" authorId="0" shapeId="0" xr:uid="{00000000-0006-0000-06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6" authorId="0" shapeId="0" xr:uid="{00000000-0006-0000-06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6" authorId="0" shapeId="0" xr:uid="{00000000-0006-0000-06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6" authorId="0" shapeId="0" xr:uid="{00000000-0006-0000-06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6" authorId="0" shapeId="0" xr:uid="{00000000-0006-0000-06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6" authorId="0" shapeId="0" xr:uid="{00000000-0006-0000-06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6" authorId="0" shapeId="0" xr:uid="{00000000-0006-0000-06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3" authorId="0" shapeId="0" xr:uid="{00000000-0006-0000-06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00000000-0006-0000-06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00000000-0006-0000-06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3" authorId="0" shapeId="0" xr:uid="{00000000-0006-0000-06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3" authorId="0" shapeId="0" xr:uid="{00000000-0006-0000-06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00000000-0006-0000-06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3" authorId="0" shapeId="0" xr:uid="{00000000-0006-0000-06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00000000-0006-0000-06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00000000-0006-0000-06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00000000-0006-0000-06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00000000-0006-0000-06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00000000-0006-0000-06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00000000-0006-0000-06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00000000-0006-0000-06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00000000-0006-0000-06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2" authorId="0" shapeId="0" xr:uid="{00000000-0006-0000-06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2" authorId="0" shapeId="0" xr:uid="{00000000-0006-0000-06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57" authorId="0" shapeId="0" xr:uid="{00000000-0006-0000-06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57" authorId="0" shapeId="0" xr:uid="{00000000-0006-0000-06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57" authorId="0" shapeId="0" xr:uid="{00000000-0006-0000-06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57" authorId="0" shapeId="0" xr:uid="{00000000-0006-0000-06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57" authorId="0" shapeId="0" xr:uid="{00000000-0006-0000-06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57" authorId="0" shapeId="0" xr:uid="{00000000-0006-0000-06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57" authorId="0" shapeId="0" xr:uid="{00000000-0006-0000-06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57" authorId="0" shapeId="0" xr:uid="{00000000-0006-0000-06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67" authorId="0" shapeId="0" xr:uid="{00000000-0006-0000-06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67" authorId="0" shapeId="0" xr:uid="{00000000-0006-0000-06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67" authorId="0" shapeId="0" xr:uid="{00000000-0006-0000-06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67" authorId="0" shapeId="0" xr:uid="{00000000-0006-0000-06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67" authorId="0" shapeId="0" xr:uid="{00000000-0006-0000-06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67" authorId="0" shapeId="0" xr:uid="{00000000-0006-0000-06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67" authorId="0" shapeId="0" xr:uid="{00000000-0006-0000-06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67" authorId="0" shapeId="0" xr:uid="{00000000-0006-0000-06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67" authorId="0" shapeId="0" xr:uid="{00000000-0006-0000-06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72" authorId="0" shapeId="0" xr:uid="{00000000-0006-0000-06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72" authorId="0" shapeId="0" xr:uid="{00000000-0006-0000-06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72" authorId="0" shapeId="0" xr:uid="{00000000-0006-0000-06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72" authorId="0" shapeId="0" xr:uid="{00000000-0006-0000-06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72" authorId="0" shapeId="0" xr:uid="{00000000-0006-0000-06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72" authorId="0" shapeId="0" xr:uid="{00000000-0006-0000-06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3" authorId="0" shapeId="0" xr:uid="{00000000-0006-0000-06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7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7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7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7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7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7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7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7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7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7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4" authorId="0" shapeId="0" xr:uid="{00000000-0006-0000-07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4" authorId="0" shapeId="0" xr:uid="{00000000-0006-0000-07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4" authorId="0" shapeId="0" xr:uid="{00000000-0006-0000-07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4" authorId="0" shapeId="0" xr:uid="{00000000-0006-0000-07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4" authorId="0" shapeId="0" xr:uid="{00000000-0006-0000-07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4" authorId="0" shapeId="0" xr:uid="{00000000-0006-0000-07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4" authorId="0" shapeId="0" xr:uid="{00000000-0006-0000-07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4" authorId="0" shapeId="0" xr:uid="{00000000-0006-0000-07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4" authorId="0" shapeId="0" xr:uid="{00000000-0006-0000-07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9" authorId="0" shapeId="0" xr:uid="{00000000-0006-0000-07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9" authorId="0" shapeId="0" xr:uid="{00000000-0006-0000-07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9" authorId="0" shapeId="0" xr:uid="{00000000-0006-0000-07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9" authorId="0" shapeId="0" xr:uid="{00000000-0006-0000-07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9" authorId="0" shapeId="0" xr:uid="{00000000-0006-0000-07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9" authorId="0" shapeId="0" xr:uid="{00000000-0006-0000-07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9" authorId="0" shapeId="0" xr:uid="{00000000-0006-0000-07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9" authorId="0" shapeId="0" xr:uid="{00000000-0006-0000-07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9" authorId="0" shapeId="0" xr:uid="{00000000-0006-0000-07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6" authorId="0" shapeId="0" xr:uid="{00000000-0006-0000-07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6" authorId="0" shapeId="0" xr:uid="{00000000-0006-0000-07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6" authorId="0" shapeId="0" xr:uid="{00000000-0006-0000-07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6" authorId="0" shapeId="0" xr:uid="{00000000-0006-0000-07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6" authorId="0" shapeId="0" xr:uid="{00000000-0006-0000-07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6" authorId="0" shapeId="0" xr:uid="{00000000-0006-0000-07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6" authorId="0" shapeId="0" xr:uid="{00000000-0006-0000-07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6" authorId="0" shapeId="0" xr:uid="{00000000-0006-0000-07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5" authorId="0" shapeId="0" xr:uid="{00000000-0006-0000-07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5" authorId="0" shapeId="0" xr:uid="{00000000-0006-0000-07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5" authorId="0" shapeId="0" xr:uid="{00000000-0006-0000-07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5" authorId="0" shapeId="0" xr:uid="{00000000-0006-0000-07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5" authorId="0" shapeId="0" xr:uid="{00000000-0006-0000-07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5" authorId="0" shapeId="0" xr:uid="{00000000-0006-0000-07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5" authorId="0" shapeId="0" xr:uid="{00000000-0006-0000-07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5" authorId="0" shapeId="0" xr:uid="{00000000-0006-0000-07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5" authorId="0" shapeId="0" xr:uid="{00000000-0006-0000-07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61" authorId="0" shapeId="0" xr:uid="{00000000-0006-0000-07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61" authorId="0" shapeId="0" xr:uid="{00000000-0006-0000-07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61" authorId="0" shapeId="0" xr:uid="{00000000-0006-0000-07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61" authorId="0" shapeId="0" xr:uid="{00000000-0006-0000-07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61" authorId="0" shapeId="0" xr:uid="{00000000-0006-0000-07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61" authorId="0" shapeId="0" xr:uid="{00000000-0006-0000-07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61" authorId="0" shapeId="0" xr:uid="{00000000-0006-0000-07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61" authorId="0" shapeId="0" xr:uid="{00000000-0006-0000-07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71" authorId="0" shapeId="0" xr:uid="{00000000-0006-0000-07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71" authorId="0" shapeId="0" xr:uid="{00000000-0006-0000-07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71" authorId="0" shapeId="0" xr:uid="{00000000-0006-0000-07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71" authorId="0" shapeId="0" xr:uid="{00000000-0006-0000-07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71" authorId="0" shapeId="0" xr:uid="{00000000-0006-0000-07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71" authorId="0" shapeId="0" xr:uid="{00000000-0006-0000-07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71" authorId="0" shapeId="0" xr:uid="{00000000-0006-0000-07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71" authorId="0" shapeId="0" xr:uid="{00000000-0006-0000-07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71" authorId="0" shapeId="0" xr:uid="{00000000-0006-0000-07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77" authorId="0" shapeId="0" xr:uid="{00000000-0006-0000-07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77" authorId="0" shapeId="0" xr:uid="{00000000-0006-0000-07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77" authorId="0" shapeId="0" xr:uid="{00000000-0006-0000-07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77" authorId="0" shapeId="0" xr:uid="{00000000-0006-0000-07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77" authorId="0" shapeId="0" xr:uid="{00000000-0006-0000-07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77" authorId="0" shapeId="0" xr:uid="{00000000-0006-0000-07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8" authorId="0" shapeId="0" xr:uid="{00000000-0006-0000-07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8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8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8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8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8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8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8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8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8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8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3" authorId="0" shapeId="0" xr:uid="{00000000-0006-0000-08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3" authorId="0" shapeId="0" xr:uid="{00000000-0006-0000-08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3" authorId="0" shapeId="0" xr:uid="{00000000-0006-0000-08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3" authorId="0" shapeId="0" xr:uid="{00000000-0006-0000-08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3" authorId="0" shapeId="0" xr:uid="{00000000-0006-0000-08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3" authorId="0" shapeId="0" xr:uid="{00000000-0006-0000-08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3" authorId="0" shapeId="0" xr:uid="{00000000-0006-0000-08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3" authorId="0" shapeId="0" xr:uid="{00000000-0006-0000-08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3" authorId="0" shapeId="0" xr:uid="{00000000-0006-0000-08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8" authorId="0" shapeId="0" xr:uid="{00000000-0006-0000-08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8" authorId="0" shapeId="0" xr:uid="{00000000-0006-0000-08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8" authorId="0" shapeId="0" xr:uid="{00000000-0006-0000-08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8" authorId="0" shapeId="0" xr:uid="{00000000-0006-0000-08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8" authorId="0" shapeId="0" xr:uid="{00000000-0006-0000-08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8" authorId="0" shapeId="0" xr:uid="{00000000-0006-0000-08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8" authorId="0" shapeId="0" xr:uid="{00000000-0006-0000-08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8" authorId="0" shapeId="0" xr:uid="{00000000-0006-0000-08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8" authorId="0" shapeId="0" xr:uid="{00000000-0006-0000-08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5" authorId="0" shapeId="0" xr:uid="{00000000-0006-0000-08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5" authorId="0" shapeId="0" xr:uid="{00000000-0006-0000-08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5" authorId="0" shapeId="0" xr:uid="{00000000-0006-0000-08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5" authorId="0" shapeId="0" xr:uid="{00000000-0006-0000-08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5" authorId="0" shapeId="0" xr:uid="{00000000-0006-0000-08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5" authorId="0" shapeId="0" xr:uid="{00000000-0006-0000-08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5" authorId="0" shapeId="0" xr:uid="{00000000-0006-0000-08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5" authorId="0" shapeId="0" xr:uid="{00000000-0006-0000-08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4" authorId="0" shapeId="0" xr:uid="{00000000-0006-0000-08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4" authorId="0" shapeId="0" xr:uid="{00000000-0006-0000-08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4" authorId="0" shapeId="0" xr:uid="{00000000-0006-0000-08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4" authorId="0" shapeId="0" xr:uid="{00000000-0006-0000-08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4" authorId="0" shapeId="0" xr:uid="{00000000-0006-0000-08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4" authorId="0" shapeId="0" xr:uid="{00000000-0006-0000-08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4" authorId="0" shapeId="0" xr:uid="{00000000-0006-0000-08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4" authorId="0" shapeId="0" xr:uid="{00000000-0006-0000-08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4" authorId="0" shapeId="0" xr:uid="{00000000-0006-0000-08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61" authorId="0" shapeId="0" xr:uid="{00000000-0006-0000-08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61" authorId="0" shapeId="0" xr:uid="{00000000-0006-0000-08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61" authorId="0" shapeId="0" xr:uid="{00000000-0006-0000-08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61" authorId="0" shapeId="0" xr:uid="{00000000-0006-0000-08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61" authorId="0" shapeId="0" xr:uid="{00000000-0006-0000-08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61" authorId="0" shapeId="0" xr:uid="{00000000-0006-0000-08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61" authorId="0" shapeId="0" xr:uid="{00000000-0006-0000-08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61" authorId="0" shapeId="0" xr:uid="{00000000-0006-0000-08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71" authorId="0" shapeId="0" xr:uid="{00000000-0006-0000-08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71" authorId="0" shapeId="0" xr:uid="{00000000-0006-0000-08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71" authorId="0" shapeId="0" xr:uid="{00000000-0006-0000-08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71" authorId="0" shapeId="0" xr:uid="{00000000-0006-0000-08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71" authorId="0" shapeId="0" xr:uid="{00000000-0006-0000-08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71" authorId="0" shapeId="0" xr:uid="{00000000-0006-0000-08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71" authorId="0" shapeId="0" xr:uid="{00000000-0006-0000-08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71" authorId="0" shapeId="0" xr:uid="{00000000-0006-0000-08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71" authorId="0" shapeId="0" xr:uid="{00000000-0006-0000-08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77" authorId="0" shapeId="0" xr:uid="{00000000-0006-0000-08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77" authorId="0" shapeId="0" xr:uid="{00000000-0006-0000-08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77" authorId="0" shapeId="0" xr:uid="{00000000-0006-0000-08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77" authorId="0" shapeId="0" xr:uid="{00000000-0006-0000-08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77" authorId="0" shapeId="0" xr:uid="{00000000-0006-0000-08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77" authorId="0" shapeId="0" xr:uid="{00000000-0006-0000-08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78" authorId="0" shapeId="0" xr:uid="{00000000-0006-0000-08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9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9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9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9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9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9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9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9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9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9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3" authorId="0" shapeId="0" xr:uid="{00000000-0006-0000-09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3" authorId="0" shapeId="0" xr:uid="{00000000-0006-0000-09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3" authorId="0" shapeId="0" xr:uid="{00000000-0006-0000-09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3" authorId="0" shapeId="0" xr:uid="{00000000-0006-0000-09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3" authorId="0" shapeId="0" xr:uid="{00000000-0006-0000-09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3" authorId="0" shapeId="0" xr:uid="{00000000-0006-0000-09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3" authorId="0" shapeId="0" xr:uid="{00000000-0006-0000-09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3" authorId="0" shapeId="0" xr:uid="{00000000-0006-0000-09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3" authorId="0" shapeId="0" xr:uid="{00000000-0006-0000-09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8" authorId="0" shapeId="0" xr:uid="{00000000-0006-0000-0900-000014000000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8" authorId="0" shapeId="0" xr:uid="{00000000-0006-0000-0900-000015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8" authorId="0" shapeId="0" xr:uid="{00000000-0006-0000-0900-00001600000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8" authorId="0" shapeId="0" xr:uid="{00000000-0006-0000-0900-00001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8" authorId="0" shapeId="0" xr:uid="{00000000-0006-0000-0900-000018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8" authorId="0" shapeId="0" xr:uid="{00000000-0006-0000-0900-000019000000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8" authorId="0" shapeId="0" xr:uid="{00000000-0006-0000-0900-00001A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8" authorId="0" shapeId="0" xr:uid="{00000000-0006-0000-0900-00001B000000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8" authorId="0" shapeId="0" xr:uid="{00000000-0006-0000-0900-00001C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5" authorId="0" shapeId="0" xr:uid="{00000000-0006-0000-0900-00001D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5" authorId="0" shapeId="0" xr:uid="{00000000-0006-0000-0900-00001E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5" authorId="0" shapeId="0" xr:uid="{00000000-0006-0000-0900-00001F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5" authorId="0" shapeId="0" xr:uid="{00000000-0006-0000-0900-00002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5" authorId="0" shapeId="0" xr:uid="{00000000-0006-0000-0900-00002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5" authorId="0" shapeId="0" xr:uid="{00000000-0006-0000-0900-00002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5" authorId="0" shapeId="0" xr:uid="{00000000-0006-0000-0900-00002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5" authorId="0" shapeId="0" xr:uid="{00000000-0006-0000-0900-00002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4" authorId="0" shapeId="0" xr:uid="{00000000-0006-0000-0900-000025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4" authorId="0" shapeId="0" xr:uid="{00000000-0006-0000-0900-000026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4" authorId="0" shapeId="0" xr:uid="{00000000-0006-0000-0900-000027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4" authorId="0" shapeId="0" xr:uid="{00000000-0006-0000-0900-000028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4" authorId="0" shapeId="0" xr:uid="{00000000-0006-0000-0900-000029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4" authorId="0" shapeId="0" xr:uid="{00000000-0006-0000-0900-00002A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4" authorId="0" shapeId="0" xr:uid="{00000000-0006-0000-0900-00002B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4" authorId="0" shapeId="0" xr:uid="{00000000-0006-0000-0900-00002C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4" authorId="0" shapeId="0" xr:uid="{00000000-0006-0000-0900-00002D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63" authorId="0" shapeId="0" xr:uid="{00000000-0006-0000-0900-00002E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63" authorId="0" shapeId="0" xr:uid="{00000000-0006-0000-0900-00002F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63" authorId="0" shapeId="0" xr:uid="{00000000-0006-0000-0900-000030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63" authorId="0" shapeId="0" xr:uid="{00000000-0006-0000-0900-000031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63" authorId="0" shapeId="0" xr:uid="{00000000-0006-0000-0900-000032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63" authorId="0" shapeId="0" xr:uid="{00000000-0006-0000-0900-000033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63" authorId="0" shapeId="0" xr:uid="{00000000-0006-0000-0900-000034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63" authorId="0" shapeId="0" xr:uid="{00000000-0006-0000-0900-000035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73" authorId="0" shapeId="0" xr:uid="{00000000-0006-0000-0900-000036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73" authorId="0" shapeId="0" xr:uid="{00000000-0006-0000-0900-000037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73" authorId="0" shapeId="0" xr:uid="{00000000-0006-0000-0900-000038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73" authorId="0" shapeId="0" xr:uid="{00000000-0006-0000-0900-000039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73" authorId="0" shapeId="0" xr:uid="{00000000-0006-0000-0900-00003A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73" authorId="0" shapeId="0" xr:uid="{00000000-0006-0000-0900-00003B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73" authorId="0" shapeId="0" xr:uid="{00000000-0006-0000-0900-00003C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73" authorId="0" shapeId="0" xr:uid="{00000000-0006-0000-0900-00003D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73" authorId="0" shapeId="0" xr:uid="{00000000-0006-0000-0900-00003E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79" authorId="0" shapeId="0" xr:uid="{00000000-0006-0000-0900-00003F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79" authorId="0" shapeId="0" xr:uid="{00000000-0006-0000-0900-000040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79" authorId="0" shapeId="0" xr:uid="{00000000-0006-0000-0900-000041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79" authorId="0" shapeId="0" xr:uid="{00000000-0006-0000-0900-000042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79" authorId="0" shapeId="0" xr:uid="{00000000-0006-0000-0900-000043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79" authorId="0" shapeId="0" xr:uid="{00000000-0006-0000-0900-000044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80" authorId="0" shapeId="0" xr:uid="{00000000-0006-0000-0900-000045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ED93A9FA-D369-4714-B617-F093721B86C9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7AF732E5-C9D2-4F44-B2F1-8EB4C44098BA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D38081DE-1591-4ABF-9874-C26C129B4CA3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705B8434-2E70-4ECE-B6A0-EF9000B29369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973D7A71-6A3B-4432-AAED-E70592C6AC0B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978812F4-2939-4521-9C3F-341EE7C50F1D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6F2F3721-9E04-4088-A184-76BE6F0CCE7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9FD85A2B-C71E-4EFC-8C2C-947B2BD7F12A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C4BCB17B-EC4D-457A-A67D-1A477C0545A7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1127D25E-902F-481F-A22E-88355F9CE553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23" authorId="0" shapeId="0" xr:uid="{486F0753-3DC9-4AD3-8296-FCED06068E7C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23" authorId="0" shapeId="0" xr:uid="{2EA89D47-73A1-4E73-8857-1A2CA44CD108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23" authorId="0" shapeId="0" xr:uid="{BB2536F1-19FC-41A4-AA3E-0B31B6D11F17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23" authorId="0" shapeId="0" xr:uid="{FE0E3697-8D86-46AD-ABED-273D0EC6FADC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23" authorId="0" shapeId="0" xr:uid="{DA38AD30-2EA2-4812-BE1F-283B97C4CE92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23" authorId="0" shapeId="0" xr:uid="{4397D359-947A-4CE1-BCD4-666FE72FD0FA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23" authorId="0" shapeId="0" xr:uid="{3195A541-AD96-48AD-B40D-FBC247EEBACB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23" authorId="0" shapeId="0" xr:uid="{B9C0A8DE-5E65-49FA-8530-84EF20A54EF4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23" authorId="0" shapeId="0" xr:uid="{8AFAB9BD-59E7-4028-B5FF-5B56B2BAF33A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38" authorId="0" shapeId="0" xr:uid="{27F21EAA-E194-472D-9D5A-6DE0B681658D}">
      <text>
        <r>
          <rPr>
            <sz val="11"/>
            <color rgb="FF000000"/>
            <rFont val="Arial"/>
            <scheme val="minor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8" authorId="0" shapeId="0" xr:uid="{5263552A-C5AA-4476-B1DE-8C0C8DF8EC1D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8" authorId="0" shapeId="0" xr:uid="{9A3DAA6C-90D6-462B-8BF8-D0BB04FAA290}">
      <text>
        <r>
          <rPr>
            <sz val="11"/>
            <color rgb="FF000000"/>
            <rFont val="Arial"/>
            <scheme val="minor"/>
          </rPr>
          <t>Descrever a sigla da lotação referente à função gratificada de direção e assessoramento. Exemplos de siglas da SCGE: GAB/DOGE, DPGE/GAF/GSC, DAUD/COP, etc.</t>
        </r>
      </text>
    </comment>
    <comment ref="D38" authorId="0" shapeId="0" xr:uid="{611E87B5-16F6-419E-8A17-EADFFA70DFC5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8" authorId="0" shapeId="0" xr:uid="{8E70FE8A-BE4B-4907-AF27-F0B7196B1E3C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8" authorId="0" shapeId="0" xr:uid="{430971A2-81A8-4ABE-94F1-D59CC1002AD9}">
      <text>
        <r>
          <rPr>
            <sz val="11"/>
            <color rgb="FF000000"/>
            <rFont val="Arial"/>
            <scheme val="minor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8" authorId="0" shapeId="0" xr:uid="{AF5E10C8-9773-490E-871B-A760F128B9AF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38" authorId="0" shapeId="0" xr:uid="{73197BD5-D4B1-4D68-99CD-C4C35E3DC55C}">
      <text>
        <r>
          <rPr>
            <sz val="11"/>
            <color rgb="FF000000"/>
            <rFont val="Arial"/>
            <scheme val="minor"/>
          </rPr>
          <t>Valor da representação paga em razão da função gratificada de direção e assessoramento, em Reais (R$).</t>
        </r>
      </text>
    </comment>
    <comment ref="I38" authorId="0" shapeId="0" xr:uid="{8366A6AB-4FB0-4C39-9DE0-A335549E58BD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45" authorId="0" shapeId="0" xr:uid="{B0181B37-6DF2-4DDD-A137-8E4CABCA2733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45" authorId="0" shapeId="0" xr:uid="{BEF46FBB-8490-4862-96DC-381ADEAB1764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45" authorId="0" shapeId="0" xr:uid="{44222F24-FE71-4A07-9BC5-3DF5B9EEF051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45" authorId="0" shapeId="0" xr:uid="{F541F9AB-C20E-45DD-814B-0253F433E0FE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45" authorId="0" shapeId="0" xr:uid="{AA27036D-67B3-4016-BB4D-4A6A9C447DF4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G45" authorId="0" shapeId="0" xr:uid="{2C8FC54D-B936-49BB-8F92-267D00F5889F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45" authorId="0" shapeId="0" xr:uid="{308CA78C-16FD-4277-A0A2-D7F9FD5BC301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direção e assessoramento, em Reais (R$).</t>
        </r>
      </text>
    </comment>
    <comment ref="I45" authorId="0" shapeId="0" xr:uid="{DE42EA3B-13AF-44FD-A934-B747E732BC6B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54" authorId="0" shapeId="0" xr:uid="{298ABCD3-09F1-4E2E-B99D-C47BE594157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4" authorId="0" shapeId="0" xr:uid="{30582E31-4E3B-49C9-A270-20DBB81FC655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4" authorId="0" shapeId="0" xr:uid="{16396332-6373-4C3A-9340-0AA615CD43EB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54" authorId="0" shapeId="0" xr:uid="{36FE3951-7D4D-435A-9FBD-65D22B51B21E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4" authorId="0" shapeId="0" xr:uid="{D133DF1D-636C-44AC-B35E-34680B648407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4" authorId="0" shapeId="0" xr:uid="{457F3601-0BD4-4EE1-99BD-6B9A4058F87F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4" authorId="0" shapeId="0" xr:uid="{C857735C-761A-4895-909E-C6C2569A9EAF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54" authorId="0" shapeId="0" xr:uid="{DDD7F7BC-061B-49C6-BF98-E765D7292A86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54" authorId="0" shapeId="0" xr:uid="{23C56868-FEF5-4F48-8A0F-BDE9936FE265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64" authorId="0" shapeId="0" xr:uid="{43E76A8E-7CAD-4C4E-B16A-A8EDBEAF2385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64" authorId="0" shapeId="0" xr:uid="{436C9827-A0BD-4B0D-B413-7A8E9B4327C4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64" authorId="0" shapeId="0" xr:uid="{7F6A315E-FC9D-4329-9564-02285C12CD8C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64" authorId="0" shapeId="0" xr:uid="{B045EE29-EF58-4A10-98E5-3A0D5C3D3C0F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64" authorId="0" shapeId="0" xr:uid="{EA9EB037-4713-4AF1-8595-1A01E65BFB3B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64" authorId="0" shapeId="0" xr:uid="{2B25328C-06EF-4611-BAAE-11357735195D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64" authorId="0" shapeId="0" xr:uid="{F403D4CE-8508-4AF5-99EA-ADC3F80DEFF5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64" authorId="0" shapeId="0" xr:uid="{2A2A9DDC-8BFF-412A-8D34-DFB054E4E1EF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74" authorId="0" shapeId="0" xr:uid="{08F2D5BD-9FEF-4AD7-94C7-ABBF643571A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74" authorId="0" shapeId="0" xr:uid="{B4FEB723-CB08-457F-8512-1C4FF087BAD8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74" authorId="0" shapeId="0" xr:uid="{4A4E05A8-64DC-4172-87E0-06C5A3F0005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74" authorId="0" shapeId="0" xr:uid="{D278B206-254F-42F5-87A1-FFAE8B3434D7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74" authorId="0" shapeId="0" xr:uid="{22E6C8F0-9514-4542-A94D-377BCA4F1391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74" authorId="0" shapeId="0" xr:uid="{8985F053-B89C-46AC-9A52-C2C88F5615F9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74" authorId="0" shapeId="0" xr:uid="{97C7155A-02C5-49AB-B9EA-7E9F81CD0D0A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74" authorId="0" shapeId="0" xr:uid="{763DF01E-247A-4DD3-95BD-781197573CFF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74" authorId="0" shapeId="0" xr:uid="{15865849-DEF5-43D9-9982-1DE29417AEC6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81" authorId="0" shapeId="0" xr:uid="{EC7A1FDE-006C-403F-94F2-81C73C2DEBAA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81" authorId="0" shapeId="0" xr:uid="{67A0C872-DA0F-44A1-B146-17F0511C7AB2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81" authorId="0" shapeId="0" xr:uid="{A8196A1B-FB53-4CA8-A007-2D8454A6BB9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81" authorId="0" shapeId="0" xr:uid="{7419DB28-4DF1-4065-97E0-A84ED913888A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81" authorId="0" shapeId="0" xr:uid="{27069FFE-D2A0-432A-88EE-9304BEF52566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81" authorId="0" shapeId="0" xr:uid="{19688AEB-0E2D-450E-8E35-E97136351A7E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82" authorId="0" shapeId="0" xr:uid="{4604C91E-29B4-4755-967A-B269AB36911B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541CAB36-CF9A-457A-B18A-CD3AF315BE07}">
      <text>
        <r>
          <rPr>
            <sz val="11"/>
            <color indexed="8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A58E669B-53F9-4216-9F11-B9F75989E8D6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5E3AD4FC-B255-49C0-84F4-034021DD7011}">
      <text>
        <r>
          <rPr>
            <sz val="11"/>
            <color indexed="8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B666D952-936B-4A87-A8A6-04BD63080FC7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E20876B3-FF8F-4F8A-A755-13C7EFB95FCE}">
      <text>
        <r>
          <rPr>
            <sz val="11"/>
            <color indexed="8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F2D75441-7FB8-41F3-AC2F-B54158CD48C5}">
      <text>
        <r>
          <rPr>
            <sz val="11"/>
            <color indexed="8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1833AD9E-80CD-46FC-A33F-13763A71BC18}">
      <text>
        <r>
          <rPr>
            <sz val="11"/>
            <color indexed="8"/>
            <rFont val="Arial"/>
            <family val="2"/>
          </rPr>
          <t>Valor do subsídio do agente político, em Reais (R$).</t>
        </r>
      </text>
    </comment>
    <comment ref="H6" authorId="0" shapeId="0" xr:uid="{DDFEF86B-EE0C-4F38-9A73-39EB117FF46D}">
      <text>
        <r>
          <rPr>
            <sz val="11"/>
            <color indexed="8"/>
            <rFont val="Arial"/>
            <family val="2"/>
          </rPr>
          <t>Valor do vencimento do servidor, em Reais (R$).</t>
        </r>
      </text>
    </comment>
    <comment ref="I6" authorId="0" shapeId="0" xr:uid="{E861C54E-7DFF-4193-B2E6-6C0A1BF18CBB}">
      <text>
        <r>
          <rPr>
            <sz val="11"/>
            <color indexed="8"/>
            <rFont val="Arial"/>
            <family val="2"/>
          </rPr>
          <t>Valor da representação paga em razão do cargo em comissão, em Reais (R$).</t>
        </r>
      </text>
    </comment>
    <comment ref="J6" authorId="0" shapeId="0" xr:uid="{E524F62F-10C6-4FB1-876D-7B0B4EC8A9E9}">
      <text>
        <r>
          <rPr>
            <sz val="11"/>
            <color indexed="8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24" authorId="0" shapeId="0" xr:uid="{F4D34524-E274-45D7-ABF4-DAA9121E325A}">
      <text>
        <r>
          <rPr>
            <sz val="11"/>
            <color indexed="8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24" authorId="0" shapeId="0" xr:uid="{727E3E15-B459-46D2-B2FF-538B06F493C2}">
      <text>
        <r>
          <rPr>
            <sz val="11"/>
            <color indexed="8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24" authorId="0" shapeId="0" xr:uid="{9A81657D-6A2F-459F-9322-1EA1704FAE15}">
      <text>
        <r>
          <rPr>
            <sz val="11"/>
            <color indexed="8"/>
            <rFont val="Arial"/>
            <family val="2"/>
          </rPr>
          <t>(Células de preenchimento automático). Quantitativo dos cargos comissionados preenchidos.</t>
        </r>
      </text>
    </comment>
    <comment ref="D24" authorId="0" shapeId="0" xr:uid="{5CBEFD95-F60E-4324-87E5-A2D70B883BC3}">
      <text>
        <r>
          <rPr>
            <sz val="11"/>
            <color indexed="8"/>
            <rFont val="Arial"/>
            <family val="2"/>
          </rPr>
          <t>(Células de preenchimento automático). Quantitativo dos cargos comissionados vagos.</t>
        </r>
      </text>
    </comment>
    <comment ref="E24" authorId="0" shapeId="0" xr:uid="{40C6980C-435E-473E-8A83-CF2C0438FD8A}">
      <text>
        <r>
          <rPr>
            <sz val="11"/>
            <color indexed="8"/>
            <rFont val="Arial"/>
            <family val="2"/>
          </rPr>
          <t>(Células de preenchimento automático). Quantitativo dos cargos comissionados existentes (preenchidos + vagos).</t>
        </r>
      </text>
    </comment>
    <comment ref="G24" authorId="0" shapeId="0" xr:uid="{ABBA1FBE-970E-4218-A2BC-28ACC9C88329}">
      <text>
        <r>
          <rPr>
            <sz val="11"/>
            <color indexed="8"/>
            <rFont val="Arial"/>
            <family val="2"/>
          </rPr>
          <t>(Células de preenchimento automático). Valor total dos subsídios dos agentes políticos, em Reais (R$).</t>
        </r>
      </text>
    </comment>
    <comment ref="H24" authorId="0" shapeId="0" xr:uid="{AAA5AC3A-2C92-4A44-97D7-C38885F1D41D}">
      <text>
        <r>
          <rPr>
            <sz val="11"/>
            <color indexed="8"/>
            <rFont val="Arial"/>
            <family val="2"/>
          </rPr>
          <t>(Células de preenchimento automático). Valor total dos vencimentos dos servidores, em Reais (R$).</t>
        </r>
      </text>
    </comment>
    <comment ref="I24" authorId="0" shapeId="0" xr:uid="{475BF7B5-3FB2-46A8-B1B6-2DE5B55A29A4}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24" authorId="0" shapeId="0" xr:uid="{D8737DB7-095E-428D-A2E6-2662CF51E0E7}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39" authorId="0" shapeId="0" xr:uid="{B4FCED60-242A-4467-B2AF-ED8A6EE35BDA}">
      <text>
        <r>
          <rPr>
            <sz val="11"/>
            <color indexed="8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9" authorId="0" shapeId="0" xr:uid="{28B1D071-94F9-4E94-BE4A-8BBC3D9414CC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9" authorId="0" shapeId="0" xr:uid="{F17C8A00-9C0C-439E-966A-5318DC1AC165}">
      <text>
        <r>
          <rPr>
            <sz val="11"/>
            <color indexed="8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39" authorId="0" shapeId="0" xr:uid="{52EB4907-41F9-40CC-AEBF-CF8DD506AF1F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9" authorId="0" shapeId="0" xr:uid="{6EBFC384-533A-432B-B4BA-F8B5077F8EA5}">
      <text>
        <r>
          <rPr>
            <sz val="11"/>
            <color indexed="8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9" authorId="0" shapeId="0" xr:uid="{64187ED7-9060-4F87-814E-653AE1622126}">
      <text>
        <r>
          <rPr>
            <sz val="11"/>
            <color indexed="8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9" authorId="0" shapeId="0" xr:uid="{7BA3A789-BDC4-4907-ADBA-5BD355EA21A9}">
      <text>
        <r>
          <rPr>
            <sz val="11"/>
            <color indexed="8"/>
            <rFont val="Arial"/>
            <family val="2"/>
          </rPr>
          <t>Valor do vencimento do servidor, em Reais (R$).</t>
        </r>
      </text>
    </comment>
    <comment ref="H39" authorId="0" shapeId="0" xr:uid="{ABE47E9B-D050-465A-A743-7268D66644EB}">
      <text>
        <r>
          <rPr>
            <sz val="11"/>
            <color indexed="8"/>
            <rFont val="Arial"/>
            <family val="2"/>
          </rPr>
          <t>Valor da representação paga em razão da função gratificada de direção e assessoramento, em Reais (R$).</t>
        </r>
      </text>
    </comment>
    <comment ref="I39" authorId="0" shapeId="0" xr:uid="{30281784-900E-4D6E-A3A0-B67302CFF328}">
      <text>
        <r>
          <rPr>
            <sz val="11"/>
            <color indexed="8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46" authorId="0" shapeId="0" xr:uid="{079BB5F4-A036-4435-A0E7-413AE5A8B6ED}">
      <text>
        <r>
          <rPr>
            <sz val="11"/>
            <color indexed="8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46" authorId="0" shapeId="0" xr:uid="{68481206-3BE4-43B9-A1B4-BBB9DB691403}">
      <text>
        <r>
          <rPr>
            <sz val="11"/>
            <color indexed="8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46" authorId="0" shapeId="0" xr:uid="{7F8FCDCE-59BF-46C6-A4E5-A52A8CBC4CE4}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46" authorId="0" shapeId="0" xr:uid="{B10F4C76-1690-4397-B62E-1AC40D2E0241}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46" authorId="0" shapeId="0" xr:uid="{A127E6B6-D92F-4DB6-B9FB-21F4BBCDBD6F}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46" authorId="0" shapeId="0" xr:uid="{80926FD5-FE2B-441A-9E12-C7910F1FB5F6}">
      <text>
        <r>
          <rPr>
            <sz val="11"/>
            <color indexed="8"/>
            <rFont val="Arial"/>
            <family val="2"/>
          </rPr>
          <t>(Células de preenchimento automático). Valor total dos vencimentos dos servidores, em Reais (R$).</t>
        </r>
      </text>
    </comment>
    <comment ref="H46" authorId="0" shapeId="0" xr:uid="{D699AAE3-2EEE-4AE3-B9CD-2D74C7860C36}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46" authorId="0" shapeId="0" xr:uid="{32A5A522-693E-49CD-841D-D0E4714F7DA8}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55" authorId="0" shapeId="0" xr:uid="{4F62903E-727D-4DDE-803C-D5A4729F6388}">
      <text>
        <r>
          <rPr>
            <sz val="11"/>
            <color indexed="8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5" authorId="0" shapeId="0" xr:uid="{F59024F0-22EF-412E-BAD3-0BC3CD5FACF7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5" authorId="0" shapeId="0" xr:uid="{6B0DAFEF-6DDC-4A63-8E81-2AD56C64EDE9}">
      <text>
        <r>
          <rPr>
            <sz val="11"/>
            <color indexed="8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55" authorId="0" shapeId="0" xr:uid="{A05A54A3-7137-40AA-9B50-4D622291783E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5" authorId="0" shapeId="0" xr:uid="{09D67AC8-A397-412D-9ED0-23B4EEDC0F93}">
      <text>
        <r>
          <rPr>
            <sz val="11"/>
            <color indexed="8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5" authorId="0" shapeId="0" xr:uid="{83B189A3-0965-42EE-8DEA-5F0B073C4F7A}">
      <text>
        <r>
          <rPr>
            <sz val="11"/>
            <color indexed="8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5" authorId="0" shapeId="0" xr:uid="{331F0E12-FFEF-43AD-AF7B-CFA661D04E55}">
      <text>
        <r>
          <rPr>
            <sz val="11"/>
            <color indexed="8"/>
            <rFont val="Arial"/>
            <family val="2"/>
          </rPr>
          <t>Valor do vencimento do servidor, em Reais (R$).</t>
        </r>
      </text>
    </comment>
    <comment ref="H55" authorId="0" shapeId="0" xr:uid="{6B50550A-C372-4B3C-9949-244DC64D3FB2}">
      <text>
        <r>
          <rPr>
            <sz val="11"/>
            <color indexed="8"/>
            <rFont val="Arial"/>
            <family val="2"/>
          </rPr>
          <t>Valor da representação paga em razão da função gratificada de supervisão e apoio, em Reais (R$).</t>
        </r>
      </text>
    </comment>
    <comment ref="I55" authorId="0" shapeId="0" xr:uid="{BC4FB8C5-9CB9-4907-A21A-09EA7C554C1D}">
      <text>
        <r>
          <rPr>
            <sz val="11"/>
            <color indexed="8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65" authorId="0" shapeId="0" xr:uid="{0DDAD366-D41C-438C-83D1-21AB0A6A2B85}">
      <text>
        <r>
          <rPr>
            <sz val="11"/>
            <color indexed="8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65" authorId="0" shapeId="0" xr:uid="{55229684-FA1A-49F5-90C7-C9BD1638F417}">
      <text>
        <r>
          <rPr>
            <sz val="11"/>
            <color indexed="8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65" authorId="0" shapeId="0" xr:uid="{74E7FF35-F8D1-4E12-A013-5B42A04DCE77}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65" authorId="0" shapeId="0" xr:uid="{F3AE6308-97BF-4DAD-9C08-7F7FF14B1808}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supervisão e apoio vagos.</t>
        </r>
      </text>
    </comment>
    <comment ref="E165" authorId="0" shapeId="0" xr:uid="{E540FBE7-3367-4E40-A871-2609431A00B3}">
      <text>
        <r>
          <rPr>
            <sz val="11"/>
            <color indexed="8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65" authorId="0" shapeId="0" xr:uid="{F90819E1-2CB5-4DA0-AEBE-245B255C65BE}">
      <text>
        <r>
          <rPr>
            <sz val="11"/>
            <color indexed="8"/>
            <rFont val="Arial"/>
            <family val="2"/>
          </rPr>
          <t>(Células de preenchimento automático). Valor total dos vencimentos dos servidores, em Reais (R$).</t>
        </r>
      </text>
    </comment>
    <comment ref="H165" authorId="0" shapeId="0" xr:uid="{1FE5E2A1-E8B1-437C-88EB-E05BFA8D9E5B}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65" authorId="0" shapeId="0" xr:uid="{4C455ABD-A8AA-4736-807B-EE47E50B9478}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75" authorId="0" shapeId="0" xr:uid="{2722281F-B3E5-4A54-B9D8-3D715DA27826}">
      <text>
        <r>
          <rPr>
            <sz val="11"/>
            <color indexed="8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75" authorId="0" shapeId="0" xr:uid="{D87D1D5A-21E1-4B87-80B5-BABFA612A89B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75" authorId="0" shapeId="0" xr:uid="{86D7BF13-30F6-405A-9370-8C503C156D62}">
      <text>
        <r>
          <rPr>
            <sz val="11"/>
            <color indexed="8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75" authorId="0" shapeId="0" xr:uid="{D4A53B7A-83CA-432D-AF11-32BB46792375}">
      <text>
        <r>
          <rPr>
            <sz val="11"/>
            <color indexed="8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75" authorId="0" shapeId="0" xr:uid="{2F4A4040-09D4-4572-8C14-A7C8565179C9}">
      <text>
        <r>
          <rPr>
            <sz val="11"/>
            <color indexed="8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75" authorId="0" shapeId="0" xr:uid="{CBAF5100-C5C9-4161-A72B-BFBDB5ABC580}">
      <text>
        <r>
          <rPr>
            <sz val="11"/>
            <color indexed="8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75" authorId="0" shapeId="0" xr:uid="{C3314A3E-EC44-4C8F-908D-EDA5E599A3A0}">
      <text>
        <r>
          <rPr>
            <sz val="11"/>
            <color indexed="8"/>
            <rFont val="Arial"/>
            <family val="2"/>
          </rPr>
          <t>Valor do vencimento do servidor, em Reais (R$).</t>
        </r>
      </text>
    </comment>
    <comment ref="H175" authorId="0" shapeId="0" xr:uid="{1037AFC4-40F3-47D7-B2BD-4C75F8523C91}">
      <text>
        <r>
          <rPr>
            <sz val="11"/>
            <color indexed="8"/>
            <rFont val="Arial"/>
            <family val="2"/>
          </rPr>
          <t>Valor da representação paga em razão da função gratificada de supervisão e apoio, em Reais (R$).</t>
        </r>
      </text>
    </comment>
    <comment ref="I175" authorId="0" shapeId="0" xr:uid="{2BA85490-7E67-4BF6-8D58-39A87E58F5EE}">
      <text>
        <r>
          <rPr>
            <sz val="11"/>
            <color indexed="8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C180" authorId="0" shapeId="0" xr:uid="{24B72C4E-4314-4F5F-9A23-7DED2372FD9A}">
      <text>
        <r>
          <rPr>
            <sz val="11"/>
            <color indexed="8"/>
            <rFont val="Arial"/>
            <family val="2"/>
          </rPr>
          <t>(Células de preenchimento automático). Quantitativo dos cargos em comissão + funções gratificadas preenchidos.</t>
        </r>
      </text>
    </comment>
    <comment ref="D180" authorId="0" shapeId="0" xr:uid="{0C16D43E-3E70-440C-B064-1BA23CD417C8}">
      <text>
        <r>
          <rPr>
            <sz val="11"/>
            <color indexed="8"/>
            <rFont val="Arial"/>
            <family val="2"/>
          </rPr>
          <t>(Células de preenchimento automático). Quantitativo dos cargos em comissão + funções gratificadas vagos.</t>
        </r>
      </text>
    </comment>
    <comment ref="E180" authorId="0" shapeId="0" xr:uid="{D3EA0205-A0C6-42AC-9B48-12DA62621607}">
      <text>
        <r>
          <rPr>
            <sz val="11"/>
            <color indexed="8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80" authorId="0" shapeId="0" xr:uid="{15068BC0-D17B-4A27-A1C3-6CCEC7401152}">
      <text>
        <r>
          <rPr>
            <sz val="11"/>
            <color indexed="8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80" authorId="0" shapeId="0" xr:uid="{3B9038CC-30B5-4BBD-A449-40D1218F2D4E}">
      <text>
        <r>
          <rPr>
            <sz val="11"/>
            <color indexed="8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80" authorId="0" shapeId="0" xr:uid="{A9B0BA08-8621-4CCF-93F7-230F19706516}">
      <text>
        <r>
          <rPr>
            <sz val="11"/>
            <color indexed="8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81" authorId="0" shapeId="0" xr:uid="{C87B3697-DE4F-4136-95CB-1EC102DD1D16}">
      <text>
        <r>
          <rPr>
            <sz val="11"/>
            <color indexed="8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sharedStrings.xml><?xml version="1.0" encoding="utf-8"?>
<sst xmlns="http://schemas.openxmlformats.org/spreadsheetml/2006/main" count="10042" uniqueCount="703">
  <si>
    <t xml:space="preserve">                              GOVERNO DO ESTADO DE PERNAMBUCO </t>
  </si>
  <si>
    <t xml:space="preserve">                              NOME DA ENTIDADE/ÓRGÃO - SIGLA [1]</t>
  </si>
  <si>
    <t xml:space="preserve">                              ANEXO II - CARGOS EM COMISSÃO E FUNÇÕES GRATIFICADAS [DESCRITIVO DOS OCUPANTES, QUANTITATIVOS E VAGAS NÃO PREENCHIDAS] (ITENS 4.3 E 4.4 DO ANEXO I, DA PORTARIA SCGE Nº 27/2022)</t>
  </si>
  <si>
    <t>ATUALIZADO EM 01/01/2024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</si>
  <si>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</si>
  <si>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CARGOS COMISSIONADOS</t>
  </si>
  <si>
    <t>DESCRITIVO [3]</t>
  </si>
  <si>
    <t>SÍMBOLO [4]</t>
  </si>
  <si>
    <t>LOTAÇÃO [5]</t>
  </si>
  <si>
    <t>CATEGORIA [6]</t>
  </si>
  <si>
    <t>QTD. [7]</t>
  </si>
  <si>
    <t>SERVIDOR [8]</t>
  </si>
  <si>
    <t>AGP [9]</t>
  </si>
  <si>
    <t>VENCIMENTO [10]</t>
  </si>
  <si>
    <t>REPRESENTAÇÃO [11]</t>
  </si>
  <si>
    <t>MONTANTE [12]</t>
  </si>
  <si>
    <t>DIRETOR PRESIDENTE</t>
  </si>
  <si>
    <t>DAS-1</t>
  </si>
  <si>
    <t>GABPRE</t>
  </si>
  <si>
    <t>COM</t>
  </si>
  <si>
    <t>RAQUEL CARNEIRO DE ALBUQUERQUE SANTANA TEIXEIRA</t>
  </si>
  <si>
    <t>SECRETRIA DE GABINETE</t>
  </si>
  <si>
    <t>CAA-3</t>
  </si>
  <si>
    <t>AUGUSTO NIGRO DA SILVA</t>
  </si>
  <si>
    <t>DIRETOR DE ARTICULAÇÃO</t>
  </si>
  <si>
    <t>DAS-3</t>
  </si>
  <si>
    <t>DIRART</t>
  </si>
  <si>
    <t>HERCILIA ACIOLI LIMA</t>
  </si>
  <si>
    <t>GERENTE DE GESTÃO DE PESSOAS</t>
  </si>
  <si>
    <t>DAS-4</t>
  </si>
  <si>
    <t>GGP</t>
  </si>
  <si>
    <t xml:space="preserve">ANA CATARINA SILVA DE LUCENA </t>
  </si>
  <si>
    <t xml:space="preserve">NUCLEO DE DESENVOLVIMENTO HUMANO </t>
  </si>
  <si>
    <t>CLAUDIA MOREIRA DE CAMPOS</t>
  </si>
  <si>
    <t>APOIO ADMINISTRATIVO</t>
  </si>
  <si>
    <t>CAA-4</t>
  </si>
  <si>
    <t>DHEMATO</t>
  </si>
  <si>
    <t>MARIO JOSE DE BARROS CARVALHO</t>
  </si>
  <si>
    <t>CHEFIA DE AÇOES FARMACEUTICAS</t>
  </si>
  <si>
    <t>CAF</t>
  </si>
  <si>
    <t>NAYARA MARIA SIQUEIRA LEITE</t>
  </si>
  <si>
    <t>COORDENADOR DO HEMOPE CARUARU</t>
  </si>
  <si>
    <t>CAA-2</t>
  </si>
  <si>
    <t>CHC</t>
  </si>
  <si>
    <t>JOSE ALVES BEZERRA NETO</t>
  </si>
  <si>
    <t>GERENTE ADMINISTRATIVO</t>
  </si>
  <si>
    <t>GADM</t>
  </si>
  <si>
    <t>LUIZ EDMIUNDO FERREIRA GOMES</t>
  </si>
  <si>
    <t>COORDENADOR ADMINISTRATIVO</t>
  </si>
  <si>
    <t>CADM</t>
  </si>
  <si>
    <t>CARLA CARVALHO DE FREITAS</t>
  </si>
  <si>
    <t>GESTORA DE AÇÕES ESTRATÉGICAS</t>
  </si>
  <si>
    <t>DAS-5</t>
  </si>
  <si>
    <t>CAE</t>
  </si>
  <si>
    <t>MARIA FLORA SABINO COSTA</t>
  </si>
  <si>
    <t>GERENTE DE FINANÇAS</t>
  </si>
  <si>
    <t>DIRETORIA</t>
  </si>
  <si>
    <t>JAQUELINE BARBOSA CARNEIRO DE ALMEIDA</t>
  </si>
  <si>
    <t>DESCRIÇÃO DOS CARGOS COMISSIONADOS [13]</t>
  </si>
  <si>
    <t>SIMBOLO [14]</t>
  </si>
  <si>
    <t>QTD. PREENCHIDOS [15]</t>
  </si>
  <si>
    <t>QTD. VAGO [16]</t>
  </si>
  <si>
    <t>TOTAL QTD. [17]</t>
  </si>
  <si>
    <t>TOTAL AGP [18]</t>
  </si>
  <si>
    <t>TOTAL VENCIMENTO [19]</t>
  </si>
  <si>
    <t>TOTAL REPRESENTAÇÃO [20]</t>
  </si>
  <si>
    <t>TOTAL MONTANTE [21]</t>
  </si>
  <si>
    <t>Cargo Comissionado de Direção e Assessoramento</t>
  </si>
  <si>
    <t>DAS</t>
  </si>
  <si>
    <t>Cargo Comissionado de Direção e Assessoramento - 1</t>
  </si>
  <si>
    <t>Cargo Comissionado de Direção e Assessoramento - 2</t>
  </si>
  <si>
    <t>DAS-2</t>
  </si>
  <si>
    <t>Cargo Comissionado de Direção e Assessoramento - 3</t>
  </si>
  <si>
    <t>Cargo Comissionado de Direção e Assessoramento - 4</t>
  </si>
  <si>
    <t>Cargo Comissionado de Direção e Assessoramento - 5</t>
  </si>
  <si>
    <t>Cargo de Assessoramento - 1</t>
  </si>
  <si>
    <t>CAA-1</t>
  </si>
  <si>
    <t>Cargo de Assessoramento - 2</t>
  </si>
  <si>
    <t>Cargo de Assessoramento - 3</t>
  </si>
  <si>
    <t>Cargo de Assessoramento - 4</t>
  </si>
  <si>
    <t>Cargo de Assessoramento - 5</t>
  </si>
  <si>
    <t>CAA-5</t>
  </si>
  <si>
    <t>TOTAL DOS CARGOS COMISSIONADOS E DAS SUAS REMUNERAÇÕES</t>
  </si>
  <si>
    <t>FUNÇÃO GRATIFICADA DE DIREÇÃO E ASSESSORAMENTO</t>
  </si>
  <si>
    <t>DESCRITIVO [22]</t>
  </si>
  <si>
    <t>SÍMBOLO [23]</t>
  </si>
  <si>
    <t>LOTAÇÃO [24]</t>
  </si>
  <si>
    <t>CATEGORIA [25]</t>
  </si>
  <si>
    <t>QTD. [26]</t>
  </si>
  <si>
    <t>SERVIDOR [27]</t>
  </si>
  <si>
    <t>VENCIMENTO [28]</t>
  </si>
  <si>
    <t>REPRESENTAÇÃO [29]</t>
  </si>
  <si>
    <t>MONTANTE [30]</t>
  </si>
  <si>
    <t>GESTOR JURIDICO</t>
  </si>
  <si>
    <t>FDA-3</t>
  </si>
  <si>
    <t>JURIDICO</t>
  </si>
  <si>
    <t>EST</t>
  </si>
  <si>
    <t>UBIRAJARA LOPES CARVALHO</t>
  </si>
  <si>
    <t>_</t>
  </si>
  <si>
    <t>CHEFE DE ENSINO E PESQUISA</t>
  </si>
  <si>
    <t>FDA-4</t>
  </si>
  <si>
    <t>ENSINO E PESQ</t>
  </si>
  <si>
    <t>MARIA DO CARMO VALGUEIRO COSTA DE OLIVEIRA</t>
  </si>
  <si>
    <t>DIRETOR DE HEMATOLOGIA</t>
  </si>
  <si>
    <t>FDA-1</t>
  </si>
  <si>
    <t>EXQ</t>
  </si>
  <si>
    <t>AURELI NUNES MACHADO</t>
  </si>
  <si>
    <t>DIRETOR DE HEMOTERAPIA</t>
  </si>
  <si>
    <t xml:space="preserve">ANNA FAUSTA CAVALCANTE DE OLIVEIRA </t>
  </si>
  <si>
    <t>DIRETOR DE ADMINISTRAÇÃO E FINANÇAS</t>
  </si>
  <si>
    <t>FDA</t>
  </si>
  <si>
    <t>RITA DE CASSSIA BUARQUE CAMINHA MONTEIRO</t>
  </si>
  <si>
    <t>GESTOR DE INTERIORIZAÇÃO</t>
  </si>
  <si>
    <t>GEINTER</t>
  </si>
  <si>
    <t>ANDREA SALES DOS SANTOS</t>
  </si>
  <si>
    <t>RELAÇÃO DAS FUNÇÕES GRATIFICADAS DE DIREÇÃO E ASSESSORAMENTO [31]</t>
  </si>
  <si>
    <t>SIMBOLO [32]</t>
  </si>
  <si>
    <t>QTD. PREENCHIDOS [33]</t>
  </si>
  <si>
    <t>QTD. VAGO [34]</t>
  </si>
  <si>
    <t>TOTAL QTD. [35]</t>
  </si>
  <si>
    <t>TOTAL VENCIMENTO [36]</t>
  </si>
  <si>
    <t>TOTAL REPRESENTAÇÃO [37]</t>
  </si>
  <si>
    <t>TOTAL MONTANTE [38]</t>
  </si>
  <si>
    <t>Função Gratificada de Direção e Assessoramento</t>
  </si>
  <si>
    <t>Função Gratificada de Direção e Assessoramento - 1</t>
  </si>
  <si>
    <t>Função Gratificada de Direção e Assessoramento - 2</t>
  </si>
  <si>
    <t>FDA-2</t>
  </si>
  <si>
    <t>Função Gratificada de Direção e Assessoramento - 3</t>
  </si>
  <si>
    <t>Função Gratificada de Direção e Assessoramento - 4</t>
  </si>
  <si>
    <t>TOTAL DAS FUNÇÕES GRATIFICADAS DE DIREÇÃO E ASSESSORAMENTO E DAS SUAS REMUNERAÇÕES</t>
  </si>
  <si>
    <t>FUNÇÃO GRATIFICADA DE SUPERVISÃO E APOIO</t>
  </si>
  <si>
    <t>DESCRITIVO [39]</t>
  </si>
  <si>
    <t>SÍMBOLO [40]</t>
  </si>
  <si>
    <t>LOTAÇÃO [41]</t>
  </si>
  <si>
    <t>CATEGORIA [42]</t>
  </si>
  <si>
    <t>QTD. [43]</t>
  </si>
  <si>
    <t>SERVIDOR [44]</t>
  </si>
  <si>
    <t>VENCIMENTO [45]</t>
  </si>
  <si>
    <t>REPRESENTAÇÃO [46]</t>
  </si>
  <si>
    <t>MONTANTE [47]</t>
  </si>
  <si>
    <t>Unidade de Comunicação e Marketing</t>
  </si>
  <si>
    <t>FGS-1</t>
  </si>
  <si>
    <t>UCM</t>
  </si>
  <si>
    <t>Rilzia Bezerra de Melo</t>
  </si>
  <si>
    <t>Função de Apoio Grt</t>
  </si>
  <si>
    <t>FGA-2</t>
  </si>
  <si>
    <t>Maria Livramento da Silva</t>
  </si>
  <si>
    <t>Supervisão de Criação e Artes</t>
  </si>
  <si>
    <t>FGS-2</t>
  </si>
  <si>
    <t>GRAFICA</t>
  </si>
  <si>
    <t>Jorge Venâncio da Silva</t>
  </si>
  <si>
    <t>Supervisão de apoio a UAP</t>
  </si>
  <si>
    <t>UAP</t>
  </si>
  <si>
    <t>Luiz Carlos Correia de Souza Filho</t>
  </si>
  <si>
    <t>FGA-1</t>
  </si>
  <si>
    <t>SECRETARIA</t>
  </si>
  <si>
    <t>Maria Gedalva Vilar de Albuquerque</t>
  </si>
  <si>
    <t>Unidade de dministração de Pessoal</t>
  </si>
  <si>
    <t>Mario Lobão da Costa Silva Neto</t>
  </si>
  <si>
    <t>Supervisão de Administração de Pessoal</t>
  </si>
  <si>
    <t>Haroldo Pierre Alexandre</t>
  </si>
  <si>
    <t>Supervisãode Benefícios</t>
  </si>
  <si>
    <t>Monica Oliveira de Melo Silva</t>
  </si>
  <si>
    <t>Supervisão de Cadastro</t>
  </si>
  <si>
    <t>Valeria Cristina de Luna</t>
  </si>
  <si>
    <t>Supervisão de Estágios</t>
  </si>
  <si>
    <t>NDH</t>
  </si>
  <si>
    <t>Mirtes da Silva Paula</t>
  </si>
  <si>
    <t>Elenita Feitosa Barbosa</t>
  </si>
  <si>
    <t>Unidade de Planejamento e Gestão da Qualidade</t>
  </si>
  <si>
    <t>Rufina Abigail Coelho</t>
  </si>
  <si>
    <t>Supervisão de Documentação e Memória Institucional</t>
  </si>
  <si>
    <t>Rita de Cassia Rodrigues da Silva Gomes</t>
  </si>
  <si>
    <t>Supervisão de Projetos e Programas</t>
  </si>
  <si>
    <t>Maria de Fátima de Araújo e Silva</t>
  </si>
  <si>
    <t>Supervisão de Informações Gerenciais</t>
  </si>
  <si>
    <t>Mary Jackeline de Albuquerque Cavalcante</t>
  </si>
  <si>
    <t>Supervisão do Conhecimento Estratégico</t>
  </si>
  <si>
    <t>Maristela Marques D Oliveira</t>
  </si>
  <si>
    <t>Unidade de Tecnologia da Informação</t>
  </si>
  <si>
    <t>Jorge Alberto Rodrigues de Araújo</t>
  </si>
  <si>
    <t>UTIC</t>
  </si>
  <si>
    <t>Adauto Jorge Campos Dias</t>
  </si>
  <si>
    <t>Supervisão de Suporte ao Usuário</t>
  </si>
  <si>
    <t>Valter Guilherme da Silva</t>
  </si>
  <si>
    <t>Cristina Maria S da Silva</t>
  </si>
  <si>
    <t xml:space="preserve">Sandra Helena Vieira Barbosa </t>
  </si>
  <si>
    <t>Mariluce Serafim Pereira</t>
  </si>
  <si>
    <t>Supervisão de Ambulatorio</t>
  </si>
  <si>
    <t>UNIHEMATO</t>
  </si>
  <si>
    <t>Manuela Freire Hazin Costa</t>
  </si>
  <si>
    <t>Supervisão de Pediatria</t>
  </si>
  <si>
    <t>jaqueline Cabral Peres</t>
  </si>
  <si>
    <t>Supervisão de Fisioterapia</t>
  </si>
  <si>
    <t>FGS-3</t>
  </si>
  <si>
    <t>Ana Tereza Almeida de Alcantara</t>
  </si>
  <si>
    <t>Supervisão de Nutrição</t>
  </si>
  <si>
    <t>Sandra de Hollanda de Siqueira Campos</t>
  </si>
  <si>
    <t>Supervisão p/implantação de Novas Ativid do Hospital</t>
  </si>
  <si>
    <t>UAH</t>
  </si>
  <si>
    <t>Silvanice Correia dos Santos</t>
  </si>
  <si>
    <t>Unidade de Administração Hospítalar</t>
  </si>
  <si>
    <t>Rosiane Leôncio de Lima</t>
  </si>
  <si>
    <t>Supervisão de Controle de qualidade de Hemocomponentes</t>
  </si>
  <si>
    <t>UNILAB</t>
  </si>
  <si>
    <t>Janequele Lopes dos Santos Ferreira</t>
  </si>
  <si>
    <t>Supervisão Administ dos Laborat Especializados</t>
  </si>
  <si>
    <t>Maria Lucia Araujo Galindo de Melo</t>
  </si>
  <si>
    <t>Supervisão Administ de Hematologia Clínica</t>
  </si>
  <si>
    <t>Rita de Cássia Liberal da Silva</t>
  </si>
  <si>
    <t>Unidade de Hematologia Clinica</t>
  </si>
  <si>
    <t>Maria de Fatima Bandeira de Miranda</t>
  </si>
  <si>
    <t>Supervisão na Infra-Estrutura Hospitalar</t>
  </si>
  <si>
    <t>Hosana Alves Pereira</t>
  </si>
  <si>
    <t>Supervisão de Informação Hospilar</t>
  </si>
  <si>
    <t>Fernanda Jose de Moura Lima</t>
  </si>
  <si>
    <t>Supervisão de Atendimento ao Cliente</t>
  </si>
  <si>
    <t>Maria do Carmo Silva Brasileiro</t>
  </si>
  <si>
    <t>UNILABE</t>
  </si>
  <si>
    <t>Rodrigo Santana do Nascimento</t>
  </si>
  <si>
    <t>Supervisão Cientifica de Serviços Laboratorias</t>
  </si>
  <si>
    <t>Washington Batista das Neves</t>
  </si>
  <si>
    <t>Supervisão Técnica de serviços laboratoriais</t>
  </si>
  <si>
    <t>Jonathan Lima de Araujo</t>
  </si>
  <si>
    <t>Supervisão de Controle de Exames</t>
  </si>
  <si>
    <t>Josileide ferreira dos santos</t>
  </si>
  <si>
    <t>Supervisão de Pacientes Internos</t>
  </si>
  <si>
    <t>UNIENF</t>
  </si>
  <si>
    <t>Isabela Querino de Santana</t>
  </si>
  <si>
    <t>Unidade de Enfermagem</t>
  </si>
  <si>
    <t>ENFERMARIA</t>
  </si>
  <si>
    <t>Andrea Maria de Lima</t>
  </si>
  <si>
    <t>Supervisão de Enfermagem de Pacientes Externos</t>
  </si>
  <si>
    <t>Maria de Fátima Dias Cavalcanti</t>
  </si>
  <si>
    <t>Edivânia Alcântara de Lima</t>
  </si>
  <si>
    <t>Supervisão Administrativa da Dir. de Hemoterapia</t>
  </si>
  <si>
    <t>HEMOTERAPIA</t>
  </si>
  <si>
    <t>Umbelina Catunda de Oliveira Santos</t>
  </si>
  <si>
    <t>Supervisão Técnica Administ da Dir. de Hemoterapia</t>
  </si>
  <si>
    <t>Thereza Cristina de Lima Alves da Costa</t>
  </si>
  <si>
    <t>Unidade do Hemocentro Recife</t>
  </si>
  <si>
    <t>UHR</t>
  </si>
  <si>
    <t>Yeda Maia de A. Cavaille</t>
  </si>
  <si>
    <t>Avani Caldeira Cezar</t>
  </si>
  <si>
    <t>Supervisão de Enfermagem</t>
  </si>
  <si>
    <t>ENFERMAGEM</t>
  </si>
  <si>
    <t>Damaris Stenes de Lemos Costa</t>
  </si>
  <si>
    <t>Supervisâo da Expedição de Hemocomponentes</t>
  </si>
  <si>
    <t>EXPEDIÇÃO</t>
  </si>
  <si>
    <t>Rozangela Leite da Silva</t>
  </si>
  <si>
    <t>Supervisão do Fracionamento</t>
  </si>
  <si>
    <t>FRACIONAMENTO</t>
  </si>
  <si>
    <t>Sheyla Cavalcanti de Azevêdo</t>
  </si>
  <si>
    <t>Supervisão do Laboratorio de Sorologia</t>
  </si>
  <si>
    <t>SOROLOGIA</t>
  </si>
  <si>
    <t>Raquel Barros Albuquerque de Moura Ximenes</t>
  </si>
  <si>
    <t>Supervisão da Lavagem e Esterilização</t>
  </si>
  <si>
    <t>LAVAGEM</t>
  </si>
  <si>
    <t>Maria Gorete Dias da Silva</t>
  </si>
  <si>
    <t>Supervisão de Matéria Prima do Fracionamento</t>
  </si>
  <si>
    <t>Edinaldo Rosas da Silva</t>
  </si>
  <si>
    <t>Supervisão de Processos de Hemocomponentes</t>
  </si>
  <si>
    <t>Juliano Galdino do Amaral Nunes</t>
  </si>
  <si>
    <t>Supervisão de Controle de Qualidade da Sorologia</t>
  </si>
  <si>
    <t>Maria Iraci Buarque Valença</t>
  </si>
  <si>
    <t>Supervisão Administrativa</t>
  </si>
  <si>
    <t>INTERIORIZAÇÃO</t>
  </si>
  <si>
    <t>Ana Maria Alexandre Oliveira</t>
  </si>
  <si>
    <t>Unidade do Hemocentro Caruaru</t>
  </si>
  <si>
    <t>CARUARU</t>
  </si>
  <si>
    <t>Rosangela Silva Brito</t>
  </si>
  <si>
    <t>Severina Alexandre da Silva</t>
  </si>
  <si>
    <t>Supervisão Hemocentro de Palmares</t>
  </si>
  <si>
    <t>PALMARES</t>
  </si>
  <si>
    <t>Emerson Catanho de Oliveira</t>
  </si>
  <si>
    <t>Supervisão Laboratorio e Fracionamento</t>
  </si>
  <si>
    <t>Erika Mayara Vasconcelos Barbosa</t>
  </si>
  <si>
    <t>Dilma Gomes da Silva</t>
  </si>
  <si>
    <t>Supervisão Hemocentro de Garanhuns</t>
  </si>
  <si>
    <t>GARANHUNS</t>
  </si>
  <si>
    <t>Luis de Moura Amorim Junior</t>
  </si>
  <si>
    <t>Jessica Vasconcelos de Lacerda</t>
  </si>
  <si>
    <t>Angela Maria Morais Melo</t>
  </si>
  <si>
    <t>Supervisão Captação</t>
  </si>
  <si>
    <t>Amanda Souza Lopes Barros</t>
  </si>
  <si>
    <t>Supervisão hemocentro Petrolina</t>
  </si>
  <si>
    <t xml:space="preserve">PETROLINA </t>
  </si>
  <si>
    <t xml:space="preserve">Geraldine Nogueira Lins Ramos </t>
  </si>
  <si>
    <t>Supervisão Hemocentro de Serra Talhada</t>
  </si>
  <si>
    <t>SERRA TALHADA</t>
  </si>
  <si>
    <t>Marcelo André de Ferraz Barros</t>
  </si>
  <si>
    <t xml:space="preserve">Supervisão de Laboratorio do Fracionamento </t>
  </si>
  <si>
    <t xml:space="preserve">SERRA TALHADA </t>
  </si>
  <si>
    <t>Gonçalves Antas  Dias</t>
  </si>
  <si>
    <t>Elenilva Jorge de Lima</t>
  </si>
  <si>
    <t>Ferdinando Franklin A Alipyo</t>
  </si>
  <si>
    <t>Maria do Socorro C Brandão</t>
  </si>
  <si>
    <t>Supervisão Administrativa de Limoeiro</t>
  </si>
  <si>
    <t>LIMOEIRO</t>
  </si>
  <si>
    <t>Severino Travassos de Araujo</t>
  </si>
  <si>
    <t>Supervisão Hemonucleo de Arcoverde</t>
  </si>
  <si>
    <t>ARCOVERDE</t>
  </si>
  <si>
    <t>Jose Ivan Vidal de Lima</t>
  </si>
  <si>
    <t>SALGUEIRO</t>
  </si>
  <si>
    <t>Maria do Carmo Franklin Barbosa</t>
  </si>
  <si>
    <t>Supervisão de Captação</t>
  </si>
  <si>
    <t xml:space="preserve">Kátia Dorotéia Cruz B. Queiroz  </t>
  </si>
  <si>
    <t>Karina Eugenio Placido</t>
  </si>
  <si>
    <t>Supervisão de Aquisições Especiais</t>
  </si>
  <si>
    <t>ALMOXARIFADO</t>
  </si>
  <si>
    <t>Cesar Roberto dos Santos Gaspar</t>
  </si>
  <si>
    <t>Supervisão de Execução e Controle de Processos</t>
  </si>
  <si>
    <t>DAF</t>
  </si>
  <si>
    <t>Vanda Maria Santos da Silva</t>
  </si>
  <si>
    <t>Supervisão de Recepção,Expedição e Controle de Materiais</t>
  </si>
  <si>
    <t>USI</t>
  </si>
  <si>
    <t>Joselito Joaci da Silva</t>
  </si>
  <si>
    <t>Supervisão de Apoio a USI</t>
  </si>
  <si>
    <t>Ivoneide Cabral de Araujo</t>
  </si>
  <si>
    <t>Supervisão de Serviços Auxiliares</t>
  </si>
  <si>
    <t>Simone Faustina do Nascimento</t>
  </si>
  <si>
    <t>Supervisão de Almoxarifado</t>
  </si>
  <si>
    <t>Jose Ronaldo Ferreira</t>
  </si>
  <si>
    <t>Supervisão de Controle Patrimonial</t>
  </si>
  <si>
    <t>PATRIMONIO</t>
  </si>
  <si>
    <t>Paulo Roberto da Silveira</t>
  </si>
  <si>
    <t>Unidade de Suprimentos e Insumos</t>
  </si>
  <si>
    <t>SUPRIMENTOS</t>
  </si>
  <si>
    <t>Angelita Batista dos Santos de Oliveira</t>
  </si>
  <si>
    <t>Supervisão de Engenharia</t>
  </si>
  <si>
    <t>ENGENHARIA</t>
  </si>
  <si>
    <t>Maria Edvane Mariz de Melo</t>
  </si>
  <si>
    <t>Supervisão de Manutenção Geral</t>
  </si>
  <si>
    <t>Fernando Antonio Pereira Lemos</t>
  </si>
  <si>
    <t>Unidade de Engenharia Clínica</t>
  </si>
  <si>
    <t>Aeligton dos Santos Belo</t>
  </si>
  <si>
    <t>Supervisão da Rede de Frios</t>
  </si>
  <si>
    <t>Marcos Alexandre da Silva</t>
  </si>
  <si>
    <t>Supervisão de Manutenção de Equipamentos</t>
  </si>
  <si>
    <t>Eronildo Jose do Nascimento</t>
  </si>
  <si>
    <t>Unidade Financeiira</t>
  </si>
  <si>
    <t>UNIFIN</t>
  </si>
  <si>
    <t>Maria Idjane de Albuquerque Silva</t>
  </si>
  <si>
    <t>Supervisão de Controle de Processos</t>
  </si>
  <si>
    <t>CLT</t>
  </si>
  <si>
    <t>Magda Maria Moreira Ferraz</t>
  </si>
  <si>
    <t>Supervisão de Execução e Controle Financeiro</t>
  </si>
  <si>
    <t>Sueyne Maria Dornelas</t>
  </si>
  <si>
    <t>Unidade de Relacionamento com o Mercado de Saúde</t>
  </si>
  <si>
    <t>URMS</t>
  </si>
  <si>
    <t>Valéria Lopes Vilar</t>
  </si>
  <si>
    <t>Supervisão de Processamento e Controle SUS</t>
  </si>
  <si>
    <t>Marconi Vieira de Luna</t>
  </si>
  <si>
    <t>Supervisão Hemocentro Salgueiro</t>
  </si>
  <si>
    <t>Radson Dias de Souza</t>
  </si>
  <si>
    <t>Supervisão de Convênios Privados</t>
  </si>
  <si>
    <t>Silbene Brito do Nascimento</t>
  </si>
  <si>
    <t>Marcelo Augusto A Rocha</t>
  </si>
  <si>
    <t>Supervisão administrativa do Hemocentro Regional Arcoverde</t>
  </si>
  <si>
    <t>Lígia Simone de Sousa Cardos</t>
  </si>
  <si>
    <t>Supervisão do Laboratorio da Imunohematologia do Hemocentro Recife</t>
  </si>
  <si>
    <t>Maria Virginia da Silva</t>
  </si>
  <si>
    <t xml:space="preserve">Função Gratificada de Apoio -3 </t>
  </si>
  <si>
    <t>FGA-3</t>
  </si>
  <si>
    <t>Maria do carmo oliveira</t>
  </si>
  <si>
    <t>Supervisão de Ensino e Pesquisa</t>
  </si>
  <si>
    <t>PRESIDÊNCIA</t>
  </si>
  <si>
    <t>Heloisa Maria Soares Sampaio</t>
  </si>
  <si>
    <t>Supervisão de Assistência Funcional</t>
  </si>
  <si>
    <t>Claudia Lins Bandeira de Almeida</t>
  </si>
  <si>
    <t>RELAÇÃO DAS FUNÇÕES GRATIFICADAS DE SUPERVISÃO E APOIO [48]</t>
  </si>
  <si>
    <t>SIMBOLO [49]</t>
  </si>
  <si>
    <t>QTD. PREENCHIDOS [50]</t>
  </si>
  <si>
    <t>QTD. VAGO [51]</t>
  </si>
  <si>
    <t>TOTAL QTD. [52]</t>
  </si>
  <si>
    <t>TOTAL VENCIMENTO [53]</t>
  </si>
  <si>
    <t>TOTAL REPRESENTAÇÃO [54]</t>
  </si>
  <si>
    <t>TOTAL MONTANTE [55]</t>
  </si>
  <si>
    <t>Função Gratificada de Supervisão -1</t>
  </si>
  <si>
    <t>Função Gratificada de Supervisão -2</t>
  </si>
  <si>
    <t xml:space="preserve">FGS-2 </t>
  </si>
  <si>
    <t>Função Gratificada de Supervisão -3</t>
  </si>
  <si>
    <t xml:space="preserve">Função Gratificada de Apoio -1 </t>
  </si>
  <si>
    <t xml:space="preserve">FGA-1 </t>
  </si>
  <si>
    <t>Função Gratificada de Apoio -2</t>
  </si>
  <si>
    <t>TOTAL DAS FUNÇÕES GRATIFICADAS DE SUPERVISÃO E APOIO E DAS SUAS REMUNERAÇÕES</t>
  </si>
  <si>
    <t>Supervisão de Execução e Controle Orçamentário</t>
  </si>
  <si>
    <t>FGS-2 INTERINO</t>
  </si>
  <si>
    <t>UINFIN</t>
  </si>
  <si>
    <t>Geralda Amorim de Lima</t>
  </si>
  <si>
    <t>Gestor Jurídico</t>
  </si>
  <si>
    <t>FDA-3 INTERINO</t>
  </si>
  <si>
    <t>AJUR</t>
  </si>
  <si>
    <t>Henrique Caetano Cardoso da Silva</t>
  </si>
  <si>
    <t>FGS-3-INTERINO</t>
  </si>
  <si>
    <t>Maria Rivani Alves Rocha</t>
  </si>
  <si>
    <t>TOTAL QTD. PREENCHIDOS [56]</t>
  </si>
  <si>
    <t>TOTAL QTD. VAGO [57]</t>
  </si>
  <si>
    <t>TOTAL QTD. [58]</t>
  </si>
  <si>
    <t>VALOR TOTAL VENCIMENTO [59]</t>
  </si>
  <si>
    <t>VALOR TOTAL REPRESENTAÇÃO [60]</t>
  </si>
  <si>
    <t>VALOR TOTAL MONTANTE [61]</t>
  </si>
  <si>
    <t>QUANTITATIVO TOTAL DOS CARGOS EM COMISSÃO + FUNÇÕES GRATIFICADAS E VALOR TOTAL DAS SUAS REMUNERAÇÕES</t>
  </si>
  <si>
    <t>EMBASAMENTO LEGAL:</t>
  </si>
  <si>
    <t>Lei nº 6.123, de 20 de julho de 1968 (institui o regime jurídico dos funcionários públicos civis do Estado de Pernambuco).</t>
  </si>
  <si>
    <t>Lei nº 16.520, de 27 de dezembro de 2018 (Lei que dispõe sobre a estrutura e o funcionamento do Poder Executivo vigente à epoca da divulgação)</t>
  </si>
  <si>
    <t>Enumerar Decreto(s) de Alocação de Cargos Comissionados e Funções Gratificadas do órgão ou entidade ou normativo equivalente vigentes à epoca da divulgação</t>
  </si>
  <si>
    <t>Decreto que aprova o Regulamento do órgão ou entidade ou normativo equivalente vigente à epoca da divulgação</t>
  </si>
  <si>
    <t>Decreto que aprova o Manual de Serviços do órgão ou entidade ou normativo equivalente vigente à epoca da divulgação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</si>
  <si>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</si>
  <si>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</si>
  <si>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</si>
  <si>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Descrever o nome do cargo comissionado como consta no Decreto de Alocação do Cargo e/ou Regulamento do órgão ou entidade. Exemplos da SCGE: Secretário Executivo da Controladoria-Geral do Estado, Chefe de Gabinete, Assessor de Comunicação, etc.</t>
  </si>
  <si>
    <t>[4] (célula de preenchimento obrigatório, pois serve de base para a contabilização dos quantitativos totais de cargos, funções e gratificações preenchidos e vagos). Lista suspensa. Simbolo do cargo comissionado, conforme Lei Estadual nº 16.520/2018. Opções: DAS, DAS-1, DAS-2, DAS-3, DAS-4, DAS-5, CAA-1, CAA-2, CAA-3, CAA-4 e CAA-5.</t>
  </si>
  <si>
    <t>[5] Descrever a sigla da lotação referente ao cargo comissionado. Exemplos de siglas da SCGE: GAB/SECGE, GAB/CGAB, CGAB/ASC, etc.</t>
  </si>
  <si>
    <t>[6]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</si>
  <si>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[7] 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</si>
  <si>
    <t>[8] Nome completo do servidor ocupante do cargo comissionado. Caso o cargo esteja vago, a palavra "VAGO" deverá ser inserida na célula correspondente.</t>
  </si>
  <si>
    <t>[9] Valor do subsídio do agente político, em Reais (R$).</t>
  </si>
  <si>
    <t>[10] Valor do vencimento do servidor, em Reais (R$).</t>
  </si>
  <si>
    <t>[11] Valor da representação paga em razão do cargo em comissão, em Reais (R$).</t>
  </si>
  <si>
    <t>[12] (Células de preenchimento automático). Montante resultante da soma entre o subsídio do agente político + vencimento + representação, em Reais (R$).</t>
  </si>
  <si>
    <t>[13] (Não editar as células em cinza). Relação de todos os cargos comissionados, conforme Lei Estadual nº 16.520/2018.</t>
  </si>
  <si>
    <t>[14] (Não editar as células em cinza). Relação de todos os símbolos dos cargos comissionados, conforme Lei Estadual nº 16.520/2018.</t>
  </si>
  <si>
    <t>[15] (Células de preenchimento automático). Quantitativo dos cargos comissionados preenchidos.</t>
  </si>
  <si>
    <t>[16] (Células de preenchimento automático). Quantitativo dos cargos comissionados vagos.</t>
  </si>
  <si>
    <t>[17] (Células de preenchimento automático). Quantitativo dos cargos comissionados existentes (preenchidos + vagos).</t>
  </si>
  <si>
    <t>[18] (Células de preenchimento automático). Valor total do subsídio do agente político, em Reais (R$).</t>
  </si>
  <si>
    <t>[19] (Células de preenchimento automático). Valor total dos vencimentos dos servidores em razão do cargo em comissão, em Reais (R$).</t>
  </si>
  <si>
    <t>[20] (Células de preenchimento automático). Valor total das representações pagas em razão do cargo em comissão, em Reais (R$).</t>
  </si>
  <si>
    <t>[21] (Células de preenchimento automático). Valor total dos montantes resultantes da soma entre os subsídios dos agentes políticos + vencimentos + representações, em Reais (R$).</t>
  </si>
  <si>
    <t>[22] Descrever o nome da função gratificada de direção e assessoramento, conforme Decreto de Alocação da Função Gratificada e/ou Regulamento do órgão ou entidade. Exemplos da SCGE: Diretora da Ouvidoria-Geral do Estado, Gestora da Setorial Contábil, Coordenador de Auditoria de Obras Públicas, etc.</t>
  </si>
  <si>
    <t>[23] 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</si>
  <si>
    <t>[24] Descrever a sigla da lotação referente à função gratificada de direção e assessoramento. Exemplos de siglas da SCGE: GAB/DOGE, DPGE/GAF/GSC, DAUD/COP, etc.</t>
  </si>
  <si>
    <t>[25]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</si>
  <si>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[26] 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</si>
  <si>
    <t>[27] Nome completo do servidor ocupante da função gratificada de direção e assessoramento. Caso a função gratificada de direção e assessoramento esteja vaga, a palavra "VAGA" deverá ser inserida na célula correspondente.</t>
  </si>
  <si>
    <t>[28] Valor do vencimento do servidor, em Reais (R$).</t>
  </si>
  <si>
    <t>[29] Valor da representação paga em razão da função gratificada de direção e assessoramento, em Reais (R$).</t>
  </si>
  <si>
    <t>[30] (Células de preenchimento automático). Montante resultante da soma entre o vencimento + representação, em Reais (R$).</t>
  </si>
  <si>
    <t>[31] (Não editar as células em cinza). Relação de todas as funções gratificadas de direção e assessoramento, conforme Lei Estadual nº 16.520/2018.</t>
  </si>
  <si>
    <t>[32] (Não editar as células em cinza). Relação de todos os símbolos das funções gratificadas de direção e assessoramento, conforme Lei Estadual nº 16.520/2018.</t>
  </si>
  <si>
    <t>[33] (Células de preenchimento automático). Quantitativo das funções gratificadas de direção e assessoramento preenchidos.</t>
  </si>
  <si>
    <t>[34] (Células de preenchimento automático). Quantitativo das funções gratificadas de direção e assessoramento vagas.</t>
  </si>
  <si>
    <t>[35] (Células de preenchimento automático). Quantitativo das funções gratificadas de direção e assessoramento existentes (preenchidos + vagos).</t>
  </si>
  <si>
    <t>[36] (Células de preenchimento automático). Valor total dos vencimentos dos servidores, em Reais (R$).</t>
  </si>
  <si>
    <t>[37] (Células de preenchimento automático). Valor total das representações pagas em razão da função gratificada de direção e assessoramento, em Reais (R$).</t>
  </si>
  <si>
    <t>[38] (Células de preenchimento automático). Valor total dos montantes resultantes da soma entre os vencimentos + representações, em Reais (R$).</t>
  </si>
  <si>
    <t xml:space="preserve">[39] Descrever o nome da função gratificada de supervisão e apoio como consta no Decreto de Alocação da Função Gratificada e/ou Manual de Serviços do órgão ou entidade. Exemplos da SCGE: Chefia da Unidade de Apoio e Projetos, Chefia da Unidade de Obras e Serviços de Engenharia, Chefia da Unidade de Licitações e Contratos, Função Gratificada de Supervisão 3, Função Gratificada de Apoio 2 etc. </t>
  </si>
  <si>
    <t>[40] 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</si>
  <si>
    <t>[41] Descrever a sigla da lotação referente à função gratificada de supervisão e apoio. Exemplos de siglas da SCGE: DAUD/UAPP, DAUD/COP/UAOP, DAUD/CLC/UALC, etc.</t>
  </si>
  <si>
    <t>[42]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</si>
  <si>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[43] 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</si>
  <si>
    <t>[44] Nome completo do servidor ocupante da função gratificada de supervisão e apoio. Caso a função gratificada de supervisão e apoio esteja vaga, a palavra "VAGA" deverá ser inserida na célula correspondente.</t>
  </si>
  <si>
    <t>[45] Valor do vencimento do servidor, em Reais (R$).</t>
  </si>
  <si>
    <t>[46] Valor da representação paga em razão da função gratificada de supervisão e apoio, em Reais (R$).</t>
  </si>
  <si>
    <t>[47] (Células de preenchimento automático). Montante resultante da soma entre o vencimento + representação, em Reais (R$).</t>
  </si>
  <si>
    <t>[48] (Não editar as células em cinza). Relação de todas as funções gratificadas de supervisão e apoio, conforme Lei Estadual nº 16.520/2018.</t>
  </si>
  <si>
    <t>[49] (Não editar as células em cinza). Relação de todos os símbolos das funções gratificadas de supervisão e apoio, conforme Lei Estadual nº 16.520/2018.</t>
  </si>
  <si>
    <t>[50] (Células de preenchimento automático). Quantitativo das funções gratificadas de supervisão e apoio preenchidos.</t>
  </si>
  <si>
    <t>[51] (Células de preenchimento automático). Quantitativo das funções gratificadas de supervisão e apoio vagos.</t>
  </si>
  <si>
    <t>[52] (Células de preenchimento automático). Quantitativo das funções gratificadas de supervisão e apoio existentes (preenchidos + vagos).</t>
  </si>
  <si>
    <t>[53] (Células de preenchimento automático). Valor total dos vencimentos dos servidores, em Reais (R$).</t>
  </si>
  <si>
    <t>[54] (Células de preenchimento automático). Valor total das representações pagas em razão da função gratificada de supervisão e apoio, em Reais (R$).</t>
  </si>
  <si>
    <t>[55] (Células de preenchimento automático). Valor total dos montantes resultantes da soma entre os vencimentos + representações, em Reais (R$).</t>
  </si>
  <si>
    <t>[56] (Células de preenchimento automático). Quantitativo dos cargos em comissão + funções gratificadas preenchidos.</t>
  </si>
  <si>
    <t>[57] (Células de preenchimento automático). Quantitativo dos cargos em comissão + funções gratificadas vagos.</t>
  </si>
  <si>
    <t>[58] (Células de preenchimento automático). Quantitativo dos cargos em comissão + funções gratificadas existentes (preenchidos + vagos).</t>
  </si>
  <si>
    <t>[59] (Células de preenchimento automático). Valor total dos vencimentos dos cargos comissionados + funções gratificadas, em Reais (R$).</t>
  </si>
  <si>
    <t>[60] (Células de preenchimento automático). Valor total das representações pagas em razão dos cargos comissionados + funções gratificadas, em Reais (R$).</t>
  </si>
  <si>
    <t>[61] (Células de preenchimento automático). Valor total dos montantes resultantes da soma entre os vencimentos + representações pagas em razão dos cargos comissionados + funções gratificadas, em Reais (R$).</t>
  </si>
  <si>
    <t>ATUALIZADO EM 10/10/2024</t>
  </si>
  <si>
    <t xml:space="preserve">REJANE FERRAZ MENDES </t>
  </si>
  <si>
    <t>Unidade de Controle Financeiro</t>
  </si>
  <si>
    <t>Daylton Dantas de Farias</t>
  </si>
  <si>
    <t>Nadja Maria da Rocha Gimino</t>
  </si>
  <si>
    <t>Vania Maria Silva de Maoraes</t>
  </si>
  <si>
    <t>Anna Fausta Cavalcante de Oliveira</t>
  </si>
  <si>
    <t>ATUALIZADO EM 10/05/2024</t>
  </si>
  <si>
    <t>Pablo de Siqueira Leal</t>
  </si>
  <si>
    <t>Supervisão de Laboratório de pacientes ou de doador ?</t>
  </si>
  <si>
    <t>Ramona Roberta Cruz da Costa</t>
  </si>
  <si>
    <t xml:space="preserve">                              GOVERNO DO ESTADO DE PERNAMBUCO L</t>
  </si>
  <si>
    <t>ATUALIZADO EM 30/04/2024</t>
  </si>
  <si>
    <t>EXQ/COM</t>
  </si>
  <si>
    <t>DIANA ROSA FIDALGO WANDERLEY ZABEU DE ALMEIDA</t>
  </si>
  <si>
    <t>VAGO</t>
  </si>
  <si>
    <t>EST/COM</t>
  </si>
  <si>
    <t>AUXILIAR ADMINISTRATIVO</t>
  </si>
  <si>
    <t>CPL</t>
  </si>
  <si>
    <t>BRENNA MEDEIROS SILVA CORRÊA</t>
  </si>
  <si>
    <t>Cícera Jacileide Cândida Lima Schmid</t>
  </si>
  <si>
    <t>Cícera Jaine Mendes de Sousa</t>
  </si>
  <si>
    <t xml:space="preserve">Supervisão de Laboratório de pacientes ou de doador </t>
  </si>
  <si>
    <t>Maria do Carmo Oliveira</t>
  </si>
  <si>
    <t>Chefe de Ensino e Pesquisa</t>
  </si>
  <si>
    <t>FDA-4 -INTERINO</t>
  </si>
  <si>
    <t>ENSINO E PESQUISA</t>
  </si>
  <si>
    <t>Supervisora de Controle de Qualidade de Hemocomponentes</t>
  </si>
  <si>
    <t>Viginia Maria Florêncio</t>
  </si>
  <si>
    <t>vald</t>
  </si>
  <si>
    <t>ATUALIZADO EM 31/05/2024</t>
  </si>
  <si>
    <t>LUIZ EDIMUNDO FERREIRA GOMES</t>
  </si>
  <si>
    <t>GERENTE DE CONTROLE INTERNO</t>
  </si>
  <si>
    <t>ALEXANDRE CHAVES PEREZ FILHO</t>
  </si>
  <si>
    <t>Supervisão de Compras</t>
  </si>
  <si>
    <t>Sandra Crisitna Leal do Reis</t>
  </si>
  <si>
    <t>ATUALIZADO EM 30/06/2024</t>
  </si>
  <si>
    <t>Supervisão de trenamento e desenvolvimento</t>
  </si>
  <si>
    <t>STD</t>
  </si>
  <si>
    <t>Valderez Ribeiro de Andrade</t>
  </si>
  <si>
    <t>SCQH</t>
  </si>
  <si>
    <t>Virginia Maria da S.Florencio</t>
  </si>
  <si>
    <t>Cicera Jacileide Cândida Lima Schmid</t>
  </si>
  <si>
    <t>Cicera Jaine Mendes de Sousa</t>
  </si>
  <si>
    <t>Supervisão de Captação da Hemorrede</t>
  </si>
  <si>
    <t>CAPTAÇÃO</t>
  </si>
  <si>
    <t>Mary Susy Nigro de Lima</t>
  </si>
  <si>
    <t>Ana Maria Alexandre da Silveira</t>
  </si>
  <si>
    <t>Supervisão de Captação de Salgueiro</t>
  </si>
  <si>
    <t>Supervisão de Contabilidade</t>
  </si>
  <si>
    <t>SCONT</t>
  </si>
  <si>
    <t>Andeyvson Carlos Vidal da Silva</t>
  </si>
  <si>
    <t>Supervisão de Apoio da Geinter</t>
  </si>
  <si>
    <t>ATUALIZADO EM 31/07/2024</t>
  </si>
  <si>
    <t>VALDEREZ RIBEIRO DE ANDRADE</t>
  </si>
  <si>
    <t>Carmem Lucia da Silva Gama</t>
  </si>
  <si>
    <t>Unidade de Folha de Pagamento</t>
  </si>
  <si>
    <t>UFP</t>
  </si>
  <si>
    <t>Haroldo Pierre Alexandre da Silva</t>
  </si>
  <si>
    <t>Maria de Fatima Dias Cavalcanti</t>
  </si>
  <si>
    <t>Ana Maria Oliveira da Silveira</t>
  </si>
  <si>
    <t>ATUALIZADO EM 31/08/2024</t>
  </si>
  <si>
    <t>ASSISTENTE CONTÁBIL</t>
  </si>
  <si>
    <t>ASSISTENTE DE COMPRAS 1</t>
  </si>
  <si>
    <t>ASSISTENTE DE COMPRAS 2</t>
  </si>
  <si>
    <t xml:space="preserve">Unidade de Laboratórios Especializados </t>
  </si>
  <si>
    <t xml:space="preserve">Gleybisson Oliveira Alves </t>
  </si>
  <si>
    <t>Supervisão Hemocentro Garanhuns</t>
  </si>
  <si>
    <t>SGCGAR</t>
  </si>
  <si>
    <t>Simone Maria Marrocos</t>
  </si>
  <si>
    <t>ATUALIZADO EM 30/09/2024</t>
  </si>
  <si>
    <t>CORRDENADOR ADMINISTRATIVO</t>
  </si>
  <si>
    <t>FLAVIO COSMO MARQUES DO NASCIMENTO</t>
  </si>
  <si>
    <t>MARIA AUXILIADORA MORAES DE OLIVEIRA</t>
  </si>
  <si>
    <t>MARIA DO SOCORRO CAVALCANTI  MANDU</t>
  </si>
  <si>
    <t>SECRETARIA DE GABINETE</t>
  </si>
  <si>
    <t>Unidade de Monitoramento de Contratos</t>
  </si>
  <si>
    <t>UMC</t>
  </si>
  <si>
    <t>Thais Bandeira Fernandes</t>
  </si>
  <si>
    <t>Jacileide Cândida Lima Schmid</t>
  </si>
  <si>
    <t>Vania Maria Silva de Moraes</t>
  </si>
  <si>
    <t>ATUALIZADO EM 31/10/2024</t>
  </si>
  <si>
    <t>Supervisão de Orçamento,planejamento e Controle</t>
  </si>
  <si>
    <t>SOPC</t>
  </si>
  <si>
    <t>Luis Otávio Cysneiros Vieira Bastos</t>
  </si>
  <si>
    <t>Supervisão Hemonucleo de Ouricuri</t>
  </si>
  <si>
    <t>OURICURI</t>
  </si>
  <si>
    <t>Maria Ivete dos Santos Lima</t>
  </si>
  <si>
    <t>DIRETOR PRESIDENTE - GABPRE</t>
  </si>
  <si>
    <t>PRESIDENCIA</t>
  </si>
  <si>
    <t>CORRDENADOR ADMINISTRATIVO - GABPRE</t>
  </si>
  <si>
    <t>DIRETOR DE ARTICULAÇÃO - DIRART</t>
  </si>
  <si>
    <t>ASSISTENTE CONTÁBIL - DAF</t>
  </si>
  <si>
    <t>ASSISTENTE DE COMPRAS 1 - DAF</t>
  </si>
  <si>
    <t>ASSISTENTE DE COMPRAS 2 - DAF</t>
  </si>
  <si>
    <t>GERENTE DE GESTÃO DE PESSOAS - GGP</t>
  </si>
  <si>
    <t>NUCLEO DE DESENVOLVIMENTO HUMANO -GGP</t>
  </si>
  <si>
    <t>APOIO ADMINISTRATIVO -DHEMATO</t>
  </si>
  <si>
    <t>CHEFIA DE AÇOES FARMACEUTICAS -CAF</t>
  </si>
  <si>
    <t>SECRETARIA DE GABINETE - GABPRE</t>
  </si>
  <si>
    <t>COORDENADOR DO HEMOPE CARUARU -CHC</t>
  </si>
  <si>
    <t>GERENTE ADMINISTRATIVOC-GADM</t>
  </si>
  <si>
    <t>GESTORA DE AÇÕES ESTRATÉGICAS -CAE</t>
  </si>
  <si>
    <t>GERENTE DE CONTROLE INTERNO -GABPRE</t>
  </si>
  <si>
    <t>GERENTE DE FINANÇAS -DIRETORIA</t>
  </si>
  <si>
    <t>GESTOR JURIDICO -JURIDICO</t>
  </si>
  <si>
    <t>CHEFE DE ENSINO E PESQUISA  -ENSINO E PESQ</t>
  </si>
  <si>
    <t>DIRETOR DE HEMATOLOGIA -DIRETORIA</t>
  </si>
  <si>
    <t>DIRETOR DE HEMOTERAPIA -DIRETORIA</t>
  </si>
  <si>
    <t>DHEMOTE</t>
  </si>
  <si>
    <t>DIRETOR DE ADMINISTRAÇÃO E FINANÇAS - DIRETORIA</t>
  </si>
  <si>
    <t>GESTOR DE INTERIORIZAÇÃO -GEINTER</t>
  </si>
  <si>
    <t>Função de Apoio Grt -  ENSINO E PESQUISA</t>
  </si>
  <si>
    <t>Supervisão de Criação e Artes -  GRAFICA</t>
  </si>
  <si>
    <t>Supervisão de apoio a UAP - UAP</t>
  </si>
  <si>
    <t>Função de Apoio Grt - SECRETARIA</t>
  </si>
  <si>
    <t>Unidade de dministração de Pessoal - GGP</t>
  </si>
  <si>
    <t>Função de Apoio Grt da Presidência - GGP</t>
  </si>
  <si>
    <t>Fabia Maria de Santana</t>
  </si>
  <si>
    <t>Supervisãode Benefícios - UAP</t>
  </si>
  <si>
    <t>Supervisão de Cadastro - UAP</t>
  </si>
  <si>
    <t>Supervisão de Estágios - NDH</t>
  </si>
  <si>
    <t>Função de Apoio Grt - CAE</t>
  </si>
  <si>
    <t>Unidade de Planejamento e Gestão da Qualidade - CAE</t>
  </si>
  <si>
    <t>Supervisão de trenamento e desenvolvimento - STD</t>
  </si>
  <si>
    <t>Supervisão de Documentação e Memória Institucional - CAE</t>
  </si>
  <si>
    <t>Supervisão de Projetos e Programas - CAE</t>
  </si>
  <si>
    <t>Maria de fátima de Araújo e Silva</t>
  </si>
  <si>
    <t>Supervisão de Informações Gerenciais - CAE</t>
  </si>
  <si>
    <t>Supervisão do Conhecimento Estratégico - CAE</t>
  </si>
  <si>
    <t>Unidade de Controle Financeiro - UNIFIN</t>
  </si>
  <si>
    <t>Supervisão de Orçamento,planejamento e Controle - SOPC</t>
  </si>
  <si>
    <t>Unidade de Monitoramento de Contratos - UMC</t>
  </si>
  <si>
    <t>Unidade de Tecnologia da Informação - CAE</t>
  </si>
  <si>
    <t>Função de Apoio Grt - UTIC</t>
  </si>
  <si>
    <t>Supervisão de Suporte ao Usuário - UTIC</t>
  </si>
  <si>
    <t>Função de Apoio Grt - DHEMATO</t>
  </si>
  <si>
    <t xml:space="preserve">Supervisão de Ambulatorio -UNIHEMATO
</t>
  </si>
  <si>
    <t>Supervisão de Pediatria -UNIHEMATO</t>
  </si>
  <si>
    <t>Supervisão de Fisioterapia -UNIHEMATO</t>
  </si>
  <si>
    <t>Supervisão de Nutrição -UAH</t>
  </si>
  <si>
    <t>Supervisão p/implantação de Novas Ativid do Hospital -UFP</t>
  </si>
  <si>
    <t>Unidade de Pagamento de Pessoal -DHEMATO</t>
  </si>
  <si>
    <t>Unidade de Administração Hospítalar -UNILAB</t>
  </si>
  <si>
    <t>Supervisão de Controle de qualidade de Hemocomponentes - DHEMATO</t>
  </si>
  <si>
    <t>Supervisão Administ dos Laborat Especializados - UNILAB</t>
  </si>
  <si>
    <t>Supervisão Administ de Hematologia Clínica -DHEMATO</t>
  </si>
  <si>
    <t>Unidade de Hematologia Clinica-DHEMATO</t>
  </si>
  <si>
    <t>Supervisão na Infra-Estrutura Hospitalar -DHEMATO</t>
  </si>
  <si>
    <t>Supervisão de Informação Hospilar -UAH</t>
  </si>
  <si>
    <t>Supervisão de Atendimento ao Cliente -UAH</t>
  </si>
  <si>
    <t>Unidade de Laboratórios Especializados - UNILABE</t>
  </si>
  <si>
    <t>Função de Apoio Grt - UNILABE</t>
  </si>
  <si>
    <t>Supervisão Cientifica de Serviços Laboratorias -UNILABE</t>
  </si>
  <si>
    <t>Supervisão Técnica de serviços laboratoriais - UNILABE</t>
  </si>
  <si>
    <t>Supervisão de Controle de Exames - UNILABE</t>
  </si>
  <si>
    <t>Supervisão de Pacientes Internos - UNIENF</t>
  </si>
  <si>
    <t>Unidade de Enfermagem - ENFERMARIA</t>
  </si>
  <si>
    <t>Supervisão de Enfermagem de Pacientes Externos - ENFERMARIA</t>
  </si>
  <si>
    <t>Função de Apoio Grt -DIRETORIA</t>
  </si>
  <si>
    <t>Supervisão Administrativa da Dir. de Hemoterapia -HEMOTERAPIA</t>
  </si>
  <si>
    <t>Supervisão Técnica Administ da Dir. de Hemoterapia -HEMOTERAPIA</t>
  </si>
  <si>
    <t>Unidade do Hemocentro Recife -UHR</t>
  </si>
  <si>
    <t>Supervisão de Captação da Hemorrede - CAPTAÇÃO</t>
  </si>
  <si>
    <t>Função de Apoio Grt - UHR</t>
  </si>
  <si>
    <t>Supervisão de Enfermagem -ENFERMAGEM</t>
  </si>
  <si>
    <t>Supervisão do Fracionamento -FRACIONAMENTO</t>
  </si>
  <si>
    <t>Supervisão do Laboratorio de Sorologia -SOROLOGIA</t>
  </si>
  <si>
    <t>Supervisão da Lavagem e Esterilização -LAVAGEM</t>
  </si>
  <si>
    <t>Supervisão de Matéria Prima do Fracionamento - FRACIONAMENTO</t>
  </si>
  <si>
    <t>Supervisão de Processos de Hemocomponentes -UHR</t>
  </si>
  <si>
    <t>Supervisão de Controle de Qualidade da Sorologia -SOROLOGIA</t>
  </si>
  <si>
    <t>Supervisão Administrativa -INTERIORIZAÇÃO</t>
  </si>
  <si>
    <t>Unidade do Hemocentro Caruaru - CARUARU</t>
  </si>
  <si>
    <t>Supervisão Administrativa - CARUARU</t>
  </si>
  <si>
    <t>Supervisão Hemocentro de Palmares - PALMARES</t>
  </si>
  <si>
    <t>Supervisão Laboratorio e Fracionamento -PALMARES</t>
  </si>
  <si>
    <t>Supervisão Administrativa -PALMARES</t>
  </si>
  <si>
    <t>Supervisão Hemocentro de Garanhuns -GARANHUNS</t>
  </si>
  <si>
    <t>Supervisão Laboratorio e Fracionamento -GARANHUNS</t>
  </si>
  <si>
    <t>Supervisão de Captação de Salgueiro - SALGUEIRO</t>
  </si>
  <si>
    <t>Supervisão Administrativa - GARANHUNS</t>
  </si>
  <si>
    <t>Supervisão Captação - GARANHUNS</t>
  </si>
  <si>
    <t>Supervisão hemocentro Petrolina - PETROLINA</t>
  </si>
  <si>
    <t>Supervisão Hemocentro de Serra Talhada -SERRA TALHADA</t>
  </si>
  <si>
    <t>Supervisão de Laboratorio do Fracionamento -SERRA TALHADA</t>
  </si>
  <si>
    <t>Supervisão Administrativa - SERRA TALHADA</t>
  </si>
  <si>
    <t>Supervisão Laboratorio e Fracionamento - PETROLINA</t>
  </si>
  <si>
    <t>Supervisão Administrativa - PETROLINA</t>
  </si>
  <si>
    <t>Supervisão Administrativa de Limoeiro - LIMOEIRO</t>
  </si>
  <si>
    <t>Supervisão Hemonucleo de Arcoverde - ARCOVERDE</t>
  </si>
  <si>
    <t>Supervisão Hemonucleo de Ouricuri -OURICURI</t>
  </si>
  <si>
    <t>Supervisão Administrativa - SALGUEIRO</t>
  </si>
  <si>
    <t>Supervisão Laboratorio e Fracionamento -SALGUEIRO</t>
  </si>
  <si>
    <t>Supervisão de Aquisições Especiais - ALMOXARIFADO</t>
  </si>
  <si>
    <t>Supervisão de Execução e Controle de Processos - DAF</t>
  </si>
  <si>
    <t>Supervisão de Laboratório de pacientes ou de doador  -UNILAB</t>
  </si>
  <si>
    <t>Supervisão de Recepção,Expedição e Controle de Materiais - USI</t>
  </si>
  <si>
    <t>Supervisão de Compras -CADM</t>
  </si>
  <si>
    <t>Supervisão de Apoio a USI -USI</t>
  </si>
  <si>
    <t>Supervisão de Serviços Auxiliares - CADM</t>
  </si>
  <si>
    <t>Supervisão de Almoxarifado -ALMOXARIFADO</t>
  </si>
  <si>
    <t>Supervisão de Controle Patrimonial - PATRIMONIO</t>
  </si>
  <si>
    <t>Unidade de Suprimentos e Insumos -SUPRIMENTOS</t>
  </si>
  <si>
    <t>Supervisão de Manutenção Geral -CADM</t>
  </si>
  <si>
    <t>Unidade de Engenharia Clínica - CADM</t>
  </si>
  <si>
    <t>Supervisão da Rede de Frios -CADM</t>
  </si>
  <si>
    <t>Supervisão de Manutenção de Equipamentos - CADM</t>
  </si>
  <si>
    <t>Unidade Financeiira -UNIFIN</t>
  </si>
  <si>
    <t>Supervisão de Contabilidade - SCONT</t>
  </si>
  <si>
    <t>Supervisão de Controle de Processos - UNIFIN</t>
  </si>
  <si>
    <t>Supervisão de Execução e Controle Financeiro - UNIFIN</t>
  </si>
  <si>
    <t>Unidade de Relacionamento com o Mercado de Saúde - URMS</t>
  </si>
  <si>
    <t>Supervisão de Processamento e Controle SUS - URMS</t>
  </si>
  <si>
    <t>Supervisão Hemocentro Salgueiro - SALGUEIRO</t>
  </si>
  <si>
    <t>Supervisão de Convênios Privados -URMS</t>
  </si>
  <si>
    <t>Supervisão de Apoio da Geinter -GEINTER</t>
  </si>
  <si>
    <t>Supervisão administrativa do Hemocentro Regional Arcoverde -GEINTER</t>
  </si>
  <si>
    <t>Supervisão do Laboratorio da Imunohematologia do Hemocentro Recife - UNILAB</t>
  </si>
  <si>
    <t>Função Gratificada de Apoio -3 - CAF</t>
  </si>
  <si>
    <t>Supervisão de Ensino e Pesquisa - PRESIDENCIA</t>
  </si>
  <si>
    <t>Supervisão de Assistência Funcional - DIRART</t>
  </si>
  <si>
    <t>Supervisão de Execução e Controle Orçamentário - UNIFIN</t>
  </si>
  <si>
    <t>Supervisão Hemocentro Garanhuns - SGCGAR</t>
  </si>
  <si>
    <t>Supervisão gratificada de apoio da DHEMOTE</t>
  </si>
  <si>
    <t>FGA-1 INTERINO</t>
  </si>
  <si>
    <t>Paulo Roberto Ribeiro da Silva</t>
  </si>
  <si>
    <t>R$ 505.81</t>
  </si>
  <si>
    <t>Gestor Jurídico - AJUR</t>
  </si>
  <si>
    <t>ATUALIZADO EM 31/12/2024</t>
  </si>
  <si>
    <t>SHIRLEY DANIELLE TAVARES DOS SANTOS</t>
  </si>
  <si>
    <t>HENRIQUE CAETANO CARDOSO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</si>
</sst>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  <numFmt numFmtId="165" formatCode="_-[$R$-416]\ * #,##0.00_-;\-[$R$-416]\ * #,##0.00_-;_-[$R$-416]\ * &quot;-&quot;??_-;_-@"/>
    <numFmt numFmtId="166" formatCode="_-&quot;R$&quot;\ * #,##0.00_-;\-&quot;R$&quot;\ * #,##0.00_-;_-&quot;R$&quot;\ * &quot;-&quot;??_-;_-@"/>
    <numFmt numFmtId="167" formatCode="_-[$R$-416]\ * #,##0.00_-;\-[$R$-416]\ * #,##0.00_-;_-[$R$-416]\ * &quot;-&quot;??_-;_-@_-"/>
  </numFmts>
  <fonts count="32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rgb="FFFFFFFF"/>
      <name val="Calibri"/>
    </font>
    <font>
      <sz val="11"/>
      <name val="Arial"/>
    </font>
    <font>
      <b/>
      <sz val="14"/>
      <color rgb="FFFFFFFF"/>
      <name val="Calibri"/>
    </font>
    <font>
      <sz val="11"/>
      <color rgb="FF000000"/>
      <name val="Calibri"/>
    </font>
    <font>
      <b/>
      <sz val="11"/>
      <color rgb="FFFF0000"/>
      <name val="Arial"/>
    </font>
    <font>
      <sz val="11"/>
      <color rgb="FF000000"/>
      <name val="Arial"/>
    </font>
    <font>
      <b/>
      <sz val="11"/>
      <color rgb="FFFFFFFF"/>
      <name val="Arial"/>
    </font>
    <font>
      <sz val="11"/>
      <color theme="1"/>
      <name val="Arial"/>
    </font>
    <font>
      <sz val="11"/>
      <color theme="1"/>
      <name val="Times New Roman"/>
    </font>
    <font>
      <sz val="11"/>
      <color theme="1"/>
      <name val="Calibri"/>
    </font>
    <font>
      <sz val="11"/>
      <color rgb="FF000000"/>
      <name val="Times New Roman"/>
    </font>
    <font>
      <sz val="10"/>
      <color rgb="FF0000FF"/>
      <name val="Arial"/>
    </font>
    <font>
      <sz val="8"/>
      <color rgb="FF000000"/>
      <name val="Arial"/>
    </font>
    <font>
      <sz val="11"/>
      <color rgb="FF000000"/>
      <name val="Arial"/>
      <charset val="134"/>
      <scheme val="minor"/>
    </font>
    <font>
      <sz val="11"/>
      <color theme="1"/>
      <name val="Arial"/>
      <family val="2"/>
    </font>
    <font>
      <b/>
      <sz val="16"/>
      <color indexed="9"/>
      <name val="Calibri"/>
      <family val="2"/>
    </font>
    <font>
      <sz val="11"/>
      <name val="Arial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12"/>
      <name val="Arial"/>
      <family val="2"/>
    </font>
    <font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indexed="62"/>
        <bgColor indexed="62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5" fillId="0" borderId="9"/>
    <xf numFmtId="0" fontId="7" fillId="0" borderId="9"/>
    <xf numFmtId="0" fontId="24" fillId="0" borderId="9"/>
    <xf numFmtId="44" fontId="22" fillId="0" borderId="9" applyFont="0" applyFill="0" applyBorder="0" applyAlignment="0" applyProtection="0"/>
    <xf numFmtId="0" fontId="27" fillId="0" borderId="9"/>
    <xf numFmtId="0" fontId="1" fillId="0" borderId="9"/>
    <xf numFmtId="43" fontId="27" fillId="0" borderId="9" applyFont="0" applyFill="0" applyBorder="0" applyAlignment="0" applyProtection="0"/>
  </cellStyleXfs>
  <cellXfs count="29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7" xfId="0" applyFont="1" applyFill="1" applyBorder="1" applyAlignment="1">
      <alignment vertical="center" wrapText="1"/>
    </xf>
    <xf numFmtId="4" fontId="7" fillId="0" borderId="0" xfId="0" applyNumberFormat="1" applyFont="1"/>
    <xf numFmtId="4" fontId="5" fillId="4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7" fillId="4" borderId="9" xfId="0" applyFont="1" applyFill="1" applyBorder="1"/>
    <xf numFmtId="0" fontId="9" fillId="0" borderId="7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5" fontId="9" fillId="4" borderId="7" xfId="0" applyNumberFormat="1" applyFont="1" applyFill="1" applyBorder="1" applyAlignment="1">
      <alignment horizontal="center" vertical="center" wrapText="1"/>
    </xf>
    <xf numFmtId="165" fontId="9" fillId="4" borderId="7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7" fillId="4" borderId="9" xfId="0" applyNumberFormat="1" applyFont="1" applyFill="1" applyBorder="1"/>
    <xf numFmtId="166" fontId="9" fillId="4" borderId="7" xfId="0" applyNumberFormat="1" applyFont="1" applyFill="1" applyBorder="1" applyAlignment="1">
      <alignment horizontal="center" vertical="center"/>
    </xf>
    <xf numFmtId="166" fontId="9" fillId="4" borderId="13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164" fontId="7" fillId="5" borderId="7" xfId="0" applyNumberFormat="1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5" borderId="7" xfId="0" applyNumberFormat="1" applyFont="1" applyFill="1" applyBorder="1" applyAlignment="1">
      <alignment vertical="center" wrapText="1"/>
    </xf>
    <xf numFmtId="4" fontId="7" fillId="5" borderId="7" xfId="0" applyNumberFormat="1" applyFont="1" applyFill="1" applyBorder="1" applyAlignment="1">
      <alignment vertical="center" wrapText="1"/>
    </xf>
    <xf numFmtId="4" fontId="5" fillId="5" borderId="7" xfId="0" applyNumberFormat="1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left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164" fontId="9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4" fontId="9" fillId="0" borderId="0" xfId="0" applyNumberFormat="1" applyFont="1"/>
    <xf numFmtId="0" fontId="9" fillId="0" borderId="7" xfId="0" applyFont="1" applyBorder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4" fontId="8" fillId="2" borderId="20" xfId="0" applyNumberFormat="1" applyFont="1" applyFill="1" applyBorder="1" applyAlignment="1">
      <alignment horizontal="center" vertical="center" wrapText="1"/>
    </xf>
    <xf numFmtId="3" fontId="8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7" fillId="0" borderId="0" xfId="0" applyFont="1"/>
    <xf numFmtId="0" fontId="15" fillId="0" borderId="9" xfId="1"/>
    <xf numFmtId="0" fontId="6" fillId="3" borderId="7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 wrapText="1"/>
    </xf>
    <xf numFmtId="165" fontId="9" fillId="4" borderId="7" xfId="1" applyNumberFormat="1" applyFont="1" applyFill="1" applyBorder="1" applyAlignment="1">
      <alignment horizontal="center" vertical="center" wrapText="1"/>
    </xf>
    <xf numFmtId="165" fontId="9" fillId="4" borderId="7" xfId="1" applyNumberFormat="1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166" fontId="9" fillId="4" borderId="17" xfId="1" applyNumberFormat="1" applyFont="1" applyFill="1" applyBorder="1" applyAlignment="1">
      <alignment horizontal="center" vertical="center"/>
    </xf>
    <xf numFmtId="166" fontId="9" fillId="4" borderId="7" xfId="1" applyNumberFormat="1" applyFont="1" applyFill="1" applyBorder="1" applyAlignment="1">
      <alignment horizontal="center" vertical="center"/>
    </xf>
    <xf numFmtId="4" fontId="8" fillId="2" borderId="7" xfId="1" applyNumberFormat="1" applyFont="1" applyFill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164" fontId="7" fillId="5" borderId="7" xfId="1" applyNumberFormat="1" applyFont="1" applyFill="1" applyBorder="1" applyAlignment="1">
      <alignment vertical="center" wrapText="1"/>
    </xf>
    <xf numFmtId="3" fontId="7" fillId="5" borderId="7" xfId="1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vertical="center" wrapText="1"/>
    </xf>
    <xf numFmtId="164" fontId="5" fillId="5" borderId="7" xfId="1" applyNumberFormat="1" applyFont="1" applyFill="1" applyBorder="1" applyAlignment="1">
      <alignment vertical="center" wrapText="1"/>
    </xf>
    <xf numFmtId="4" fontId="7" fillId="5" borderId="7" xfId="1" applyNumberFormat="1" applyFont="1" applyFill="1" applyBorder="1" applyAlignment="1">
      <alignment vertical="center" wrapText="1"/>
    </xf>
    <xf numFmtId="4" fontId="5" fillId="5" borderId="7" xfId="1" applyNumberFormat="1" applyFont="1" applyFill="1" applyBorder="1" applyAlignment="1">
      <alignment vertical="center" wrapText="1"/>
    </xf>
    <xf numFmtId="4" fontId="8" fillId="2" borderId="7" xfId="1" applyNumberFormat="1" applyFont="1" applyFill="1" applyBorder="1" applyAlignment="1">
      <alignment horizontal="left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0" fontId="5" fillId="0" borderId="9" xfId="1" applyFont="1" applyAlignment="1">
      <alignment vertical="center" wrapText="1"/>
    </xf>
    <xf numFmtId="0" fontId="5" fillId="0" borderId="9" xfId="1" applyFont="1" applyAlignment="1">
      <alignment horizontal="center" vertical="center" wrapText="1"/>
    </xf>
    <xf numFmtId="4" fontId="5" fillId="0" borderId="9" xfId="1" applyNumberFormat="1" applyFont="1" applyAlignment="1">
      <alignment horizontal="center" vertical="center" wrapText="1"/>
    </xf>
    <xf numFmtId="164" fontId="5" fillId="0" borderId="9" xfId="1" applyNumberFormat="1" applyFont="1" applyAlignment="1">
      <alignment horizontal="center" vertical="center" wrapText="1"/>
    </xf>
    <xf numFmtId="0" fontId="5" fillId="4" borderId="9" xfId="1" applyFont="1" applyFill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/>
    </xf>
    <xf numFmtId="0" fontId="5" fillId="2" borderId="7" xfId="1" applyFont="1" applyFill="1" applyBorder="1" applyAlignment="1">
      <alignment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Alignment="1">
      <alignment vertical="center" wrapText="1"/>
    </xf>
    <xf numFmtId="4" fontId="5" fillId="4" borderId="9" xfId="1" applyNumberFormat="1" applyFont="1" applyFill="1" applyAlignment="1">
      <alignment horizontal="center" vertical="center" wrapText="1"/>
    </xf>
    <xf numFmtId="0" fontId="9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center" wrapText="1"/>
    </xf>
    <xf numFmtId="0" fontId="10" fillId="7" borderId="18" xfId="1" applyFont="1" applyFill="1" applyBorder="1" applyAlignment="1">
      <alignment horizontal="center" vertical="center"/>
    </xf>
    <xf numFmtId="4" fontId="11" fillId="0" borderId="9" xfId="1" applyNumberFormat="1" applyFont="1" applyAlignment="1">
      <alignment horizontal="center" vertical="center" wrapText="1"/>
    </xf>
    <xf numFmtId="4" fontId="7" fillId="0" borderId="9" xfId="1" applyNumberFormat="1" applyFont="1" applyAlignment="1">
      <alignment horizontal="center" vertical="center" wrapText="1"/>
    </xf>
    <xf numFmtId="164" fontId="7" fillId="0" borderId="7" xfId="1" applyNumberFormat="1" applyFont="1" applyBorder="1" applyAlignment="1">
      <alignment vertical="center" wrapText="1"/>
    </xf>
    <xf numFmtId="0" fontId="10" fillId="0" borderId="19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 wrapText="1"/>
    </xf>
    <xf numFmtId="4" fontId="8" fillId="2" borderId="21" xfId="1" applyNumberFormat="1" applyFont="1" applyFill="1" applyBorder="1" applyAlignment="1">
      <alignment horizontal="center" vertical="center" wrapText="1"/>
    </xf>
    <xf numFmtId="3" fontId="8" fillId="2" borderId="21" xfId="1" applyNumberFormat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vertical="center" wrapText="1"/>
    </xf>
    <xf numFmtId="3" fontId="13" fillId="5" borderId="7" xfId="1" applyNumberFormat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4" fontId="7" fillId="5" borderId="7" xfId="1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 vertical="center" wrapText="1"/>
    </xf>
    <xf numFmtId="164" fontId="9" fillId="6" borderId="7" xfId="1" applyNumberFormat="1" applyFont="1" applyFill="1" applyBorder="1" applyAlignment="1">
      <alignment horizontal="center" vertical="center"/>
    </xf>
    <xf numFmtId="0" fontId="14" fillId="4" borderId="9" xfId="1" applyFont="1" applyFill="1" applyAlignment="1">
      <alignment horizontal="center" vertical="center" wrapText="1"/>
    </xf>
    <xf numFmtId="0" fontId="7" fillId="0" borderId="9" xfId="1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/>
    <xf numFmtId="0" fontId="3" fillId="0" borderId="8" xfId="0" applyFont="1" applyBorder="1"/>
    <xf numFmtId="4" fontId="8" fillId="2" borderId="4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left" vertical="center"/>
    </xf>
    <xf numFmtId="0" fontId="3" fillId="0" borderId="6" xfId="0" applyFont="1" applyBorder="1"/>
    <xf numFmtId="0" fontId="7" fillId="3" borderId="4" xfId="0" applyFont="1" applyFill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0" fontId="3" fillId="0" borderId="14" xfId="1" applyFont="1" applyBorder="1"/>
    <xf numFmtId="0" fontId="3" fillId="0" borderId="8" xfId="1" applyFont="1" applyBorder="1"/>
    <xf numFmtId="4" fontId="8" fillId="2" borderId="15" xfId="1" applyNumberFormat="1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2" fillId="2" borderId="9" xfId="1" applyFont="1" applyFill="1" applyAlignment="1">
      <alignment horizontal="left" vertical="center"/>
    </xf>
    <xf numFmtId="0" fontId="3" fillId="0" borderId="9" xfId="1" applyFont="1"/>
    <xf numFmtId="0" fontId="2" fillId="2" borderId="15" xfId="1" applyFont="1" applyFill="1" applyBorder="1" applyAlignment="1">
      <alignment horizontal="left" vertical="center"/>
    </xf>
    <xf numFmtId="0" fontId="7" fillId="3" borderId="15" xfId="1" applyFont="1" applyFill="1" applyBorder="1" applyAlignment="1">
      <alignment vertical="center" wrapText="1"/>
    </xf>
    <xf numFmtId="0" fontId="17" fillId="8" borderId="9" xfId="2" applyFont="1" applyFill="1" applyAlignment="1">
      <alignment horizontal="left" vertical="center"/>
    </xf>
    <xf numFmtId="0" fontId="7" fillId="0" borderId="9" xfId="2"/>
    <xf numFmtId="0" fontId="17" fillId="0" borderId="9" xfId="2" applyFont="1" applyAlignment="1">
      <alignment horizontal="center"/>
    </xf>
    <xf numFmtId="0" fontId="7" fillId="0" borderId="9" xfId="2"/>
    <xf numFmtId="0" fontId="17" fillId="8" borderId="22" xfId="2" applyFont="1" applyFill="1" applyBorder="1" applyAlignment="1">
      <alignment horizontal="left" vertical="center"/>
    </xf>
    <xf numFmtId="0" fontId="18" fillId="0" borderId="23" xfId="2" applyFont="1" applyBorder="1"/>
    <xf numFmtId="0" fontId="19" fillId="0" borderId="9" xfId="2" applyFont="1" applyAlignment="1">
      <alignment horizontal="center" wrapText="1"/>
    </xf>
    <xf numFmtId="0" fontId="20" fillId="0" borderId="9" xfId="2" applyFont="1"/>
    <xf numFmtId="0" fontId="21" fillId="9" borderId="24" xfId="2" applyFont="1" applyFill="1" applyBorder="1" applyAlignment="1">
      <alignment vertical="center" wrapText="1"/>
    </xf>
    <xf numFmtId="0" fontId="22" fillId="9" borderId="22" xfId="2" applyFont="1" applyFill="1" applyBorder="1" applyAlignment="1">
      <alignment vertical="center" wrapText="1"/>
    </xf>
    <xf numFmtId="0" fontId="18" fillId="0" borderId="25" xfId="2" applyFont="1" applyBorder="1"/>
    <xf numFmtId="4" fontId="7" fillId="0" borderId="9" xfId="2" applyNumberFormat="1"/>
    <xf numFmtId="0" fontId="23" fillId="8" borderId="22" xfId="2" applyFont="1" applyFill="1" applyBorder="1" applyAlignment="1">
      <alignment horizontal="center" vertical="center" wrapText="1"/>
    </xf>
    <xf numFmtId="4" fontId="20" fillId="10" borderId="9" xfId="2" applyNumberFormat="1" applyFont="1" applyFill="1" applyAlignment="1">
      <alignment vertical="center" wrapText="1"/>
    </xf>
    <xf numFmtId="0" fontId="20" fillId="0" borderId="26" xfId="2" applyFont="1" applyBorder="1" applyAlignment="1">
      <alignment vertical="center" wrapText="1"/>
    </xf>
    <xf numFmtId="0" fontId="20" fillId="0" borderId="27" xfId="2" applyFont="1" applyBorder="1" applyAlignment="1">
      <alignment vertical="center" wrapText="1"/>
    </xf>
    <xf numFmtId="0" fontId="23" fillId="8" borderId="24" xfId="2" applyFont="1" applyFill="1" applyBorder="1" applyAlignment="1">
      <alignment horizontal="center" vertical="center" wrapText="1"/>
    </xf>
    <xf numFmtId="4" fontId="20" fillId="10" borderId="28" xfId="2" applyNumberFormat="1" applyFont="1" applyFill="1" applyBorder="1" applyAlignment="1">
      <alignment vertical="center" wrapText="1"/>
    </xf>
    <xf numFmtId="0" fontId="20" fillId="10" borderId="27" xfId="2" applyFont="1" applyFill="1" applyBorder="1" applyAlignment="1">
      <alignment vertical="center" wrapText="1"/>
    </xf>
    <xf numFmtId="0" fontId="7" fillId="10" borderId="9" xfId="2" applyFill="1"/>
    <xf numFmtId="0" fontId="18" fillId="0" borderId="29" xfId="3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22" fillId="11" borderId="24" xfId="2" applyFont="1" applyFill="1" applyBorder="1" applyAlignment="1">
      <alignment horizontal="center" vertical="center" wrapText="1"/>
    </xf>
    <xf numFmtId="0" fontId="18" fillId="12" borderId="29" xfId="3" applyFont="1" applyFill="1" applyBorder="1" applyAlignment="1">
      <alignment horizontal="center" vertical="center"/>
    </xf>
    <xf numFmtId="164" fontId="22" fillId="0" borderId="24" xfId="2" applyNumberFormat="1" applyFont="1" applyBorder="1" applyAlignment="1">
      <alignment horizontal="center" vertical="center" wrapText="1"/>
    </xf>
    <xf numFmtId="167" fontId="18" fillId="13" borderId="29" xfId="4" applyNumberFormat="1" applyFont="1" applyFill="1" applyBorder="1" applyAlignment="1">
      <alignment horizontal="center" vertical="center" wrapText="1"/>
    </xf>
    <xf numFmtId="167" fontId="18" fillId="13" borderId="29" xfId="4" applyNumberFormat="1" applyFont="1" applyFill="1" applyBorder="1" applyAlignment="1">
      <alignment horizontal="center" vertical="center"/>
    </xf>
    <xf numFmtId="164" fontId="22" fillId="11" borderId="24" xfId="2" applyNumberFormat="1" applyFont="1" applyFill="1" applyBorder="1" applyAlignment="1">
      <alignment horizontal="center" vertical="center" wrapText="1"/>
    </xf>
    <xf numFmtId="4" fontId="20" fillId="0" borderId="9" xfId="2" applyNumberFormat="1" applyFont="1" applyAlignment="1">
      <alignment vertical="center" wrapText="1"/>
    </xf>
    <xf numFmtId="4" fontId="7" fillId="10" borderId="9" xfId="2" applyNumberFormat="1" applyFill="1"/>
    <xf numFmtId="44" fontId="18" fillId="13" borderId="30" xfId="4" applyFont="1" applyFill="1" applyBorder="1" applyAlignment="1">
      <alignment horizontal="center" vertical="center"/>
    </xf>
    <xf numFmtId="44" fontId="18" fillId="13" borderId="29" xfId="4" applyFont="1" applyFill="1" applyBorder="1" applyAlignment="1">
      <alignment horizontal="center" vertical="center"/>
    </xf>
    <xf numFmtId="0" fontId="18" fillId="12" borderId="29" xfId="2" applyFont="1" applyFill="1" applyBorder="1" applyAlignment="1">
      <alignment horizontal="center" vertical="center"/>
    </xf>
    <xf numFmtId="4" fontId="23" fillId="8" borderId="24" xfId="2" applyNumberFormat="1" applyFont="1" applyFill="1" applyBorder="1" applyAlignment="1">
      <alignment horizontal="center" vertical="center" wrapText="1"/>
    </xf>
    <xf numFmtId="3" fontId="23" fillId="8" borderId="24" xfId="2" applyNumberFormat="1" applyFont="1" applyFill="1" applyBorder="1" applyAlignment="1">
      <alignment horizontal="center" vertical="center" wrapText="1"/>
    </xf>
    <xf numFmtId="0" fontId="20" fillId="8" borderId="23" xfId="2" applyFont="1" applyFill="1" applyBorder="1" applyAlignment="1">
      <alignment vertical="center" wrapText="1"/>
    </xf>
    <xf numFmtId="164" fontId="22" fillId="11" borderId="24" xfId="2" applyNumberFormat="1" applyFont="1" applyFill="1" applyBorder="1" applyAlignment="1">
      <alignment vertical="center" wrapText="1"/>
    </xf>
    <xf numFmtId="3" fontId="22" fillId="11" borderId="24" xfId="2" applyNumberFormat="1" applyFont="1" applyFill="1" applyBorder="1" applyAlignment="1">
      <alignment horizontal="center" vertical="center" wrapText="1"/>
    </xf>
    <xf numFmtId="0" fontId="20" fillId="11" borderId="24" xfId="2" applyFont="1" applyFill="1" applyBorder="1" applyAlignment="1">
      <alignment vertical="center" wrapText="1"/>
    </xf>
    <xf numFmtId="0" fontId="20" fillId="0" borderId="9" xfId="2" applyFont="1" applyAlignment="1">
      <alignment vertical="center" wrapText="1"/>
    </xf>
    <xf numFmtId="164" fontId="20" fillId="11" borderId="24" xfId="2" applyNumberFormat="1" applyFont="1" applyFill="1" applyBorder="1" applyAlignment="1">
      <alignment vertical="center" wrapText="1"/>
    </xf>
    <xf numFmtId="4" fontId="22" fillId="11" borderId="24" xfId="2" applyNumberFormat="1" applyFont="1" applyFill="1" applyBorder="1" applyAlignment="1">
      <alignment vertical="center" wrapText="1"/>
    </xf>
    <xf numFmtId="4" fontId="20" fillId="11" borderId="24" xfId="2" applyNumberFormat="1" applyFont="1" applyFill="1" applyBorder="1" applyAlignment="1">
      <alignment vertical="center" wrapText="1"/>
    </xf>
    <xf numFmtId="4" fontId="23" fillId="8" borderId="24" xfId="2" applyNumberFormat="1" applyFont="1" applyFill="1" applyBorder="1" applyAlignment="1">
      <alignment horizontal="left" vertical="center" wrapText="1"/>
    </xf>
    <xf numFmtId="164" fontId="23" fillId="8" borderId="22" xfId="2" applyNumberFormat="1" applyFont="1" applyFill="1" applyBorder="1" applyAlignment="1">
      <alignment horizontal="center" vertical="center" wrapText="1"/>
    </xf>
    <xf numFmtId="0" fontId="20" fillId="0" borderId="9" xfId="2" applyFont="1" applyAlignment="1">
      <alignment horizontal="center" vertical="center" wrapText="1"/>
    </xf>
    <xf numFmtId="4" fontId="20" fillId="0" borderId="9" xfId="2" applyNumberFormat="1" applyFont="1" applyAlignment="1">
      <alignment horizontal="center" vertical="center" wrapText="1"/>
    </xf>
    <xf numFmtId="164" fontId="20" fillId="0" borderId="9" xfId="2" applyNumberFormat="1" applyFont="1" applyAlignment="1">
      <alignment horizontal="center" vertical="center" wrapText="1"/>
    </xf>
    <xf numFmtId="0" fontId="20" fillId="10" borderId="9" xfId="2" applyFont="1" applyFill="1" applyAlignment="1">
      <alignment horizontal="center" vertical="center" wrapText="1"/>
    </xf>
    <xf numFmtId="0" fontId="20" fillId="10" borderId="9" xfId="2" applyFont="1" applyFill="1" applyAlignment="1">
      <alignment vertical="center" wrapText="1"/>
    </xf>
    <xf numFmtId="0" fontId="22" fillId="11" borderId="29" xfId="2" applyFont="1" applyFill="1" applyBorder="1" applyAlignment="1">
      <alignment horizontal="center" vertical="center" wrapText="1"/>
    </xf>
    <xf numFmtId="164" fontId="18" fillId="0" borderId="29" xfId="2" applyNumberFormat="1" applyFont="1" applyBorder="1" applyAlignment="1">
      <alignment horizontal="center" vertical="center"/>
    </xf>
    <xf numFmtId="164" fontId="22" fillId="11" borderId="29" xfId="2" applyNumberFormat="1" applyFont="1" applyFill="1" applyBorder="1" applyAlignment="1">
      <alignment horizontal="center" vertical="center" wrapText="1"/>
    </xf>
    <xf numFmtId="0" fontId="20" fillId="8" borderId="24" xfId="2" applyFont="1" applyFill="1" applyBorder="1" applyAlignment="1">
      <alignment vertical="center" wrapText="1"/>
    </xf>
    <xf numFmtId="164" fontId="23" fillId="8" borderId="24" xfId="2" applyNumberFormat="1" applyFont="1" applyFill="1" applyBorder="1" applyAlignment="1">
      <alignment horizontal="center" vertical="center" wrapText="1"/>
    </xf>
    <xf numFmtId="164" fontId="20" fillId="0" borderId="9" xfId="2" applyNumberFormat="1" applyFont="1" applyAlignment="1">
      <alignment vertical="center" wrapText="1"/>
    </xf>
    <xf numFmtId="4" fontId="20" fillId="10" borderId="9" xfId="2" applyNumberFormat="1" applyFont="1" applyFill="1" applyAlignment="1">
      <alignment horizontal="center" vertical="center" wrapText="1"/>
    </xf>
    <xf numFmtId="0" fontId="18" fillId="0" borderId="29" xfId="3" applyFont="1" applyBorder="1" applyAlignment="1">
      <alignment vertical="center"/>
    </xf>
    <xf numFmtId="0" fontId="22" fillId="0" borderId="29" xfId="2" applyFont="1" applyBorder="1" applyAlignment="1">
      <alignment horizontal="center" vertical="center" wrapText="1"/>
    </xf>
    <xf numFmtId="164" fontId="22" fillId="0" borderId="29" xfId="2" applyNumberFormat="1" applyFont="1" applyBorder="1" applyAlignment="1">
      <alignment horizontal="center" vertical="center" wrapText="1"/>
    </xf>
    <xf numFmtId="164" fontId="18" fillId="0" borderId="29" xfId="2" applyNumberFormat="1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0" fontId="18" fillId="0" borderId="29" xfId="3" applyFont="1" applyBorder="1" applyAlignment="1">
      <alignment vertical="center" wrapText="1"/>
    </xf>
    <xf numFmtId="0" fontId="25" fillId="12" borderId="31" xfId="3" applyFont="1" applyFill="1" applyBorder="1" applyAlignment="1">
      <alignment horizontal="center" vertical="center"/>
    </xf>
    <xf numFmtId="0" fontId="16" fillId="0" borderId="29" xfId="2" applyFont="1" applyBorder="1" applyAlignment="1">
      <alignment horizontal="center" vertical="center" wrapText="1"/>
    </xf>
    <xf numFmtId="0" fontId="16" fillId="12" borderId="29" xfId="3" applyFont="1" applyFill="1" applyBorder="1" applyAlignment="1">
      <alignment horizontal="center" vertical="center"/>
    </xf>
    <xf numFmtId="164" fontId="16" fillId="0" borderId="29" xfId="2" applyNumberFormat="1" applyFont="1" applyBorder="1" applyAlignment="1">
      <alignment horizontal="center" vertical="center" wrapText="1"/>
    </xf>
    <xf numFmtId="4" fontId="26" fillId="0" borderId="9" xfId="2" applyNumberFormat="1" applyFont="1" applyAlignment="1">
      <alignment horizontal="center" vertical="center" wrapText="1"/>
    </xf>
    <xf numFmtId="4" fontId="26" fillId="0" borderId="9" xfId="2" applyNumberFormat="1" applyFont="1" applyAlignment="1">
      <alignment vertical="center" wrapText="1"/>
    </xf>
    <xf numFmtId="4" fontId="16" fillId="0" borderId="9" xfId="2" applyNumberFormat="1" applyFont="1"/>
    <xf numFmtId="0" fontId="16" fillId="0" borderId="9" xfId="2" applyFont="1"/>
    <xf numFmtId="0" fontId="18" fillId="0" borderId="29" xfId="5" applyFont="1" applyBorder="1" applyAlignment="1">
      <alignment horizontal="center" vertical="center" wrapText="1"/>
    </xf>
    <xf numFmtId="164" fontId="18" fillId="0" borderId="29" xfId="5" applyNumberFormat="1" applyFont="1" applyBorder="1" applyAlignment="1">
      <alignment horizontal="center" vertical="center"/>
    </xf>
    <xf numFmtId="4" fontId="22" fillId="0" borderId="9" xfId="2" applyNumberFormat="1" applyFont="1" applyAlignment="1">
      <alignment horizontal="center" vertical="center" wrapText="1"/>
    </xf>
    <xf numFmtId="4" fontId="22" fillId="0" borderId="9" xfId="2" applyNumberFormat="1" applyFont="1" applyAlignment="1">
      <alignment vertical="center" wrapText="1"/>
    </xf>
    <xf numFmtId="4" fontId="22" fillId="0" borderId="9" xfId="2" applyNumberFormat="1" applyFont="1"/>
    <xf numFmtId="0" fontId="22" fillId="0" borderId="9" xfId="2" applyFont="1"/>
    <xf numFmtId="164" fontId="22" fillId="0" borderId="24" xfId="2" applyNumberFormat="1" applyFont="1" applyBorder="1" applyAlignment="1">
      <alignment vertical="center" wrapText="1"/>
    </xf>
    <xf numFmtId="0" fontId="25" fillId="0" borderId="32" xfId="3" applyFont="1" applyBorder="1" applyAlignment="1">
      <alignment vertical="center" wrapText="1"/>
    </xf>
    <xf numFmtId="0" fontId="25" fillId="0" borderId="29" xfId="3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164" fontId="25" fillId="0" borderId="29" xfId="5" applyNumberFormat="1" applyFont="1" applyBorder="1" applyAlignment="1">
      <alignment horizontal="center" vertical="center"/>
    </xf>
    <xf numFmtId="0" fontId="25" fillId="12" borderId="29" xfId="3" applyFont="1" applyFill="1" applyBorder="1" applyAlignment="1">
      <alignment horizontal="center" vertical="center"/>
    </xf>
    <xf numFmtId="164" fontId="25" fillId="0" borderId="29" xfId="2" applyNumberFormat="1" applyFont="1" applyBorder="1" applyAlignment="1">
      <alignment horizontal="center" vertical="center"/>
    </xf>
    <xf numFmtId="0" fontId="28" fillId="0" borderId="32" xfId="6" applyFont="1" applyBorder="1" applyAlignment="1">
      <alignment vertical="center" wrapText="1"/>
    </xf>
    <xf numFmtId="0" fontId="28" fillId="0" borderId="29" xfId="6" applyFont="1" applyBorder="1" applyAlignment="1">
      <alignment horizontal="center" vertical="center"/>
    </xf>
    <xf numFmtId="0" fontId="29" fillId="0" borderId="29" xfId="2" applyFont="1" applyBorder="1" applyAlignment="1">
      <alignment horizontal="center" vertical="center"/>
    </xf>
    <xf numFmtId="0" fontId="25" fillId="12" borderId="29" xfId="6" applyFont="1" applyFill="1" applyBorder="1" applyAlignment="1">
      <alignment horizontal="center" vertical="center" wrapText="1"/>
    </xf>
    <xf numFmtId="4" fontId="23" fillId="8" borderId="33" xfId="2" applyNumberFormat="1" applyFont="1" applyFill="1" applyBorder="1" applyAlignment="1">
      <alignment horizontal="center" vertical="center" wrapText="1"/>
    </xf>
    <xf numFmtId="3" fontId="23" fillId="8" borderId="33" xfId="2" applyNumberFormat="1" applyFont="1" applyFill="1" applyBorder="1" applyAlignment="1">
      <alignment horizontal="center" vertical="center" wrapText="1"/>
    </xf>
    <xf numFmtId="0" fontId="20" fillId="8" borderId="33" xfId="2" applyFont="1" applyFill="1" applyBorder="1" applyAlignment="1">
      <alignment vertical="center" wrapText="1"/>
    </xf>
    <xf numFmtId="3" fontId="30" fillId="14" borderId="29" xfId="2" applyNumberFormat="1" applyFont="1" applyFill="1" applyBorder="1" applyAlignment="1">
      <alignment horizontal="center" vertical="center"/>
    </xf>
    <xf numFmtId="0" fontId="30" fillId="14" borderId="29" xfId="7" applyNumberFormat="1" applyFont="1" applyFill="1" applyBorder="1" applyAlignment="1" applyProtection="1">
      <alignment horizontal="center" vertical="center"/>
    </xf>
    <xf numFmtId="4" fontId="22" fillId="11" borderId="24" xfId="2" applyNumberFormat="1" applyFont="1" applyFill="1" applyBorder="1" applyAlignment="1">
      <alignment horizontal="center" vertical="center" wrapText="1"/>
    </xf>
    <xf numFmtId="0" fontId="23" fillId="8" borderId="29" xfId="2" applyFont="1" applyFill="1" applyBorder="1" applyAlignment="1">
      <alignment horizontal="center" vertical="center" wrapText="1"/>
    </xf>
    <xf numFmtId="0" fontId="18" fillId="0" borderId="29" xfId="2" applyFont="1" applyBorder="1"/>
    <xf numFmtId="164" fontId="23" fillId="8" borderId="29" xfId="2" applyNumberFormat="1" applyFont="1" applyFill="1" applyBorder="1" applyAlignment="1">
      <alignment horizontal="center" vertical="center" wrapText="1"/>
    </xf>
    <xf numFmtId="0" fontId="23" fillId="8" borderId="29" xfId="2" applyFont="1" applyFill="1" applyBorder="1" applyAlignment="1">
      <alignment horizontal="center" vertical="center" wrapText="1"/>
    </xf>
    <xf numFmtId="0" fontId="25" fillId="0" borderId="29" xfId="3" applyFont="1" applyBorder="1" applyAlignment="1">
      <alignment horizontal="center" vertical="center" wrapText="1"/>
    </xf>
    <xf numFmtId="164" fontId="25" fillId="0" borderId="29" xfId="2" applyNumberFormat="1" applyFont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wrapText="1"/>
    </xf>
    <xf numFmtId="4" fontId="23" fillId="8" borderId="29" xfId="2" applyNumberFormat="1" applyFont="1" applyFill="1" applyBorder="1" applyAlignment="1">
      <alignment horizontal="center" vertical="center" wrapText="1"/>
    </xf>
    <xf numFmtId="0" fontId="20" fillId="8" borderId="29" xfId="2" applyFont="1" applyFill="1" applyBorder="1" applyAlignment="1">
      <alignment vertical="center" wrapText="1"/>
    </xf>
    <xf numFmtId="3" fontId="23" fillId="8" borderId="29" xfId="2" applyNumberFormat="1" applyFont="1" applyFill="1" applyBorder="1" applyAlignment="1">
      <alignment horizontal="center" vertical="center" wrapText="1"/>
    </xf>
    <xf numFmtId="0" fontId="7" fillId="10" borderId="9" xfId="2" applyFill="1" applyAlignment="1">
      <alignment vertical="center"/>
    </xf>
    <xf numFmtId="0" fontId="7" fillId="0" borderId="9" xfId="2" applyAlignment="1">
      <alignment vertical="center"/>
    </xf>
    <xf numFmtId="4" fontId="23" fillId="8" borderId="22" xfId="2" applyNumberFormat="1" applyFont="1" applyFill="1" applyBorder="1" applyAlignment="1">
      <alignment horizontal="left" vertical="center" wrapText="1"/>
    </xf>
    <xf numFmtId="0" fontId="18" fillId="0" borderId="23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22" fillId="10" borderId="22" xfId="2" applyFont="1" applyFill="1" applyBorder="1" applyAlignment="1">
      <alignment horizontal="left" vertical="center" wrapText="1"/>
    </xf>
    <xf numFmtId="0" fontId="22" fillId="0" borderId="22" xfId="2" applyFont="1" applyBorder="1" applyAlignment="1">
      <alignment vertical="center" wrapText="1"/>
    </xf>
    <xf numFmtId="0" fontId="7" fillId="10" borderId="22" xfId="2" applyFill="1" applyBorder="1" applyAlignment="1">
      <alignment horizontal="left" vertical="center" wrapText="1"/>
    </xf>
    <xf numFmtId="0" fontId="31" fillId="10" borderId="9" xfId="2" applyFont="1" applyFill="1" applyAlignment="1">
      <alignment vertical="center"/>
    </xf>
    <xf numFmtId="0" fontId="31" fillId="10" borderId="9" xfId="2" applyFont="1" applyFill="1" applyAlignment="1">
      <alignment horizontal="center" vertical="center" wrapText="1"/>
    </xf>
    <xf numFmtId="0" fontId="31" fillId="10" borderId="9" xfId="2" applyFont="1" applyFill="1" applyAlignment="1">
      <alignment vertical="center" wrapText="1"/>
    </xf>
    <xf numFmtId="0" fontId="7" fillId="0" borderId="9" xfId="2" applyAlignment="1">
      <alignment horizontal="center" vertical="center" wrapText="1"/>
    </xf>
    <xf numFmtId="0" fontId="7" fillId="0" borderId="9" xfId="2" applyAlignment="1">
      <alignment vertical="center" wrapText="1"/>
    </xf>
    <xf numFmtId="0" fontId="7" fillId="0" borderId="9" xfId="2" applyAlignment="1">
      <alignment horizontal="center"/>
    </xf>
  </cellXfs>
  <cellStyles count="8">
    <cellStyle name="Moeda 2" xfId="4" xr:uid="{B4C12996-EC3B-44D6-8E50-20DC98F8C4A1}"/>
    <cellStyle name="Normal" xfId="0" builtinId="0"/>
    <cellStyle name="Normal 2" xfId="1" xr:uid="{00A77711-EE5D-4A2B-9F1A-9419D0DE4B0E}"/>
    <cellStyle name="Normal 2 2" xfId="3" xr:uid="{9011FD19-7191-41D6-8A0B-64472B09427C}"/>
    <cellStyle name="Normal 3" xfId="2" xr:uid="{055986B2-B32E-4FF4-9D51-C5AAEB5DE919}"/>
    <cellStyle name="Normal 3 2" xfId="5" xr:uid="{4253AB52-A635-4C43-B6E1-F8A0F8313A99}"/>
    <cellStyle name="Normal 4" xfId="6" xr:uid="{0864F9CD-C655-4A2E-AB91-844286F95875}"/>
    <cellStyle name="Vírgula 2" xfId="7" xr:uid="{8129C19B-489B-416A-AB4F-2653BE288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38100</xdr:rowOff>
    </xdr:from>
    <xdr:ext cx="1143000" cy="552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21.png">
          <a:extLst>
            <a:ext uri="{FF2B5EF4-FFF2-40B4-BE49-F238E27FC236}">
              <a16:creationId xmlns:a16="http://schemas.microsoft.com/office/drawing/2014/main" id="{6CC83672-76A9-44CA-B1C1-4A83961576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143000" cy="7334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40821</xdr:rowOff>
    </xdr:from>
    <xdr:to>
      <xdr:col>0</xdr:col>
      <xdr:colOff>1147470</xdr:colOff>
      <xdr:row>2</xdr:row>
      <xdr:rowOff>6802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2B205FE4-7B74-45F5-957F-CCCB522372F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 bwMode="auto">
        <a:xfrm>
          <a:off x="0" y="40821"/>
          <a:ext cx="1147470" cy="72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workbookViewId="0"/>
  </sheetViews>
  <sheetFormatPr defaultColWidth="12.625" defaultRowHeight="15" customHeight="1"/>
  <cols>
    <col min="1" max="1" width="54.625" customWidth="1"/>
    <col min="2" max="2" width="21.375" customWidth="1"/>
    <col min="3" max="3" width="17.75" customWidth="1"/>
    <col min="4" max="4" width="18.25" customWidth="1"/>
    <col min="5" max="5" width="12" customWidth="1"/>
    <col min="6" max="6" width="55.25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>
      <c r="A4" s="4" t="s">
        <v>3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  <c r="K4" s="5"/>
    </row>
    <row r="5" spans="1:30" ht="30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  <c r="K5" s="6"/>
      <c r="L5" s="7"/>
      <c r="M5" s="8"/>
      <c r="N5" s="8"/>
      <c r="O5" s="8"/>
      <c r="P5" s="8"/>
      <c r="Q5" s="8"/>
    </row>
    <row r="6" spans="1:30" ht="47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>
      <c r="A7" s="13" t="s">
        <v>16</v>
      </c>
      <c r="B7" s="13" t="s">
        <v>17</v>
      </c>
      <c r="C7" s="13" t="s">
        <v>18</v>
      </c>
      <c r="D7" s="13" t="s">
        <v>19</v>
      </c>
      <c r="E7" s="14">
        <v>1</v>
      </c>
      <c r="F7" s="13" t="s">
        <v>20</v>
      </c>
      <c r="G7" s="15">
        <v>0</v>
      </c>
      <c r="H7" s="16">
        <v>2312.25</v>
      </c>
      <c r="I7" s="17">
        <v>9249.0300000000007</v>
      </c>
      <c r="J7" s="18">
        <f t="shared" ref="J7:J18" si="0">SUM(G7:I7)</f>
        <v>11561.28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5"/>
      <c r="AB8" s="5"/>
      <c r="AC8" s="5"/>
      <c r="AD8" s="5"/>
    </row>
    <row r="9" spans="1:30" ht="30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5"/>
      <c r="AB9" s="5"/>
      <c r="AC9" s="5"/>
      <c r="AD9" s="5"/>
    </row>
    <row r="10" spans="1:30" ht="30" customHeight="1">
      <c r="A10" s="13" t="s">
        <v>28</v>
      </c>
      <c r="B10" s="13" t="s">
        <v>29</v>
      </c>
      <c r="C10" s="13" t="s">
        <v>30</v>
      </c>
      <c r="D10" s="13" t="s">
        <v>19</v>
      </c>
      <c r="E10" s="14">
        <v>1</v>
      </c>
      <c r="F10" s="13" t="s">
        <v>31</v>
      </c>
      <c r="G10" s="15">
        <v>0</v>
      </c>
      <c r="H10" s="16">
        <v>1310.28</v>
      </c>
      <c r="I10" s="17">
        <v>5241.1099999999997</v>
      </c>
      <c r="J10" s="18">
        <f t="shared" si="0"/>
        <v>6551.3899999999994</v>
      </c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5"/>
      <c r="AB10" s="5"/>
      <c r="AC10" s="5"/>
      <c r="AD10" s="5"/>
    </row>
    <row r="11" spans="1:30" ht="30" customHeight="1">
      <c r="A11" s="13" t="s">
        <v>32</v>
      </c>
      <c r="B11" s="13" t="s">
        <v>22</v>
      </c>
      <c r="C11" s="13" t="s">
        <v>30</v>
      </c>
      <c r="D11" s="13" t="s">
        <v>19</v>
      </c>
      <c r="E11" s="14">
        <v>1</v>
      </c>
      <c r="F11" s="13" t="s">
        <v>33</v>
      </c>
      <c r="G11" s="15">
        <v>0</v>
      </c>
      <c r="H11" s="21">
        <v>500.99</v>
      </c>
      <c r="I11" s="21">
        <v>2003.96</v>
      </c>
      <c r="J11" s="18">
        <f t="shared" si="0"/>
        <v>2504.9499999999998</v>
      </c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5"/>
      <c r="AB11" s="5"/>
      <c r="AC11" s="5"/>
      <c r="AD11" s="5"/>
    </row>
    <row r="12" spans="1:30" ht="30" customHeight="1">
      <c r="A12" s="13" t="s">
        <v>34</v>
      </c>
      <c r="B12" s="13" t="s">
        <v>35</v>
      </c>
      <c r="C12" s="13" t="s">
        <v>36</v>
      </c>
      <c r="D12" s="13" t="s">
        <v>19</v>
      </c>
      <c r="E12" s="14">
        <v>1</v>
      </c>
      <c r="F12" s="13" t="s">
        <v>37</v>
      </c>
      <c r="G12" s="15">
        <v>0</v>
      </c>
      <c r="H12" s="21">
        <v>308.3</v>
      </c>
      <c r="I12" s="21">
        <v>1233.21</v>
      </c>
      <c r="J12" s="18">
        <f t="shared" si="0"/>
        <v>1541.51</v>
      </c>
      <c r="K12" s="19"/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5"/>
      <c r="AB12" s="5"/>
      <c r="AC12" s="5"/>
      <c r="AD12" s="5"/>
    </row>
    <row r="13" spans="1:30" ht="30" customHeight="1">
      <c r="A13" s="13" t="s">
        <v>38</v>
      </c>
      <c r="B13" s="13" t="s">
        <v>22</v>
      </c>
      <c r="C13" s="13" t="s">
        <v>39</v>
      </c>
      <c r="D13" s="13" t="s">
        <v>19</v>
      </c>
      <c r="E13" s="14">
        <v>1</v>
      </c>
      <c r="F13" s="13" t="s">
        <v>40</v>
      </c>
      <c r="G13" s="15">
        <v>0</v>
      </c>
      <c r="H13" s="21">
        <v>500.99</v>
      </c>
      <c r="I13" s="21">
        <v>2003.96</v>
      </c>
      <c r="J13" s="18">
        <f t="shared" si="0"/>
        <v>2504.9499999999998</v>
      </c>
      <c r="K13" s="19"/>
      <c r="L13" s="19"/>
      <c r="M13" s="19"/>
      <c r="N13" s="19"/>
      <c r="O13" s="19"/>
      <c r="P13" s="19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30" customHeight="1">
      <c r="A14" s="13" t="s">
        <v>41</v>
      </c>
      <c r="B14" s="13" t="s">
        <v>42</v>
      </c>
      <c r="C14" s="13" t="s">
        <v>43</v>
      </c>
      <c r="D14" s="13" t="s">
        <v>19</v>
      </c>
      <c r="E14" s="14">
        <v>1</v>
      </c>
      <c r="F14" s="13" t="s">
        <v>44</v>
      </c>
      <c r="G14" s="15">
        <v>0</v>
      </c>
      <c r="H14" s="22">
        <v>770.75</v>
      </c>
      <c r="I14" s="22">
        <v>3083.01</v>
      </c>
      <c r="J14" s="18">
        <f t="shared" si="0"/>
        <v>3853.76</v>
      </c>
      <c r="K14" s="19"/>
      <c r="L14" s="19"/>
      <c r="M14" s="19"/>
      <c r="N14" s="19"/>
      <c r="O14" s="19"/>
      <c r="P14" s="19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0" customHeight="1">
      <c r="A15" s="13" t="s">
        <v>45</v>
      </c>
      <c r="B15" s="13" t="s">
        <v>29</v>
      </c>
      <c r="C15" s="13" t="s">
        <v>46</v>
      </c>
      <c r="D15" s="13" t="s">
        <v>19</v>
      </c>
      <c r="E15" s="14">
        <v>1</v>
      </c>
      <c r="F15" s="13" t="s">
        <v>47</v>
      </c>
      <c r="G15" s="15">
        <v>0</v>
      </c>
      <c r="H15" s="22">
        <v>1310.28</v>
      </c>
      <c r="I15" s="22">
        <v>5241.1099999999997</v>
      </c>
      <c r="J15" s="18">
        <f t="shared" si="0"/>
        <v>6551.3899999999994</v>
      </c>
      <c r="K15" s="19"/>
      <c r="L15" s="19"/>
      <c r="M15" s="19"/>
      <c r="N15" s="19"/>
      <c r="O15" s="19"/>
      <c r="P15" s="19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13" t="s">
        <v>48</v>
      </c>
      <c r="B16" s="13" t="s">
        <v>42</v>
      </c>
      <c r="C16" s="13" t="s">
        <v>49</v>
      </c>
      <c r="D16" s="13" t="s">
        <v>19</v>
      </c>
      <c r="E16" s="14">
        <v>1</v>
      </c>
      <c r="F16" s="13" t="s">
        <v>50</v>
      </c>
      <c r="G16" s="15">
        <v>0</v>
      </c>
      <c r="H16" s="22">
        <v>770.75</v>
      </c>
      <c r="I16" s="22">
        <v>3083.01</v>
      </c>
      <c r="J16" s="18">
        <f t="shared" si="0"/>
        <v>3853.76</v>
      </c>
      <c r="K16" s="19"/>
      <c r="L16" s="19"/>
      <c r="M16" s="19"/>
      <c r="N16" s="19"/>
      <c r="O16" s="19"/>
      <c r="P16" s="19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>
      <c r="A17" s="13" t="s">
        <v>51</v>
      </c>
      <c r="B17" s="13" t="s">
        <v>52</v>
      </c>
      <c r="C17" s="13" t="s">
        <v>53</v>
      </c>
      <c r="D17" s="13" t="s">
        <v>19</v>
      </c>
      <c r="E17" s="14">
        <v>1</v>
      </c>
      <c r="F17" s="13" t="s">
        <v>54</v>
      </c>
      <c r="G17" s="15">
        <v>0</v>
      </c>
      <c r="H17" s="16">
        <v>1076.06</v>
      </c>
      <c r="I17" s="17">
        <v>4316.21</v>
      </c>
      <c r="J17" s="18">
        <f t="shared" si="0"/>
        <v>5392.27</v>
      </c>
      <c r="K17" s="19"/>
      <c r="L17" s="19"/>
      <c r="M17" s="19"/>
      <c r="N17" s="19"/>
      <c r="O17" s="19"/>
      <c r="P17" s="19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0" customHeight="1">
      <c r="A18" s="13" t="s">
        <v>55</v>
      </c>
      <c r="B18" s="13" t="s">
        <v>29</v>
      </c>
      <c r="C18" s="13" t="s">
        <v>56</v>
      </c>
      <c r="D18" s="13" t="s">
        <v>19</v>
      </c>
      <c r="E18" s="14">
        <v>1</v>
      </c>
      <c r="F18" s="13" t="s">
        <v>57</v>
      </c>
      <c r="G18" s="15">
        <v>0</v>
      </c>
      <c r="H18" s="22">
        <v>1310.28</v>
      </c>
      <c r="I18" s="22">
        <v>5241.1099999999997</v>
      </c>
      <c r="J18" s="18">
        <f t="shared" si="0"/>
        <v>6551.3899999999994</v>
      </c>
      <c r="K18" s="19"/>
      <c r="L18" s="19"/>
      <c r="M18" s="19"/>
      <c r="N18" s="19"/>
      <c r="O18" s="19"/>
      <c r="P18" s="19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57" customHeight="1">
      <c r="A19" s="23" t="s">
        <v>58</v>
      </c>
      <c r="B19" s="23" t="s">
        <v>59</v>
      </c>
      <c r="C19" s="24" t="s">
        <v>60</v>
      </c>
      <c r="D19" s="24" t="s">
        <v>61</v>
      </c>
      <c r="E19" s="24" t="s">
        <v>62</v>
      </c>
      <c r="F19" s="25"/>
      <c r="G19" s="24" t="s">
        <v>63</v>
      </c>
      <c r="H19" s="24" t="s">
        <v>64</v>
      </c>
      <c r="I19" s="24" t="s">
        <v>65</v>
      </c>
      <c r="J19" s="24" t="s">
        <v>66</v>
      </c>
      <c r="K19" s="19"/>
      <c r="L19" s="19"/>
      <c r="M19" s="19"/>
      <c r="N19" s="19"/>
      <c r="O19" s="19"/>
      <c r="P19" s="19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30" customHeight="1">
      <c r="A20" s="26" t="s">
        <v>67</v>
      </c>
      <c r="B20" s="14" t="s">
        <v>68</v>
      </c>
      <c r="C20" s="27">
        <f>SUMIFS($E$7:$E$18,$B$7:$B$18,"DAS",$D$7:$D$18,"&lt;&gt;VAGO")</f>
        <v>0</v>
      </c>
      <c r="D20" s="27">
        <f>SUMIFS($E$7:$E$18,$B$7:$B$18,"DAS",$D$7:$D$18,"VAGO")</f>
        <v>0</v>
      </c>
      <c r="E20" s="27">
        <f t="shared" ref="E20:E27" si="1">C20+D20</f>
        <v>0</v>
      </c>
      <c r="F20" s="28"/>
      <c r="G20" s="18">
        <f>SUMIF($B$7:$B$18,"DAS",$G$7:$G$18)</f>
        <v>0</v>
      </c>
      <c r="H20" s="18">
        <f>SUMIF($B$7:$B$18,"DAS",$H$7:$H$18)</f>
        <v>0</v>
      </c>
      <c r="I20" s="18">
        <f>SUMIF($B$7:$B$18,"DAS",$I$7:$I$18)</f>
        <v>0</v>
      </c>
      <c r="J20" s="18">
        <f>SUMIF($B$7:$B$18,"DAS",$J$7:$J$18)</f>
        <v>0</v>
      </c>
      <c r="K20" s="29"/>
      <c r="L20" s="29"/>
      <c r="M20" s="29"/>
      <c r="N20" s="29"/>
      <c r="O20" s="29"/>
      <c r="P20" s="29"/>
      <c r="Q20" s="29"/>
    </row>
    <row r="21" spans="1:30" ht="30" customHeight="1">
      <c r="A21" s="26" t="s">
        <v>69</v>
      </c>
      <c r="B21" s="14" t="s">
        <v>17</v>
      </c>
      <c r="C21" s="27">
        <f>SUMIFS($E$7:$E$18,$B$7:$B$18,"DAS-1",$D$7:$D$18,"&lt;&gt;VAGO")</f>
        <v>1</v>
      </c>
      <c r="D21" s="27">
        <f>SUMIFS($E$7:$E$18,$B$7:$B$18,"DAS-1",$D$7:$D$18,"VAGO")</f>
        <v>0</v>
      </c>
      <c r="E21" s="27">
        <f t="shared" si="1"/>
        <v>1</v>
      </c>
      <c r="F21" s="30"/>
      <c r="G21" s="18">
        <f>SUMIF($B$7:$B$18,"DAS-1",$G$7:$G$18)</f>
        <v>0</v>
      </c>
      <c r="H21" s="18">
        <f>SUMIF($B$7:$B$18,"DAS-1",$H$7:$H$18)</f>
        <v>2312.25</v>
      </c>
      <c r="I21" s="18">
        <f>SUMIF($B$7:$B$18,"DAS-1",$I$7:$I$18)</f>
        <v>9249.0300000000007</v>
      </c>
      <c r="J21" s="18">
        <f>SUMIF($B$7:$B$18,"DAS-1",$J$7:$J$18)</f>
        <v>11561.28</v>
      </c>
      <c r="K21" s="29"/>
      <c r="L21" s="29"/>
      <c r="M21" s="29"/>
      <c r="N21" s="29"/>
      <c r="O21" s="29"/>
      <c r="P21" s="29"/>
      <c r="Q21" s="29"/>
    </row>
    <row r="22" spans="1:30" ht="30" customHeight="1">
      <c r="A22" s="26" t="s">
        <v>70</v>
      </c>
      <c r="B22" s="14" t="s">
        <v>71</v>
      </c>
      <c r="C22" s="27">
        <f>SUMIFS($E$7:$E$18,$B$7:$B$18,"DAS-2",$D$7:$D$18,"&lt;&gt;VAGO")</f>
        <v>0</v>
      </c>
      <c r="D22" s="27">
        <f>SUMIFS($E$7:$E$18,$B$7:$B$18,"DAS-2",$D$7:$D$18,"VAGO")</f>
        <v>0</v>
      </c>
      <c r="E22" s="27">
        <f t="shared" si="1"/>
        <v>0</v>
      </c>
      <c r="F22" s="30"/>
      <c r="G22" s="18">
        <f>SUMIF($B$7:$B$18,"DAS-2",$G$7:$G$18)</f>
        <v>0</v>
      </c>
      <c r="H22" s="18">
        <f>SUMIF($B$7:$B$18,"DAS-2",$H$7:$H$18)</f>
        <v>0</v>
      </c>
      <c r="I22" s="18">
        <f>SUMIF($B$7:$B$18,"DAS-2",$I$7:$I$18)</f>
        <v>0</v>
      </c>
      <c r="J22" s="18">
        <f>SUMIF($B$7:$B$18,"DAS-2",$J$7:$J$18)</f>
        <v>0</v>
      </c>
      <c r="K22" s="29"/>
      <c r="L22" s="29"/>
      <c r="M22" s="29"/>
      <c r="N22" s="29"/>
      <c r="O22" s="29"/>
      <c r="P22" s="29"/>
      <c r="Q22" s="29"/>
    </row>
    <row r="23" spans="1:30" ht="30" customHeight="1">
      <c r="A23" s="26" t="s">
        <v>72</v>
      </c>
      <c r="B23" s="14" t="s">
        <v>25</v>
      </c>
      <c r="C23" s="27">
        <f>SUMIFS($E$7:$E$18,$B$7:$B$18,"DAS-3",$D$7:$D$18,"&lt;&gt;VAGO")</f>
        <v>1</v>
      </c>
      <c r="D23" s="27">
        <v>0</v>
      </c>
      <c r="E23" s="27">
        <f t="shared" si="1"/>
        <v>1</v>
      </c>
      <c r="F23" s="30"/>
      <c r="G23" s="18">
        <f>SUMIF($B$7:$B$18,"DAS-3",$G$7:$G$18)</f>
        <v>0</v>
      </c>
      <c r="H23" s="18">
        <f>SUMIF($B$7:$B$18,"DAS-3",$H$7:$H$18)</f>
        <v>1425.9</v>
      </c>
      <c r="I23" s="18">
        <f>SUMIF($B$7:$B$18,"DAS-3",$I$7:$I$18)</f>
        <v>5703.56</v>
      </c>
      <c r="J23" s="18">
        <f>SUMIF($B$7:$B$18,"DAS-3",$J$7:$J$18)</f>
        <v>7129.4600000000009</v>
      </c>
      <c r="K23" s="29"/>
      <c r="L23" s="29"/>
      <c r="M23" s="29"/>
      <c r="N23" s="29"/>
      <c r="O23" s="29"/>
      <c r="P23" s="29"/>
      <c r="Q23" s="29"/>
    </row>
    <row r="24" spans="1:30" ht="30" customHeight="1">
      <c r="A24" s="31" t="s">
        <v>73</v>
      </c>
      <c r="B24" s="14" t="s">
        <v>29</v>
      </c>
      <c r="C24" s="27">
        <v>3</v>
      </c>
      <c r="D24" s="27">
        <v>0</v>
      </c>
      <c r="E24" s="27">
        <f t="shared" si="1"/>
        <v>3</v>
      </c>
      <c r="F24" s="32"/>
      <c r="G24" s="18">
        <f>SUMIF($B$7:$B$18,"DAS-4",$G$7:$G$18)</f>
        <v>0</v>
      </c>
      <c r="H24" s="18">
        <f>SUMIF($B$7:$B$18,"DAS-4",$H$7:$H$18)</f>
        <v>3930.84</v>
      </c>
      <c r="I24" s="18">
        <f>SUMIF($B$7:$B$18,"DAS-4",$I$7:$I$18)</f>
        <v>15723.329999999998</v>
      </c>
      <c r="J24" s="18">
        <f>SUMIF($B$7:$B$18,"DAS-4",$J$7:$J$18)</f>
        <v>19654.169999999998</v>
      </c>
      <c r="K24" s="29"/>
      <c r="L24" s="29"/>
      <c r="M24" s="29"/>
      <c r="N24" s="29"/>
      <c r="O24" s="29"/>
      <c r="P24" s="29"/>
      <c r="Q24" s="29"/>
    </row>
    <row r="25" spans="1:30" ht="30" customHeight="1">
      <c r="A25" s="31" t="s">
        <v>74</v>
      </c>
      <c r="B25" s="14" t="s">
        <v>52</v>
      </c>
      <c r="C25" s="27">
        <v>1</v>
      </c>
      <c r="D25" s="27">
        <v>0</v>
      </c>
      <c r="E25" s="27">
        <f t="shared" si="1"/>
        <v>1</v>
      </c>
      <c r="F25" s="32"/>
      <c r="G25" s="18">
        <f>SUMIF($B$7:$B$18,"DAS-5",$G$7:$G$18)</f>
        <v>0</v>
      </c>
      <c r="H25" s="18">
        <f>SUMIF($B$7:$B$18,"DAS-5",$H$7:$H$18)</f>
        <v>1076.06</v>
      </c>
      <c r="I25" s="18">
        <f>SUMIF($B$7:$B$18,"DAS-5",$I$7:$I$18)</f>
        <v>4316.21</v>
      </c>
      <c r="J25" s="18">
        <f>SUMIF($B$7:$B$18,"DAS-5",$J$7:$J$18)</f>
        <v>5392.27</v>
      </c>
      <c r="K25" s="29"/>
      <c r="L25" s="29"/>
      <c r="M25" s="29"/>
      <c r="N25" s="29"/>
      <c r="O25" s="29"/>
      <c r="P25" s="29"/>
      <c r="Q25" s="29"/>
    </row>
    <row r="26" spans="1:30" ht="30" customHeight="1">
      <c r="A26" s="31" t="s">
        <v>75</v>
      </c>
      <c r="B26" s="14" t="s">
        <v>76</v>
      </c>
      <c r="C26" s="27">
        <f>SUMIFS($E$7:$E$18,$B$7:$B$18,"CAA-1",$D$7:$D$18,"&lt;&gt;VAGO")</f>
        <v>0</v>
      </c>
      <c r="D26" s="27">
        <f>SUMIFS($E$7:$E$18,$B$7:$B$18,"CAA-1",$D$7:$D$18,"VAGO")</f>
        <v>0</v>
      </c>
      <c r="E26" s="27">
        <f t="shared" si="1"/>
        <v>0</v>
      </c>
      <c r="F26" s="32"/>
      <c r="G26" s="18">
        <f>SUMIF($B$7:$B$18,"CAA-1",$G$7:$G$18)</f>
        <v>0</v>
      </c>
      <c r="H26" s="18">
        <f>SUMIF($B$7:$B$18,"CAA-1",$H$7:$H$18)</f>
        <v>0</v>
      </c>
      <c r="I26" s="18">
        <f>SUMIF($B$7:$B$18,"CAA-1",$I$7:$I$18)</f>
        <v>0</v>
      </c>
      <c r="J26" s="18">
        <f>SUMIF($B$7:$B$18,"CAA-1",$J$7:$J$18)</f>
        <v>0</v>
      </c>
      <c r="K26" s="29"/>
      <c r="L26" s="29"/>
      <c r="M26" s="29"/>
      <c r="N26" s="29"/>
      <c r="O26" s="29"/>
      <c r="P26" s="29"/>
      <c r="Q26" s="29"/>
    </row>
    <row r="27" spans="1:30" ht="30" customHeight="1">
      <c r="A27" s="31" t="s">
        <v>77</v>
      </c>
      <c r="B27" s="14" t="s">
        <v>42</v>
      </c>
      <c r="C27" s="27">
        <f>SUMIFS($E$7:$E$18,$B$7:$B$18,"CAA-2",$D$7:$D$18,"&lt;&gt;VAGO")</f>
        <v>2</v>
      </c>
      <c r="D27" s="27">
        <f>SUMIFS($E$7:$E$18,$B$7:$B$18,"CAA-2",$D$7:$D$18,"VAGO")</f>
        <v>0</v>
      </c>
      <c r="E27" s="27">
        <f t="shared" si="1"/>
        <v>2</v>
      </c>
      <c r="F27" s="32"/>
      <c r="G27" s="18">
        <f>SUMIF($B$7:$B$18,"CAA-2",$G$7:$G$18)</f>
        <v>0</v>
      </c>
      <c r="H27" s="18">
        <f>SUMIF($B$7:$B$18,"CAA-2",$H$7:$H$18)</f>
        <v>1541.5</v>
      </c>
      <c r="I27" s="18">
        <f>SUMIF($B$7:$B$18,"CAA-2",$I$7:$I$18)</f>
        <v>6166.02</v>
      </c>
      <c r="J27" s="18">
        <f>SUMIF($B$7:$B$18,"CAA-2",$J$7:$J$18)</f>
        <v>7707.52</v>
      </c>
      <c r="K27" s="29"/>
      <c r="L27" s="29"/>
      <c r="M27" s="29"/>
      <c r="N27" s="29"/>
      <c r="O27" s="29"/>
      <c r="P27" s="29"/>
      <c r="Q27" s="29"/>
    </row>
    <row r="28" spans="1:30" ht="30" customHeight="1">
      <c r="A28" s="31" t="s">
        <v>78</v>
      </c>
      <c r="B28" s="14" t="s">
        <v>22</v>
      </c>
      <c r="C28" s="27">
        <v>3</v>
      </c>
      <c r="D28" s="27">
        <v>0</v>
      </c>
      <c r="E28" s="27">
        <v>3</v>
      </c>
      <c r="F28" s="30"/>
      <c r="G28" s="18">
        <f>SUMIF($B$7:$B$18,"CAA-3",$G$7:$G$18)</f>
        <v>0</v>
      </c>
      <c r="H28" s="18">
        <f>SUMIF($B$7:$B$18,"CAA-3",$H$7:$H$18)</f>
        <v>1502.97</v>
      </c>
      <c r="I28" s="18">
        <f>SUMIF($B$7:$B$18,"CAA-3",$I$7:$I$18)</f>
        <v>6011.88</v>
      </c>
      <c r="J28" s="18">
        <f>SUMIF($B$7:$B$18,"CAA-3",$J$7:$J$18)</f>
        <v>7514.8499999999995</v>
      </c>
      <c r="K28" s="29"/>
      <c r="L28" s="29"/>
      <c r="M28" s="29"/>
      <c r="N28" s="29"/>
      <c r="O28" s="29"/>
      <c r="P28" s="29"/>
      <c r="Q28" s="29"/>
    </row>
    <row r="29" spans="1:30" ht="30" customHeight="1">
      <c r="A29" s="31" t="s">
        <v>79</v>
      </c>
      <c r="B29" s="14" t="s">
        <v>35</v>
      </c>
      <c r="C29" s="27">
        <f>SUMIFS($E$7:$E$18,$B$7:$B$18,"CAA-4",$D$7:$D$18,"&lt;&gt;VAGO")</f>
        <v>1</v>
      </c>
      <c r="D29" s="27">
        <v>0</v>
      </c>
      <c r="E29" s="27">
        <f t="shared" ref="E29:E30" si="2">C29+D29</f>
        <v>1</v>
      </c>
      <c r="F29" s="30"/>
      <c r="G29" s="18">
        <f>SUMIF($B$7:$B$18,"CAA-4",$G$7:$G$18)</f>
        <v>0</v>
      </c>
      <c r="H29" s="18">
        <f>SUMIF($B$7:$B$18,"CAA-4",$H$7:$H$18)</f>
        <v>308.3</v>
      </c>
      <c r="I29" s="18">
        <f>SUMIF($B$7:$B$18,"CAA-4",$I$7:$I$18)</f>
        <v>1233.21</v>
      </c>
      <c r="J29" s="18">
        <f>SUMIF($B$7:$B$18,"CAA-4",$J$7:$J$18)</f>
        <v>1541.51</v>
      </c>
      <c r="K29" s="29"/>
      <c r="L29" s="29"/>
      <c r="M29" s="29"/>
      <c r="N29" s="29"/>
      <c r="O29" s="29"/>
      <c r="P29" s="29"/>
      <c r="Q29" s="29"/>
    </row>
    <row r="30" spans="1:30" ht="30" customHeight="1">
      <c r="A30" s="31" t="s">
        <v>80</v>
      </c>
      <c r="B30" s="14" t="s">
        <v>81</v>
      </c>
      <c r="C30" s="27">
        <f>SUMIFS($E$7:$E$18,$B$7:$B$18,"CAA-5",$D$7:$D$18,"&lt;&gt;VAGO")</f>
        <v>0</v>
      </c>
      <c r="D30" s="27">
        <f>SUMIFS($E$7:$E$18,$B$7:$B$18,"CAA-5",$D$7:$D$18,"VAGO")</f>
        <v>0</v>
      </c>
      <c r="E30" s="27">
        <f t="shared" si="2"/>
        <v>0</v>
      </c>
      <c r="F30" s="30"/>
      <c r="G30" s="18">
        <f>SUMIF($B$7:$B$18,"CAA-5",$G$7:$G$18)</f>
        <v>0</v>
      </c>
      <c r="H30" s="18">
        <f>SUMIF($B$7:$B$18,"CAA-5",$H$7:$H$18)</f>
        <v>0</v>
      </c>
      <c r="I30" s="18">
        <f>SUMIF($B$7:$B$18,"CAA-5",$I$7:$I$18)</f>
        <v>0</v>
      </c>
      <c r="J30" s="18">
        <f>SUMIF($B$7:$B$18,"CAA-5",$J$7:$J$18)</f>
        <v>0</v>
      </c>
      <c r="K30" s="29"/>
      <c r="L30" s="29"/>
      <c r="M30" s="29"/>
      <c r="N30" s="29"/>
      <c r="O30" s="29"/>
      <c r="P30" s="29"/>
      <c r="Q30" s="29"/>
    </row>
    <row r="31" spans="1:30" ht="30" customHeight="1">
      <c r="A31" s="33" t="s">
        <v>82</v>
      </c>
      <c r="B31" s="25"/>
      <c r="C31" s="24">
        <f t="shared" ref="C31:E31" si="3">SUM(C20:C30)</f>
        <v>12</v>
      </c>
      <c r="D31" s="24">
        <f t="shared" si="3"/>
        <v>0</v>
      </c>
      <c r="E31" s="24">
        <f t="shared" si="3"/>
        <v>12</v>
      </c>
      <c r="F31" s="25"/>
      <c r="G31" s="34">
        <f t="shared" ref="G31:J31" si="4">SUM(G20:G30)</f>
        <v>0</v>
      </c>
      <c r="H31" s="34">
        <f t="shared" si="4"/>
        <v>12097.819999999998</v>
      </c>
      <c r="I31" s="34">
        <f t="shared" si="4"/>
        <v>48403.239999999991</v>
      </c>
      <c r="J31" s="34">
        <f t="shared" si="4"/>
        <v>60501.060000000012</v>
      </c>
      <c r="K31" s="29"/>
      <c r="L31" s="29"/>
      <c r="M31" s="29"/>
      <c r="N31" s="29"/>
      <c r="O31" s="29"/>
      <c r="P31" s="29"/>
      <c r="Q31" s="29"/>
    </row>
    <row r="32" spans="1:30" ht="30" customHeight="1">
      <c r="A32" s="29"/>
      <c r="B32" s="29"/>
      <c r="C32" s="29"/>
      <c r="D32" s="29"/>
      <c r="E32" s="29"/>
      <c r="F32" s="29"/>
      <c r="G32" s="35"/>
      <c r="H32" s="36"/>
      <c r="I32" s="36"/>
      <c r="J32" s="37"/>
      <c r="K32" s="29"/>
      <c r="L32" s="29"/>
      <c r="M32" s="29"/>
      <c r="N32" s="29"/>
      <c r="O32" s="29"/>
      <c r="P32" s="29"/>
      <c r="Q32" s="29"/>
    </row>
    <row r="33" spans="1:30" ht="30" customHeight="1">
      <c r="A33" s="162" t="s">
        <v>83</v>
      </c>
      <c r="B33" s="158"/>
      <c r="C33" s="158"/>
      <c r="D33" s="158"/>
      <c r="E33" s="158"/>
      <c r="F33" s="158"/>
      <c r="G33" s="158"/>
      <c r="H33" s="158"/>
      <c r="I33" s="159"/>
      <c r="J33" s="35"/>
      <c r="K33" s="6"/>
      <c r="L33" s="29"/>
      <c r="M33" s="29"/>
      <c r="N33" s="29"/>
      <c r="O33" s="29"/>
      <c r="P33" s="29"/>
      <c r="Q33" s="29"/>
    </row>
    <row r="34" spans="1:30" ht="43.5" customHeight="1">
      <c r="A34" s="9" t="s">
        <v>84</v>
      </c>
      <c r="B34" s="9" t="s">
        <v>85</v>
      </c>
      <c r="C34" s="9" t="s">
        <v>86</v>
      </c>
      <c r="D34" s="9" t="s">
        <v>87</v>
      </c>
      <c r="E34" s="9" t="s">
        <v>88</v>
      </c>
      <c r="F34" s="9" t="s">
        <v>89</v>
      </c>
      <c r="G34" s="9" t="s">
        <v>90</v>
      </c>
      <c r="H34" s="9" t="s">
        <v>91</v>
      </c>
      <c r="I34" s="9" t="s">
        <v>92</v>
      </c>
      <c r="J34" s="38"/>
      <c r="K34" s="6"/>
      <c r="L34" s="39"/>
      <c r="M34" s="39"/>
      <c r="N34" s="39"/>
      <c r="O34" s="39"/>
      <c r="P34" s="39"/>
      <c r="Q34" s="39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30" customHeight="1">
      <c r="A35" s="13" t="s">
        <v>93</v>
      </c>
      <c r="B35" s="13" t="s">
        <v>94</v>
      </c>
      <c r="C35" s="13" t="s">
        <v>95</v>
      </c>
      <c r="D35" s="13" t="s">
        <v>96</v>
      </c>
      <c r="E35" s="14">
        <v>1</v>
      </c>
      <c r="F35" s="13" t="s">
        <v>97</v>
      </c>
      <c r="G35" s="40" t="s">
        <v>98</v>
      </c>
      <c r="H35" s="40">
        <v>4316.21</v>
      </c>
      <c r="I35" s="18">
        <f t="shared" ref="I35:I40" si="5">SUM(G35:H35)</f>
        <v>4316.21</v>
      </c>
      <c r="J35" s="35"/>
      <c r="K35" s="19"/>
      <c r="L35" s="19"/>
      <c r="M35" s="19"/>
      <c r="N35" s="19"/>
      <c r="O35" s="19"/>
      <c r="P35" s="19"/>
      <c r="Q35" s="19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30" customHeight="1">
      <c r="A36" s="13" t="s">
        <v>99</v>
      </c>
      <c r="B36" s="13" t="s">
        <v>100</v>
      </c>
      <c r="C36" s="13" t="s">
        <v>101</v>
      </c>
      <c r="D36" s="13" t="s">
        <v>96</v>
      </c>
      <c r="E36" s="14">
        <v>1</v>
      </c>
      <c r="F36" s="13" t="s">
        <v>102</v>
      </c>
      <c r="G36" s="40" t="s">
        <v>98</v>
      </c>
      <c r="H36" s="40">
        <v>3083.01</v>
      </c>
      <c r="I36" s="18">
        <f t="shared" si="5"/>
        <v>3083.01</v>
      </c>
      <c r="J36" s="35"/>
      <c r="K36" s="19"/>
      <c r="L36" s="19"/>
      <c r="M36" s="19"/>
      <c r="N36" s="19"/>
      <c r="O36" s="19"/>
      <c r="P36" s="19"/>
      <c r="Q36" s="19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30" customHeight="1">
      <c r="A37" s="13" t="s">
        <v>103</v>
      </c>
      <c r="B37" s="13" t="s">
        <v>104</v>
      </c>
      <c r="C37" s="13" t="s">
        <v>56</v>
      </c>
      <c r="D37" s="13" t="s">
        <v>105</v>
      </c>
      <c r="E37" s="14">
        <v>1</v>
      </c>
      <c r="F37" s="13" t="s">
        <v>106</v>
      </c>
      <c r="G37" s="40" t="s">
        <v>98</v>
      </c>
      <c r="H37" s="40">
        <v>5703.56</v>
      </c>
      <c r="I37" s="18">
        <f t="shared" si="5"/>
        <v>5703.56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>
      <c r="A38" s="13" t="s">
        <v>107</v>
      </c>
      <c r="B38" s="13" t="s">
        <v>104</v>
      </c>
      <c r="C38" s="13" t="s">
        <v>56</v>
      </c>
      <c r="D38" s="13" t="s">
        <v>96</v>
      </c>
      <c r="E38" s="14">
        <v>1</v>
      </c>
      <c r="F38" s="13" t="s">
        <v>108</v>
      </c>
      <c r="G38" s="40" t="s">
        <v>98</v>
      </c>
      <c r="H38" s="40">
        <v>5703.56</v>
      </c>
      <c r="I38" s="18">
        <f t="shared" si="5"/>
        <v>5703.56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>
      <c r="A39" s="13" t="s">
        <v>109</v>
      </c>
      <c r="B39" s="13" t="s">
        <v>110</v>
      </c>
      <c r="C39" s="13" t="s">
        <v>56</v>
      </c>
      <c r="D39" s="13" t="s">
        <v>105</v>
      </c>
      <c r="E39" s="14">
        <v>1</v>
      </c>
      <c r="F39" s="13" t="s">
        <v>111</v>
      </c>
      <c r="G39" s="40" t="s">
        <v>98</v>
      </c>
      <c r="H39" s="40">
        <v>6782.61</v>
      </c>
      <c r="I39" s="18">
        <f t="shared" si="5"/>
        <v>6782.61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>
      <c r="A40" s="13" t="s">
        <v>112</v>
      </c>
      <c r="B40" s="13" t="s">
        <v>94</v>
      </c>
      <c r="C40" s="13" t="s">
        <v>113</v>
      </c>
      <c r="D40" s="13" t="s">
        <v>96</v>
      </c>
      <c r="E40" s="14">
        <v>1</v>
      </c>
      <c r="F40" s="13" t="s">
        <v>114</v>
      </c>
      <c r="G40" s="40" t="s">
        <v>98</v>
      </c>
      <c r="H40" s="40">
        <v>4316.21</v>
      </c>
      <c r="I40" s="18">
        <f t="shared" si="5"/>
        <v>4316.21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57.75" customHeight="1">
      <c r="A41" s="23" t="s">
        <v>115</v>
      </c>
      <c r="B41" s="23" t="s">
        <v>116</v>
      </c>
      <c r="C41" s="24" t="s">
        <v>117</v>
      </c>
      <c r="D41" s="24" t="s">
        <v>118</v>
      </c>
      <c r="E41" s="24" t="s">
        <v>119</v>
      </c>
      <c r="F41" s="41"/>
      <c r="G41" s="24" t="s">
        <v>120</v>
      </c>
      <c r="H41" s="24" t="s">
        <v>121</v>
      </c>
      <c r="I41" s="24" t="s">
        <v>122</v>
      </c>
      <c r="J41" s="35"/>
      <c r="K41" s="6"/>
      <c r="L41" s="6"/>
      <c r="M41" s="6"/>
      <c r="N41" s="6"/>
      <c r="O41" s="6"/>
      <c r="P41" s="6"/>
      <c r="Q41" s="6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ht="30" customHeight="1">
      <c r="A42" s="26" t="s">
        <v>123</v>
      </c>
      <c r="B42" s="18" t="s">
        <v>110</v>
      </c>
      <c r="C42" s="27">
        <v>1</v>
      </c>
      <c r="D42" s="27">
        <v>0</v>
      </c>
      <c r="E42" s="27">
        <v>1</v>
      </c>
      <c r="F42" s="28"/>
      <c r="G42" s="18">
        <f>SUMIF($B$35:$B$40,"FDA",$G$35:$G$40)</f>
        <v>0</v>
      </c>
      <c r="H42" s="18">
        <f>SUMIF($B$35:$B$40,"FDA",$H$35:$H$40)</f>
        <v>6782.61</v>
      </c>
      <c r="I42" s="18">
        <f>SUMIF($B$35:$B$40,"FDA",$I$35:$I$40)</f>
        <v>6782.61</v>
      </c>
      <c r="J42" s="36"/>
      <c r="K42" s="6"/>
      <c r="L42" s="19"/>
      <c r="M42" s="19"/>
      <c r="N42" s="19"/>
      <c r="O42" s="19"/>
      <c r="P42" s="19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30" customHeight="1">
      <c r="A43" s="26" t="s">
        <v>124</v>
      </c>
      <c r="B43" s="18" t="s">
        <v>104</v>
      </c>
      <c r="C43" s="27">
        <v>2</v>
      </c>
      <c r="D43" s="27">
        <v>0</v>
      </c>
      <c r="E43" s="27">
        <v>2</v>
      </c>
      <c r="F43" s="28"/>
      <c r="G43" s="18">
        <f>SUMIF($B$35:$B$40,"FDA-1",$G$35:$G$40)</f>
        <v>0</v>
      </c>
      <c r="H43" s="18">
        <f>SUMIF($B$35:$B$40,"FDA-1",$H$35:$H$40)</f>
        <v>11407.12</v>
      </c>
      <c r="I43" s="18">
        <f>SUMIF($B$35:$B$40,"FDA-1",$I$35:$I$40)</f>
        <v>11407.12</v>
      </c>
      <c r="J43" s="36"/>
      <c r="K43" s="6"/>
      <c r="L43" s="19"/>
      <c r="M43" s="19"/>
      <c r="N43" s="19"/>
      <c r="O43" s="19"/>
      <c r="P43" s="19"/>
      <c r="Q43" s="19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30" customHeight="1">
      <c r="A44" s="26" t="s">
        <v>125</v>
      </c>
      <c r="B44" s="18" t="s">
        <v>126</v>
      </c>
      <c r="C44" s="27">
        <v>0</v>
      </c>
      <c r="D44" s="27">
        <v>0</v>
      </c>
      <c r="E44" s="27">
        <v>0</v>
      </c>
      <c r="F44" s="30"/>
      <c r="G44" s="18">
        <f>SUMIF($B$35:$B$40,"FDA-2",$G$35:$G$40)</f>
        <v>0</v>
      </c>
      <c r="H44" s="18">
        <f>SUMIF($B$35:$B$40,"FDA-2",$H$35:$H$40)</f>
        <v>0</v>
      </c>
      <c r="I44" s="18">
        <f>SUMIF($B$35:$B$40,"FDA-2",$I$35:$I$40)</f>
        <v>0</v>
      </c>
      <c r="J44" s="36"/>
      <c r="K44" s="6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>
      <c r="A45" s="26" t="s">
        <v>127</v>
      </c>
      <c r="B45" s="18" t="s">
        <v>94</v>
      </c>
      <c r="C45" s="27">
        <v>2</v>
      </c>
      <c r="D45" s="27">
        <v>0</v>
      </c>
      <c r="E45" s="27">
        <v>2</v>
      </c>
      <c r="F45" s="32"/>
      <c r="G45" s="18">
        <f>SUMIF($B$35:$B$40,"FDA-3",$G$35:$G$40)</f>
        <v>0</v>
      </c>
      <c r="H45" s="18">
        <f>SUMIF($B$35:$B$40,"FDA-3",$H$35:$H$40)</f>
        <v>8632.42</v>
      </c>
      <c r="I45" s="18">
        <f>SUMIF($B$35:$B$40,"FDA-3",$I$35:$I$40)</f>
        <v>8632.42</v>
      </c>
      <c r="J45" s="36"/>
      <c r="K45" s="6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>
      <c r="A46" s="26" t="s">
        <v>128</v>
      </c>
      <c r="B46" s="18" t="s">
        <v>100</v>
      </c>
      <c r="C46" s="27">
        <v>1</v>
      </c>
      <c r="D46" s="27">
        <v>0</v>
      </c>
      <c r="E46" s="27">
        <v>1</v>
      </c>
      <c r="F46" s="30"/>
      <c r="G46" s="18">
        <f>SUMIF($B$35:$B$40,"FDA-4",$G$35:$G$40)</f>
        <v>0</v>
      </c>
      <c r="H46" s="18">
        <f>SUMIF($B$35:$B$40,"FDA-4",$H$35:$H$40)</f>
        <v>3083.01</v>
      </c>
      <c r="I46" s="18">
        <f>SUMIF($B$35:$B$40,"FDA-4",$I$35:$I$40)</f>
        <v>3083.01</v>
      </c>
      <c r="J46" s="36"/>
      <c r="K46" s="6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>
      <c r="A47" s="23" t="s">
        <v>129</v>
      </c>
      <c r="B47" s="41"/>
      <c r="C47" s="24">
        <f>SUM(C42:C46)</f>
        <v>6</v>
      </c>
      <c r="D47" s="24">
        <f>SUM(D43:D46)</f>
        <v>0</v>
      </c>
      <c r="E47" s="24">
        <v>6</v>
      </c>
      <c r="F47" s="41"/>
      <c r="G47" s="42">
        <f t="shared" ref="G47:I47" si="6">SUM(G42:G46)</f>
        <v>0</v>
      </c>
      <c r="H47" s="42">
        <f t="shared" si="6"/>
        <v>29905.160000000003</v>
      </c>
      <c r="I47" s="42">
        <f t="shared" si="6"/>
        <v>29905.160000000003</v>
      </c>
      <c r="J47" s="36"/>
      <c r="K47" s="6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>
      <c r="A48" s="43"/>
      <c r="B48" s="43"/>
      <c r="C48" s="43"/>
      <c r="D48" s="43"/>
      <c r="E48" s="43"/>
      <c r="F48" s="43"/>
      <c r="G48" s="37"/>
      <c r="H48" s="37"/>
      <c r="I48" s="44"/>
      <c r="J48" s="36"/>
      <c r="K48" s="6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>
      <c r="A49" s="162" t="s">
        <v>130</v>
      </c>
      <c r="B49" s="158"/>
      <c r="C49" s="158"/>
      <c r="D49" s="158"/>
      <c r="E49" s="158"/>
      <c r="F49" s="158"/>
      <c r="G49" s="158"/>
      <c r="H49" s="158"/>
      <c r="I49" s="159"/>
      <c r="J49" s="36"/>
      <c r="K49" s="6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47.25" customHeight="1">
      <c r="A50" s="42" t="s">
        <v>131</v>
      </c>
      <c r="B50" s="9" t="s">
        <v>132</v>
      </c>
      <c r="C50" s="9" t="s">
        <v>133</v>
      </c>
      <c r="D50" s="9" t="s">
        <v>134</v>
      </c>
      <c r="E50" s="9" t="s">
        <v>135</v>
      </c>
      <c r="F50" s="9" t="s">
        <v>136</v>
      </c>
      <c r="G50" s="9" t="s">
        <v>137</v>
      </c>
      <c r="H50" s="9" t="s">
        <v>138</v>
      </c>
      <c r="I50" s="9" t="s">
        <v>139</v>
      </c>
      <c r="J50" s="44"/>
      <c r="K50" s="6"/>
      <c r="L50" s="6"/>
      <c r="M50" s="6"/>
      <c r="N50" s="6"/>
      <c r="O50" s="6"/>
      <c r="P50" s="6"/>
      <c r="Q50" s="6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30" customHeight="1">
      <c r="A51" s="45" t="s">
        <v>140</v>
      </c>
      <c r="B51" s="46" t="s">
        <v>141</v>
      </c>
      <c r="C51" s="47" t="s">
        <v>142</v>
      </c>
      <c r="D51" s="47" t="s">
        <v>96</v>
      </c>
      <c r="E51" s="48">
        <v>1</v>
      </c>
      <c r="F51" s="46" t="s">
        <v>143</v>
      </c>
      <c r="G51" s="47">
        <v>1392.8</v>
      </c>
      <c r="H51" s="49">
        <v>0</v>
      </c>
      <c r="I51" s="49">
        <f t="shared" ref="I51:I78" si="7">SUM(G51:H51)</f>
        <v>1392.8</v>
      </c>
      <c r="J51" s="36"/>
      <c r="K51" s="19"/>
      <c r="L51" s="19"/>
      <c r="M51" s="19"/>
      <c r="N51" s="19"/>
      <c r="O51" s="19"/>
      <c r="P51" s="19"/>
      <c r="Q51" s="1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30" customHeight="1">
      <c r="A52" s="50" t="s">
        <v>144</v>
      </c>
      <c r="B52" s="13" t="s">
        <v>145</v>
      </c>
      <c r="C52" s="13" t="s">
        <v>101</v>
      </c>
      <c r="D52" s="40" t="s">
        <v>96</v>
      </c>
      <c r="E52" s="51">
        <v>1</v>
      </c>
      <c r="F52" s="13" t="s">
        <v>146</v>
      </c>
      <c r="G52" s="40">
        <v>465.35</v>
      </c>
      <c r="H52" s="15">
        <v>0</v>
      </c>
      <c r="I52" s="15">
        <f t="shared" si="7"/>
        <v>465.35</v>
      </c>
      <c r="J52" s="36"/>
      <c r="K52" s="19"/>
      <c r="L52" s="19"/>
      <c r="M52" s="19"/>
      <c r="N52" s="19"/>
      <c r="O52" s="19"/>
      <c r="P52" s="19"/>
      <c r="Q52" s="19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30" customHeight="1">
      <c r="A53" s="50" t="s">
        <v>147</v>
      </c>
      <c r="B53" s="13" t="s">
        <v>148</v>
      </c>
      <c r="C53" s="13" t="s">
        <v>149</v>
      </c>
      <c r="D53" s="40" t="s">
        <v>96</v>
      </c>
      <c r="E53" s="51">
        <v>1</v>
      </c>
      <c r="F53" s="13" t="s">
        <v>150</v>
      </c>
      <c r="G53" s="40">
        <v>849.76</v>
      </c>
      <c r="H53" s="15">
        <v>0</v>
      </c>
      <c r="I53" s="15">
        <f t="shared" si="7"/>
        <v>849.76</v>
      </c>
      <c r="J53" s="36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customHeight="1">
      <c r="A54" s="50" t="s">
        <v>151</v>
      </c>
      <c r="B54" s="13" t="s">
        <v>148</v>
      </c>
      <c r="C54" s="52" t="s">
        <v>152</v>
      </c>
      <c r="D54" s="40" t="s">
        <v>96</v>
      </c>
      <c r="E54" s="51">
        <v>1</v>
      </c>
      <c r="F54" s="13" t="s">
        <v>153</v>
      </c>
      <c r="G54" s="40">
        <v>849.76</v>
      </c>
      <c r="H54" s="15">
        <v>0</v>
      </c>
      <c r="I54" s="15">
        <f t="shared" si="7"/>
        <v>849.76</v>
      </c>
      <c r="J54" s="36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customHeight="1">
      <c r="A55" s="50" t="s">
        <v>144</v>
      </c>
      <c r="B55" s="13" t="s">
        <v>154</v>
      </c>
      <c r="C55" s="52" t="s">
        <v>155</v>
      </c>
      <c r="D55" s="40" t="s">
        <v>105</v>
      </c>
      <c r="E55" s="51">
        <v>1</v>
      </c>
      <c r="F55" s="13" t="s">
        <v>156</v>
      </c>
      <c r="G55" s="40">
        <v>505.81</v>
      </c>
      <c r="H55" s="15">
        <v>0</v>
      </c>
      <c r="I55" s="15">
        <f t="shared" si="7"/>
        <v>505.81</v>
      </c>
      <c r="J55" s="36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>
      <c r="A56" s="50" t="s">
        <v>157</v>
      </c>
      <c r="B56" s="13" t="s">
        <v>141</v>
      </c>
      <c r="C56" s="52" t="s">
        <v>30</v>
      </c>
      <c r="D56" s="40" t="s">
        <v>96</v>
      </c>
      <c r="E56" s="51">
        <v>1</v>
      </c>
      <c r="F56" s="13" t="s">
        <v>158</v>
      </c>
      <c r="G56" s="40">
        <v>1392.8</v>
      </c>
      <c r="H56" s="15">
        <v>0</v>
      </c>
      <c r="I56" s="15">
        <f t="shared" si="7"/>
        <v>1392.8</v>
      </c>
      <c r="J56" s="36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customHeight="1">
      <c r="A57" s="50" t="s">
        <v>159</v>
      </c>
      <c r="B57" s="13" t="s">
        <v>148</v>
      </c>
      <c r="C57" s="52" t="s">
        <v>152</v>
      </c>
      <c r="D57" s="40" t="s">
        <v>96</v>
      </c>
      <c r="E57" s="51">
        <v>1</v>
      </c>
      <c r="F57" s="13" t="s">
        <v>160</v>
      </c>
      <c r="G57" s="40">
        <v>849.76</v>
      </c>
      <c r="H57" s="15">
        <v>0</v>
      </c>
      <c r="I57" s="15">
        <f t="shared" si="7"/>
        <v>849.76</v>
      </c>
      <c r="J57" s="36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>
      <c r="A58" s="50" t="s">
        <v>161</v>
      </c>
      <c r="B58" s="13" t="s">
        <v>148</v>
      </c>
      <c r="C58" s="52" t="s">
        <v>152</v>
      </c>
      <c r="D58" s="40" t="s">
        <v>105</v>
      </c>
      <c r="E58" s="51">
        <v>1</v>
      </c>
      <c r="F58" s="13" t="s">
        <v>162</v>
      </c>
      <c r="G58" s="40">
        <v>849.76</v>
      </c>
      <c r="H58" s="15">
        <v>0</v>
      </c>
      <c r="I58" s="15">
        <f t="shared" si="7"/>
        <v>849.76</v>
      </c>
      <c r="J58" s="36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>
      <c r="A59" s="50" t="s">
        <v>163</v>
      </c>
      <c r="B59" s="13" t="s">
        <v>148</v>
      </c>
      <c r="C59" s="53" t="s">
        <v>152</v>
      </c>
      <c r="D59" s="40" t="s">
        <v>105</v>
      </c>
      <c r="E59" s="51">
        <v>1</v>
      </c>
      <c r="F59" s="13" t="s">
        <v>164</v>
      </c>
      <c r="G59" s="40">
        <v>849.76</v>
      </c>
      <c r="H59" s="15">
        <v>0</v>
      </c>
      <c r="I59" s="15">
        <f t="shared" si="7"/>
        <v>849.76</v>
      </c>
      <c r="J59" s="36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>
      <c r="A60" s="50" t="s">
        <v>165</v>
      </c>
      <c r="B60" s="13" t="s">
        <v>148</v>
      </c>
      <c r="C60" s="53" t="s">
        <v>166</v>
      </c>
      <c r="D60" s="40" t="s">
        <v>105</v>
      </c>
      <c r="E60" s="51">
        <v>1</v>
      </c>
      <c r="F60" s="13" t="s">
        <v>167</v>
      </c>
      <c r="G60" s="40">
        <v>849.76</v>
      </c>
      <c r="H60" s="15">
        <v>0</v>
      </c>
      <c r="I60" s="15">
        <f t="shared" si="7"/>
        <v>849.76</v>
      </c>
      <c r="J60" s="36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>
      <c r="A61" s="50" t="s">
        <v>144</v>
      </c>
      <c r="B61" s="13" t="s">
        <v>154</v>
      </c>
      <c r="C61" s="53" t="s">
        <v>53</v>
      </c>
      <c r="D61" s="40" t="s">
        <v>105</v>
      </c>
      <c r="E61" s="51">
        <v>1</v>
      </c>
      <c r="F61" s="13" t="s">
        <v>168</v>
      </c>
      <c r="G61" s="40">
        <v>505.81</v>
      </c>
      <c r="H61" s="15">
        <v>0</v>
      </c>
      <c r="I61" s="15">
        <f t="shared" si="7"/>
        <v>505.81</v>
      </c>
      <c r="J61" s="36"/>
      <c r="K61" s="19"/>
      <c r="L61" s="19"/>
      <c r="M61" s="19"/>
      <c r="N61" s="19"/>
      <c r="O61" s="19"/>
      <c r="P61" s="19"/>
      <c r="Q61" s="1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30" customHeight="1">
      <c r="A62" s="50" t="s">
        <v>169</v>
      </c>
      <c r="B62" s="13" t="s">
        <v>141</v>
      </c>
      <c r="C62" s="53" t="s">
        <v>53</v>
      </c>
      <c r="D62" s="40" t="s">
        <v>105</v>
      </c>
      <c r="E62" s="51">
        <v>1</v>
      </c>
      <c r="F62" s="13" t="s">
        <v>170</v>
      </c>
      <c r="G62" s="40">
        <v>1392.8</v>
      </c>
      <c r="H62" s="15">
        <v>0</v>
      </c>
      <c r="I62" s="15">
        <f t="shared" si="7"/>
        <v>1392.8</v>
      </c>
      <c r="J62" s="36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customHeight="1">
      <c r="A63" s="50" t="s">
        <v>171</v>
      </c>
      <c r="B63" s="13" t="s">
        <v>148</v>
      </c>
      <c r="C63" s="53" t="s">
        <v>53</v>
      </c>
      <c r="D63" s="40" t="s">
        <v>105</v>
      </c>
      <c r="E63" s="51">
        <v>1</v>
      </c>
      <c r="F63" s="13" t="s">
        <v>172</v>
      </c>
      <c r="G63" s="40">
        <v>849.76</v>
      </c>
      <c r="H63" s="15">
        <v>0</v>
      </c>
      <c r="I63" s="15">
        <f t="shared" si="7"/>
        <v>849.76</v>
      </c>
      <c r="J63" s="36"/>
      <c r="K63" s="19"/>
      <c r="L63" s="19"/>
      <c r="M63" s="19"/>
      <c r="N63" s="19"/>
      <c r="O63" s="19"/>
      <c r="P63" s="19"/>
      <c r="Q63" s="1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0" customHeight="1">
      <c r="A64" s="50" t="s">
        <v>173</v>
      </c>
      <c r="B64" s="13" t="s">
        <v>148</v>
      </c>
      <c r="C64" s="53" t="s">
        <v>53</v>
      </c>
      <c r="D64" s="40" t="s">
        <v>105</v>
      </c>
      <c r="E64" s="51">
        <v>1</v>
      </c>
      <c r="F64" s="13" t="s">
        <v>174</v>
      </c>
      <c r="G64" s="40">
        <v>849.76</v>
      </c>
      <c r="H64" s="15">
        <v>0</v>
      </c>
      <c r="I64" s="15">
        <f t="shared" si="7"/>
        <v>849.76</v>
      </c>
      <c r="J64" s="36"/>
      <c r="K64" s="19"/>
      <c r="L64" s="19"/>
      <c r="M64" s="19"/>
      <c r="N64" s="19"/>
      <c r="O64" s="19"/>
      <c r="P64" s="19"/>
      <c r="Q64" s="1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>
      <c r="A65" s="50" t="s">
        <v>175</v>
      </c>
      <c r="B65" s="13" t="s">
        <v>148</v>
      </c>
      <c r="C65" s="53" t="s">
        <v>53</v>
      </c>
      <c r="D65" s="40" t="s">
        <v>96</v>
      </c>
      <c r="E65" s="51">
        <v>1</v>
      </c>
      <c r="F65" s="13" t="s">
        <v>176</v>
      </c>
      <c r="G65" s="40">
        <v>849.76</v>
      </c>
      <c r="H65" s="15">
        <v>0</v>
      </c>
      <c r="I65" s="15">
        <f t="shared" si="7"/>
        <v>849.76</v>
      </c>
      <c r="J65" s="36"/>
      <c r="K65" s="19"/>
      <c r="L65" s="19"/>
      <c r="M65" s="19"/>
      <c r="N65" s="19"/>
      <c r="O65" s="19"/>
      <c r="P65" s="19"/>
      <c r="Q65" s="1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30" customHeight="1">
      <c r="A66" s="50" t="s">
        <v>177</v>
      </c>
      <c r="B66" s="13" t="s">
        <v>148</v>
      </c>
      <c r="C66" s="53" t="s">
        <v>53</v>
      </c>
      <c r="D66" s="40" t="s">
        <v>96</v>
      </c>
      <c r="E66" s="51">
        <v>1</v>
      </c>
      <c r="F66" s="13" t="s">
        <v>178</v>
      </c>
      <c r="G66" s="40">
        <v>849.76</v>
      </c>
      <c r="H66" s="15">
        <v>0</v>
      </c>
      <c r="I66" s="15">
        <f t="shared" si="7"/>
        <v>849.76</v>
      </c>
      <c r="J66" s="36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customHeight="1">
      <c r="A67" s="50" t="s">
        <v>179</v>
      </c>
      <c r="B67" s="13" t="s">
        <v>141</v>
      </c>
      <c r="C67" s="53" t="s">
        <v>53</v>
      </c>
      <c r="D67" s="40" t="s">
        <v>96</v>
      </c>
      <c r="E67" s="51">
        <v>1</v>
      </c>
      <c r="F67" s="13" t="s">
        <v>180</v>
      </c>
      <c r="G67" s="40">
        <v>1392.8</v>
      </c>
      <c r="H67" s="15">
        <v>0</v>
      </c>
      <c r="I67" s="15">
        <f t="shared" si="7"/>
        <v>1392.8</v>
      </c>
      <c r="J67" s="36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customHeight="1">
      <c r="A68" s="50" t="s">
        <v>144</v>
      </c>
      <c r="B68" s="13" t="s">
        <v>154</v>
      </c>
      <c r="C68" s="53" t="s">
        <v>181</v>
      </c>
      <c r="D68" s="40" t="s">
        <v>96</v>
      </c>
      <c r="E68" s="51">
        <v>1</v>
      </c>
      <c r="F68" s="13" t="s">
        <v>182</v>
      </c>
      <c r="G68" s="40">
        <v>505.81</v>
      </c>
      <c r="H68" s="15">
        <v>0</v>
      </c>
      <c r="I68" s="15">
        <f t="shared" si="7"/>
        <v>505.81</v>
      </c>
      <c r="J68" s="36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customHeight="1">
      <c r="A69" s="50" t="s">
        <v>183</v>
      </c>
      <c r="B69" s="13" t="s">
        <v>148</v>
      </c>
      <c r="C69" s="53" t="s">
        <v>181</v>
      </c>
      <c r="D69" s="40" t="s">
        <v>96</v>
      </c>
      <c r="E69" s="51">
        <v>1</v>
      </c>
      <c r="F69" s="13" t="s">
        <v>184</v>
      </c>
      <c r="G69" s="40">
        <v>849.76</v>
      </c>
      <c r="H69" s="15">
        <v>0</v>
      </c>
      <c r="I69" s="15">
        <f t="shared" si="7"/>
        <v>849.76</v>
      </c>
      <c r="J69" s="36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customHeight="1">
      <c r="A70" s="50" t="s">
        <v>144</v>
      </c>
      <c r="B70" s="13" t="s">
        <v>154</v>
      </c>
      <c r="C70" s="13" t="s">
        <v>36</v>
      </c>
      <c r="D70" s="40" t="s">
        <v>105</v>
      </c>
      <c r="E70" s="51">
        <v>1</v>
      </c>
      <c r="F70" s="13" t="s">
        <v>185</v>
      </c>
      <c r="G70" s="40">
        <v>505.81</v>
      </c>
      <c r="H70" s="15">
        <v>0</v>
      </c>
      <c r="I70" s="15">
        <f t="shared" si="7"/>
        <v>505.81</v>
      </c>
      <c r="J70" s="36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customHeight="1">
      <c r="A71" s="50" t="s">
        <v>144</v>
      </c>
      <c r="B71" s="13" t="s">
        <v>154</v>
      </c>
      <c r="C71" s="13" t="s">
        <v>36</v>
      </c>
      <c r="D71" s="40" t="s">
        <v>96</v>
      </c>
      <c r="E71" s="51">
        <v>1</v>
      </c>
      <c r="F71" s="13" t="s">
        <v>186</v>
      </c>
      <c r="G71" s="40">
        <v>505.81</v>
      </c>
      <c r="H71" s="15">
        <v>0</v>
      </c>
      <c r="I71" s="15">
        <f t="shared" si="7"/>
        <v>505.81</v>
      </c>
      <c r="J71" s="36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customHeight="1">
      <c r="A72" s="50" t="s">
        <v>144</v>
      </c>
      <c r="B72" s="13" t="s">
        <v>154</v>
      </c>
      <c r="C72" s="13" t="s">
        <v>36</v>
      </c>
      <c r="D72" s="40" t="s">
        <v>96</v>
      </c>
      <c r="E72" s="51">
        <v>1</v>
      </c>
      <c r="F72" s="13" t="s">
        <v>187</v>
      </c>
      <c r="G72" s="40">
        <v>505.81</v>
      </c>
      <c r="H72" s="15">
        <v>0</v>
      </c>
      <c r="I72" s="15">
        <f t="shared" si="7"/>
        <v>505.81</v>
      </c>
      <c r="J72" s="36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customHeight="1">
      <c r="A73" s="50" t="s">
        <v>188</v>
      </c>
      <c r="B73" s="13" t="s">
        <v>148</v>
      </c>
      <c r="C73" s="13" t="s">
        <v>189</v>
      </c>
      <c r="D73" s="40" t="s">
        <v>96</v>
      </c>
      <c r="E73" s="51">
        <v>1</v>
      </c>
      <c r="F73" s="13" t="s">
        <v>190</v>
      </c>
      <c r="G73" s="40">
        <v>849.76</v>
      </c>
      <c r="H73" s="15">
        <v>0</v>
      </c>
      <c r="I73" s="15">
        <f t="shared" si="7"/>
        <v>849.76</v>
      </c>
      <c r="J73" s="36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customHeight="1">
      <c r="A74" s="50" t="s">
        <v>191</v>
      </c>
      <c r="B74" s="13" t="s">
        <v>148</v>
      </c>
      <c r="C74" s="13" t="s">
        <v>189</v>
      </c>
      <c r="D74" s="40" t="s">
        <v>105</v>
      </c>
      <c r="E74" s="51">
        <v>1</v>
      </c>
      <c r="F74" s="13" t="s">
        <v>192</v>
      </c>
      <c r="G74" s="40">
        <v>849.76</v>
      </c>
      <c r="H74" s="15">
        <v>0</v>
      </c>
      <c r="I74" s="15">
        <f t="shared" si="7"/>
        <v>849.76</v>
      </c>
      <c r="J74" s="36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>
      <c r="A75" s="50" t="s">
        <v>193</v>
      </c>
      <c r="B75" s="13" t="s">
        <v>194</v>
      </c>
      <c r="C75" s="13" t="s">
        <v>189</v>
      </c>
      <c r="D75" s="40" t="s">
        <v>105</v>
      </c>
      <c r="E75" s="51">
        <v>1</v>
      </c>
      <c r="F75" s="13" t="s">
        <v>195</v>
      </c>
      <c r="G75" s="40">
        <v>566.5</v>
      </c>
      <c r="H75" s="15">
        <v>0</v>
      </c>
      <c r="I75" s="15">
        <f t="shared" si="7"/>
        <v>566.5</v>
      </c>
      <c r="J75" s="36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>
      <c r="A76" s="50" t="s">
        <v>196</v>
      </c>
      <c r="B76" s="13" t="s">
        <v>194</v>
      </c>
      <c r="C76" s="13" t="s">
        <v>189</v>
      </c>
      <c r="D76" s="40" t="s">
        <v>105</v>
      </c>
      <c r="E76" s="51">
        <v>1</v>
      </c>
      <c r="F76" s="13" t="s">
        <v>197</v>
      </c>
      <c r="G76" s="40">
        <v>566.5</v>
      </c>
      <c r="H76" s="15">
        <v>0</v>
      </c>
      <c r="I76" s="15">
        <f t="shared" si="7"/>
        <v>566.5</v>
      </c>
      <c r="J76" s="36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>
      <c r="A77" s="50" t="s">
        <v>198</v>
      </c>
      <c r="B77" s="13" t="s">
        <v>194</v>
      </c>
      <c r="C77" s="13" t="s">
        <v>199</v>
      </c>
      <c r="D77" s="40" t="s">
        <v>105</v>
      </c>
      <c r="E77" s="51">
        <v>1</v>
      </c>
      <c r="F77" s="13" t="s">
        <v>200</v>
      </c>
      <c r="G77" s="40">
        <v>566.5</v>
      </c>
      <c r="H77" s="15">
        <v>0</v>
      </c>
      <c r="I77" s="15">
        <f t="shared" si="7"/>
        <v>566.5</v>
      </c>
      <c r="J77" s="36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>
      <c r="A78" s="50" t="s">
        <v>201</v>
      </c>
      <c r="B78" s="13" t="s">
        <v>141</v>
      </c>
      <c r="C78" s="13" t="s">
        <v>36</v>
      </c>
      <c r="D78" s="40" t="s">
        <v>105</v>
      </c>
      <c r="E78" s="51">
        <v>1</v>
      </c>
      <c r="F78" s="13" t="s">
        <v>202</v>
      </c>
      <c r="G78" s="40">
        <v>1392.8</v>
      </c>
      <c r="H78" s="15">
        <v>0</v>
      </c>
      <c r="I78" s="15">
        <f t="shared" si="7"/>
        <v>1392.8</v>
      </c>
      <c r="J78" s="36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customHeight="1">
      <c r="A79" s="50" t="s">
        <v>203</v>
      </c>
      <c r="B79" s="13" t="s">
        <v>148</v>
      </c>
      <c r="C79" s="13" t="s">
        <v>204</v>
      </c>
      <c r="D79" s="40" t="s">
        <v>96</v>
      </c>
      <c r="E79" s="51">
        <v>1</v>
      </c>
      <c r="F79" s="13" t="s">
        <v>205</v>
      </c>
      <c r="G79" s="40">
        <v>849.76</v>
      </c>
      <c r="H79" s="15">
        <v>0</v>
      </c>
      <c r="I79" s="40">
        <v>849.76</v>
      </c>
      <c r="J79" s="36"/>
      <c r="K79" s="19"/>
      <c r="L79" s="19"/>
      <c r="M79" s="19"/>
      <c r="N79" s="19"/>
      <c r="O79" s="19"/>
      <c r="P79" s="19"/>
      <c r="Q79" s="1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30" customHeight="1">
      <c r="A80" s="50" t="s">
        <v>206</v>
      </c>
      <c r="B80" s="13" t="s">
        <v>148</v>
      </c>
      <c r="C80" s="13" t="s">
        <v>36</v>
      </c>
      <c r="D80" s="40" t="s">
        <v>105</v>
      </c>
      <c r="E80" s="51">
        <v>1</v>
      </c>
      <c r="F80" s="13" t="s">
        <v>207</v>
      </c>
      <c r="G80" s="40">
        <v>849.76</v>
      </c>
      <c r="H80" s="15">
        <v>0</v>
      </c>
      <c r="I80" s="15">
        <f t="shared" ref="I80:I152" si="8">SUM(G80:H80)</f>
        <v>849.76</v>
      </c>
      <c r="J80" s="36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customHeight="1">
      <c r="A81" s="50" t="s">
        <v>208</v>
      </c>
      <c r="B81" s="13" t="s">
        <v>148</v>
      </c>
      <c r="C81" s="13" t="s">
        <v>36</v>
      </c>
      <c r="D81" s="40" t="s">
        <v>105</v>
      </c>
      <c r="E81" s="51">
        <v>1</v>
      </c>
      <c r="F81" s="13" t="s">
        <v>209</v>
      </c>
      <c r="G81" s="40">
        <v>849.76</v>
      </c>
      <c r="H81" s="15">
        <v>0</v>
      </c>
      <c r="I81" s="15">
        <f t="shared" si="8"/>
        <v>849.76</v>
      </c>
      <c r="J81" s="36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>
      <c r="A82" s="50" t="s">
        <v>210</v>
      </c>
      <c r="B82" s="13" t="s">
        <v>141</v>
      </c>
      <c r="C82" s="13" t="s">
        <v>36</v>
      </c>
      <c r="D82" s="40" t="s">
        <v>96</v>
      </c>
      <c r="E82" s="51">
        <v>1</v>
      </c>
      <c r="F82" s="13" t="s">
        <v>211</v>
      </c>
      <c r="G82" s="40">
        <v>1392.8</v>
      </c>
      <c r="H82" s="15">
        <v>0</v>
      </c>
      <c r="I82" s="15">
        <f t="shared" si="8"/>
        <v>1392.8</v>
      </c>
      <c r="J82" s="36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>
      <c r="A83" s="50" t="s">
        <v>212</v>
      </c>
      <c r="B83" s="13" t="s">
        <v>194</v>
      </c>
      <c r="C83" s="13" t="s">
        <v>199</v>
      </c>
      <c r="D83" s="40" t="s">
        <v>105</v>
      </c>
      <c r="E83" s="51">
        <v>1</v>
      </c>
      <c r="F83" s="13" t="s">
        <v>213</v>
      </c>
      <c r="G83" s="40">
        <v>566.5</v>
      </c>
      <c r="H83" s="15">
        <v>0</v>
      </c>
      <c r="I83" s="15">
        <f t="shared" si="8"/>
        <v>566.5</v>
      </c>
      <c r="J83" s="36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customHeight="1">
      <c r="A84" s="50" t="s">
        <v>214</v>
      </c>
      <c r="B84" s="13" t="s">
        <v>194</v>
      </c>
      <c r="C84" s="13" t="s">
        <v>199</v>
      </c>
      <c r="D84" s="40" t="s">
        <v>105</v>
      </c>
      <c r="E84" s="51">
        <v>1</v>
      </c>
      <c r="F84" s="13" t="s">
        <v>215</v>
      </c>
      <c r="G84" s="40">
        <v>566.5</v>
      </c>
      <c r="H84" s="15">
        <v>0</v>
      </c>
      <c r="I84" s="15">
        <f t="shared" si="8"/>
        <v>566.5</v>
      </c>
      <c r="J84" s="36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>
      <c r="A85" s="50" t="s">
        <v>216</v>
      </c>
      <c r="B85" s="13" t="s">
        <v>148</v>
      </c>
      <c r="C85" s="13" t="s">
        <v>189</v>
      </c>
      <c r="D85" s="40" t="s">
        <v>105</v>
      </c>
      <c r="E85" s="51">
        <v>1</v>
      </c>
      <c r="F85" s="13" t="s">
        <v>217</v>
      </c>
      <c r="G85" s="40">
        <v>849.76</v>
      </c>
      <c r="H85" s="15">
        <v>0</v>
      </c>
      <c r="I85" s="15">
        <f t="shared" si="8"/>
        <v>849.76</v>
      </c>
      <c r="J85" s="36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>
      <c r="A86" s="50" t="s">
        <v>144</v>
      </c>
      <c r="B86" s="13" t="s">
        <v>154</v>
      </c>
      <c r="C86" s="13" t="s">
        <v>218</v>
      </c>
      <c r="D86" s="40" t="s">
        <v>96</v>
      </c>
      <c r="E86" s="51">
        <v>1</v>
      </c>
      <c r="F86" s="13" t="s">
        <v>219</v>
      </c>
      <c r="G86" s="40">
        <v>505.81</v>
      </c>
      <c r="H86" s="15">
        <v>0</v>
      </c>
      <c r="I86" s="15">
        <f t="shared" si="8"/>
        <v>505.81</v>
      </c>
      <c r="J86" s="36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>
      <c r="A87" s="50" t="s">
        <v>220</v>
      </c>
      <c r="B87" s="13" t="s">
        <v>148</v>
      </c>
      <c r="C87" s="13" t="s">
        <v>218</v>
      </c>
      <c r="D87" s="40" t="s">
        <v>96</v>
      </c>
      <c r="E87" s="51">
        <v>1</v>
      </c>
      <c r="F87" s="13" t="s">
        <v>221</v>
      </c>
      <c r="G87" s="40">
        <v>849.76</v>
      </c>
      <c r="H87" s="15">
        <v>0</v>
      </c>
      <c r="I87" s="15">
        <f t="shared" si="8"/>
        <v>849.76</v>
      </c>
      <c r="J87" s="36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customHeight="1">
      <c r="A88" s="50" t="s">
        <v>222</v>
      </c>
      <c r="B88" s="13" t="s">
        <v>148</v>
      </c>
      <c r="C88" s="13" t="s">
        <v>218</v>
      </c>
      <c r="D88" s="40" t="s">
        <v>96</v>
      </c>
      <c r="E88" s="51">
        <v>1</v>
      </c>
      <c r="F88" s="13" t="s">
        <v>223</v>
      </c>
      <c r="G88" s="40">
        <v>849.76</v>
      </c>
      <c r="H88" s="15">
        <v>0</v>
      </c>
      <c r="I88" s="15">
        <f t="shared" si="8"/>
        <v>849.76</v>
      </c>
      <c r="J88" s="36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customHeight="1">
      <c r="A89" s="50" t="s">
        <v>224</v>
      </c>
      <c r="B89" s="13" t="s">
        <v>194</v>
      </c>
      <c r="C89" s="13" t="s">
        <v>218</v>
      </c>
      <c r="D89" s="40" t="s">
        <v>105</v>
      </c>
      <c r="E89" s="51">
        <v>1</v>
      </c>
      <c r="F89" s="13" t="s">
        <v>225</v>
      </c>
      <c r="G89" s="40">
        <v>566.5</v>
      </c>
      <c r="H89" s="15">
        <v>0</v>
      </c>
      <c r="I89" s="15">
        <f t="shared" si="8"/>
        <v>566.5</v>
      </c>
      <c r="J89" s="36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customHeight="1">
      <c r="A90" s="50" t="s">
        <v>226</v>
      </c>
      <c r="B90" s="13" t="s">
        <v>148</v>
      </c>
      <c r="C90" s="13" t="s">
        <v>227</v>
      </c>
      <c r="D90" s="40" t="s">
        <v>96</v>
      </c>
      <c r="E90" s="51">
        <v>1</v>
      </c>
      <c r="F90" s="13" t="s">
        <v>228</v>
      </c>
      <c r="G90" s="40">
        <v>849.76</v>
      </c>
      <c r="H90" s="15">
        <v>0</v>
      </c>
      <c r="I90" s="15">
        <f t="shared" si="8"/>
        <v>849.76</v>
      </c>
      <c r="J90" s="36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>
      <c r="A91" s="50" t="s">
        <v>229</v>
      </c>
      <c r="B91" s="13" t="s">
        <v>141</v>
      </c>
      <c r="C91" s="13" t="s">
        <v>230</v>
      </c>
      <c r="D91" s="40" t="s">
        <v>105</v>
      </c>
      <c r="E91" s="51">
        <v>1</v>
      </c>
      <c r="F91" s="13" t="s">
        <v>231</v>
      </c>
      <c r="G91" s="40">
        <v>1392.8</v>
      </c>
      <c r="H91" s="15">
        <v>0</v>
      </c>
      <c r="I91" s="15">
        <f t="shared" si="8"/>
        <v>1392.8</v>
      </c>
      <c r="J91" s="36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customHeight="1">
      <c r="A92" s="50" t="s">
        <v>232</v>
      </c>
      <c r="B92" s="13" t="s">
        <v>148</v>
      </c>
      <c r="C92" s="13" t="s">
        <v>230</v>
      </c>
      <c r="D92" s="40" t="s">
        <v>105</v>
      </c>
      <c r="E92" s="51">
        <v>1</v>
      </c>
      <c r="F92" s="13" t="s">
        <v>233</v>
      </c>
      <c r="G92" s="40">
        <v>849.76</v>
      </c>
      <c r="H92" s="15">
        <v>0</v>
      </c>
      <c r="I92" s="15">
        <f t="shared" si="8"/>
        <v>849.76</v>
      </c>
      <c r="J92" s="36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>
      <c r="A93" s="50" t="s">
        <v>144</v>
      </c>
      <c r="B93" s="13" t="s">
        <v>154</v>
      </c>
      <c r="C93" s="40" t="s">
        <v>56</v>
      </c>
      <c r="D93" s="40" t="s">
        <v>105</v>
      </c>
      <c r="E93" s="51">
        <v>1</v>
      </c>
      <c r="F93" s="13" t="s">
        <v>234</v>
      </c>
      <c r="G93" s="40">
        <v>505.81</v>
      </c>
      <c r="H93" s="15">
        <v>0</v>
      </c>
      <c r="I93" s="15">
        <f t="shared" si="8"/>
        <v>505.81</v>
      </c>
      <c r="J93" s="36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>
      <c r="A94" s="50" t="s">
        <v>235</v>
      </c>
      <c r="B94" s="13" t="s">
        <v>194</v>
      </c>
      <c r="C94" s="40" t="s">
        <v>236</v>
      </c>
      <c r="D94" s="40" t="s">
        <v>105</v>
      </c>
      <c r="E94" s="51">
        <v>1</v>
      </c>
      <c r="F94" s="13" t="s">
        <v>237</v>
      </c>
      <c r="G94" s="40">
        <v>566.5</v>
      </c>
      <c r="H94" s="15">
        <v>0</v>
      </c>
      <c r="I94" s="15">
        <f t="shared" si="8"/>
        <v>566.5</v>
      </c>
      <c r="J94" s="36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>
      <c r="A95" s="50" t="s">
        <v>238</v>
      </c>
      <c r="B95" s="13" t="s">
        <v>148</v>
      </c>
      <c r="C95" s="40" t="s">
        <v>236</v>
      </c>
      <c r="D95" s="40" t="s">
        <v>96</v>
      </c>
      <c r="E95" s="51">
        <v>1</v>
      </c>
      <c r="F95" s="13" t="s">
        <v>239</v>
      </c>
      <c r="G95" s="40">
        <v>849.76</v>
      </c>
      <c r="H95" s="15">
        <v>0</v>
      </c>
      <c r="I95" s="15">
        <f t="shared" si="8"/>
        <v>849.76</v>
      </c>
      <c r="J95" s="36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>
      <c r="A96" s="50" t="s">
        <v>240</v>
      </c>
      <c r="B96" s="13" t="s">
        <v>141</v>
      </c>
      <c r="C96" s="40" t="s">
        <v>241</v>
      </c>
      <c r="D96" s="40" t="s">
        <v>105</v>
      </c>
      <c r="E96" s="51">
        <v>1</v>
      </c>
      <c r="F96" s="13" t="s">
        <v>242</v>
      </c>
      <c r="G96" s="40">
        <v>1392.8</v>
      </c>
      <c r="H96" s="15">
        <v>0</v>
      </c>
      <c r="I96" s="15">
        <f t="shared" si="8"/>
        <v>1392.8</v>
      </c>
      <c r="J96" s="36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customHeight="1">
      <c r="A97" s="50" t="s">
        <v>144</v>
      </c>
      <c r="B97" s="13" t="s">
        <v>154</v>
      </c>
      <c r="C97" s="40" t="s">
        <v>241</v>
      </c>
      <c r="D97" s="40" t="s">
        <v>105</v>
      </c>
      <c r="E97" s="51">
        <v>1</v>
      </c>
      <c r="F97" s="13" t="s">
        <v>243</v>
      </c>
      <c r="G97" s="40">
        <v>505.81</v>
      </c>
      <c r="H97" s="15">
        <v>0</v>
      </c>
      <c r="I97" s="15">
        <f t="shared" si="8"/>
        <v>505.81</v>
      </c>
      <c r="J97" s="36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>
      <c r="A98" s="50" t="s">
        <v>244</v>
      </c>
      <c r="B98" s="13" t="s">
        <v>148</v>
      </c>
      <c r="C98" s="40" t="s">
        <v>245</v>
      </c>
      <c r="D98" s="40" t="s">
        <v>96</v>
      </c>
      <c r="E98" s="51">
        <v>1</v>
      </c>
      <c r="F98" s="13" t="s">
        <v>246</v>
      </c>
      <c r="G98" s="40">
        <v>849.76</v>
      </c>
      <c r="H98" s="15">
        <v>0</v>
      </c>
      <c r="I98" s="15">
        <f t="shared" si="8"/>
        <v>849.76</v>
      </c>
      <c r="J98" s="36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>
      <c r="A99" s="50" t="s">
        <v>247</v>
      </c>
      <c r="B99" s="13" t="s">
        <v>148</v>
      </c>
      <c r="C99" s="40" t="s">
        <v>248</v>
      </c>
      <c r="D99" s="40" t="s">
        <v>105</v>
      </c>
      <c r="E99" s="51">
        <v>1</v>
      </c>
      <c r="F99" s="13" t="s">
        <v>249</v>
      </c>
      <c r="G99" s="40">
        <v>849.76</v>
      </c>
      <c r="H99" s="15">
        <v>0</v>
      </c>
      <c r="I99" s="15">
        <f t="shared" si="8"/>
        <v>849.76</v>
      </c>
      <c r="J99" s="36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>
      <c r="A100" s="50" t="s">
        <v>250</v>
      </c>
      <c r="B100" s="13" t="s">
        <v>148</v>
      </c>
      <c r="C100" s="40" t="s">
        <v>251</v>
      </c>
      <c r="D100" s="40" t="s">
        <v>96</v>
      </c>
      <c r="E100" s="51">
        <v>1</v>
      </c>
      <c r="F100" s="13" t="s">
        <v>252</v>
      </c>
      <c r="G100" s="40">
        <v>849.76</v>
      </c>
      <c r="H100" s="15">
        <v>0</v>
      </c>
      <c r="I100" s="15">
        <f t="shared" si="8"/>
        <v>849.76</v>
      </c>
      <c r="J100" s="36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customHeight="1">
      <c r="A101" s="50" t="s">
        <v>253</v>
      </c>
      <c r="B101" s="13" t="s">
        <v>148</v>
      </c>
      <c r="C101" s="40" t="s">
        <v>254</v>
      </c>
      <c r="D101" s="40" t="s">
        <v>105</v>
      </c>
      <c r="E101" s="51">
        <v>1</v>
      </c>
      <c r="F101" s="13" t="s">
        <v>255</v>
      </c>
      <c r="G101" s="40">
        <v>849.76</v>
      </c>
      <c r="H101" s="15">
        <v>0</v>
      </c>
      <c r="I101" s="15">
        <f t="shared" si="8"/>
        <v>849.76</v>
      </c>
      <c r="J101" s="36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customHeight="1">
      <c r="A102" s="50" t="s">
        <v>256</v>
      </c>
      <c r="B102" s="13" t="s">
        <v>148</v>
      </c>
      <c r="C102" s="40" t="s">
        <v>257</v>
      </c>
      <c r="D102" s="40" t="s">
        <v>105</v>
      </c>
      <c r="E102" s="51">
        <v>1</v>
      </c>
      <c r="F102" s="54" t="s">
        <v>258</v>
      </c>
      <c r="G102" s="40">
        <v>849.76</v>
      </c>
      <c r="H102" s="15">
        <v>0</v>
      </c>
      <c r="I102" s="15">
        <f t="shared" si="8"/>
        <v>849.76</v>
      </c>
      <c r="J102" s="36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>
      <c r="A103" s="50" t="s">
        <v>259</v>
      </c>
      <c r="B103" s="13" t="s">
        <v>148</v>
      </c>
      <c r="C103" s="40" t="s">
        <v>251</v>
      </c>
      <c r="D103" s="40" t="s">
        <v>96</v>
      </c>
      <c r="E103" s="51">
        <v>1</v>
      </c>
      <c r="F103" s="13" t="s">
        <v>260</v>
      </c>
      <c r="G103" s="40">
        <v>849.76</v>
      </c>
      <c r="H103" s="15">
        <v>0</v>
      </c>
      <c r="I103" s="15">
        <f t="shared" si="8"/>
        <v>849.76</v>
      </c>
      <c r="J103" s="36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>
      <c r="A104" s="50" t="s">
        <v>261</v>
      </c>
      <c r="B104" s="13" t="s">
        <v>194</v>
      </c>
      <c r="C104" s="40" t="s">
        <v>241</v>
      </c>
      <c r="D104" s="40" t="s">
        <v>96</v>
      </c>
      <c r="E104" s="51">
        <v>1</v>
      </c>
      <c r="F104" s="13" t="s">
        <v>262</v>
      </c>
      <c r="G104" s="40">
        <v>566.5</v>
      </c>
      <c r="H104" s="15">
        <v>0</v>
      </c>
      <c r="I104" s="15">
        <f t="shared" si="8"/>
        <v>566.5</v>
      </c>
      <c r="J104" s="36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customHeight="1">
      <c r="A105" s="50" t="s">
        <v>263</v>
      </c>
      <c r="B105" s="13" t="s">
        <v>148</v>
      </c>
      <c r="C105" s="13" t="s">
        <v>254</v>
      </c>
      <c r="D105" s="40" t="s">
        <v>96</v>
      </c>
      <c r="E105" s="51">
        <v>1</v>
      </c>
      <c r="F105" s="13" t="s">
        <v>264</v>
      </c>
      <c r="G105" s="40">
        <v>849.76</v>
      </c>
      <c r="H105" s="15">
        <v>0</v>
      </c>
      <c r="I105" s="15">
        <f t="shared" si="8"/>
        <v>849.76</v>
      </c>
      <c r="J105" s="36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customHeight="1">
      <c r="A106" s="50" t="s">
        <v>265</v>
      </c>
      <c r="B106" s="13" t="s">
        <v>148</v>
      </c>
      <c r="C106" s="52" t="s">
        <v>266</v>
      </c>
      <c r="D106" s="40" t="s">
        <v>96</v>
      </c>
      <c r="E106" s="51">
        <v>1</v>
      </c>
      <c r="F106" s="13" t="s">
        <v>267</v>
      </c>
      <c r="G106" s="40">
        <v>849.76</v>
      </c>
      <c r="H106" s="15">
        <v>0</v>
      </c>
      <c r="I106" s="15">
        <f t="shared" si="8"/>
        <v>849.76</v>
      </c>
      <c r="J106" s="36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customHeight="1">
      <c r="A107" s="50" t="s">
        <v>268</v>
      </c>
      <c r="B107" s="13" t="s">
        <v>141</v>
      </c>
      <c r="C107" s="52" t="s">
        <v>269</v>
      </c>
      <c r="D107" s="40" t="s">
        <v>105</v>
      </c>
      <c r="E107" s="51">
        <v>1</v>
      </c>
      <c r="F107" s="13" t="s">
        <v>270</v>
      </c>
      <c r="G107" s="40">
        <v>1392.8</v>
      </c>
      <c r="H107" s="15">
        <v>0</v>
      </c>
      <c r="I107" s="15">
        <f t="shared" si="8"/>
        <v>1392.8</v>
      </c>
      <c r="J107" s="36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customHeight="1">
      <c r="A108" s="50" t="s">
        <v>265</v>
      </c>
      <c r="B108" s="13" t="s">
        <v>148</v>
      </c>
      <c r="C108" s="52" t="s">
        <v>269</v>
      </c>
      <c r="D108" s="40" t="s">
        <v>96</v>
      </c>
      <c r="E108" s="51">
        <v>1</v>
      </c>
      <c r="F108" s="13" t="s">
        <v>271</v>
      </c>
      <c r="G108" s="40">
        <v>849.76</v>
      </c>
      <c r="H108" s="15">
        <v>0</v>
      </c>
      <c r="I108" s="15">
        <f t="shared" si="8"/>
        <v>849.76</v>
      </c>
      <c r="J108" s="36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>
      <c r="A109" s="50" t="s">
        <v>272</v>
      </c>
      <c r="B109" s="13" t="s">
        <v>148</v>
      </c>
      <c r="C109" s="52" t="s">
        <v>273</v>
      </c>
      <c r="D109" s="40" t="s">
        <v>105</v>
      </c>
      <c r="E109" s="51">
        <v>1</v>
      </c>
      <c r="F109" s="13" t="s">
        <v>274</v>
      </c>
      <c r="G109" s="40">
        <v>849.76</v>
      </c>
      <c r="H109" s="15">
        <v>0</v>
      </c>
      <c r="I109" s="15">
        <f t="shared" si="8"/>
        <v>849.76</v>
      </c>
      <c r="J109" s="36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customHeight="1">
      <c r="A110" s="50" t="s">
        <v>275</v>
      </c>
      <c r="B110" s="13" t="s">
        <v>194</v>
      </c>
      <c r="C110" s="52" t="s">
        <v>273</v>
      </c>
      <c r="D110" s="40" t="s">
        <v>96</v>
      </c>
      <c r="E110" s="51">
        <v>1</v>
      </c>
      <c r="F110" s="13" t="s">
        <v>276</v>
      </c>
      <c r="G110" s="40">
        <v>566.5</v>
      </c>
      <c r="H110" s="15">
        <v>0</v>
      </c>
      <c r="I110" s="15">
        <f t="shared" si="8"/>
        <v>566.5</v>
      </c>
      <c r="J110" s="36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>
      <c r="A111" s="50" t="s">
        <v>265</v>
      </c>
      <c r="B111" s="13" t="s">
        <v>194</v>
      </c>
      <c r="C111" s="52" t="s">
        <v>273</v>
      </c>
      <c r="D111" s="40" t="s">
        <v>96</v>
      </c>
      <c r="E111" s="51">
        <v>1</v>
      </c>
      <c r="F111" s="13" t="s">
        <v>277</v>
      </c>
      <c r="G111" s="40">
        <v>566.5</v>
      </c>
      <c r="H111" s="15">
        <v>0</v>
      </c>
      <c r="I111" s="15">
        <f t="shared" si="8"/>
        <v>566.5</v>
      </c>
      <c r="J111" s="36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customHeight="1">
      <c r="A112" s="50" t="s">
        <v>278</v>
      </c>
      <c r="B112" s="13" t="s">
        <v>148</v>
      </c>
      <c r="C112" s="52" t="s">
        <v>279</v>
      </c>
      <c r="D112" s="40" t="s">
        <v>96</v>
      </c>
      <c r="E112" s="51">
        <v>1</v>
      </c>
      <c r="F112" s="13" t="s">
        <v>280</v>
      </c>
      <c r="G112" s="40">
        <v>849.76</v>
      </c>
      <c r="H112" s="15">
        <v>0</v>
      </c>
      <c r="I112" s="15">
        <f t="shared" si="8"/>
        <v>849.76</v>
      </c>
      <c r="J112" s="36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customHeight="1">
      <c r="A113" s="50" t="s">
        <v>275</v>
      </c>
      <c r="B113" s="13" t="s">
        <v>194</v>
      </c>
      <c r="C113" s="52" t="s">
        <v>279</v>
      </c>
      <c r="D113" s="40" t="s">
        <v>96</v>
      </c>
      <c r="E113" s="51">
        <v>1</v>
      </c>
      <c r="F113" s="13" t="s">
        <v>281</v>
      </c>
      <c r="G113" s="40">
        <v>566.5</v>
      </c>
      <c r="H113" s="15">
        <v>0</v>
      </c>
      <c r="I113" s="15">
        <f t="shared" si="8"/>
        <v>566.5</v>
      </c>
      <c r="J113" s="36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customHeight="1">
      <c r="A114" s="50" t="s">
        <v>265</v>
      </c>
      <c r="B114" s="13" t="s">
        <v>194</v>
      </c>
      <c r="C114" s="52" t="s">
        <v>279</v>
      </c>
      <c r="D114" s="40" t="s">
        <v>96</v>
      </c>
      <c r="E114" s="51">
        <v>1</v>
      </c>
      <c r="F114" s="13" t="s">
        <v>282</v>
      </c>
      <c r="G114" s="40">
        <v>566.5</v>
      </c>
      <c r="H114" s="15">
        <v>0</v>
      </c>
      <c r="I114" s="15">
        <f t="shared" si="8"/>
        <v>566.5</v>
      </c>
      <c r="J114" s="36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customHeight="1">
      <c r="A115" s="50" t="s">
        <v>283</v>
      </c>
      <c r="B115" s="13" t="s">
        <v>194</v>
      </c>
      <c r="C115" s="52" t="s">
        <v>279</v>
      </c>
      <c r="D115" s="40" t="s">
        <v>105</v>
      </c>
      <c r="E115" s="51">
        <v>1</v>
      </c>
      <c r="F115" s="13" t="s">
        <v>284</v>
      </c>
      <c r="G115" s="40">
        <v>566.5</v>
      </c>
      <c r="H115" s="15">
        <v>0</v>
      </c>
      <c r="I115" s="15">
        <f t="shared" si="8"/>
        <v>566.5</v>
      </c>
      <c r="J115" s="36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>
      <c r="A116" s="50" t="s">
        <v>285</v>
      </c>
      <c r="B116" s="13" t="s">
        <v>148</v>
      </c>
      <c r="C116" s="52" t="s">
        <v>286</v>
      </c>
      <c r="D116" s="40" t="s">
        <v>105</v>
      </c>
      <c r="E116" s="51">
        <v>1</v>
      </c>
      <c r="F116" s="13" t="s">
        <v>287</v>
      </c>
      <c r="G116" s="40">
        <v>849.76</v>
      </c>
      <c r="H116" s="15">
        <v>0</v>
      </c>
      <c r="I116" s="15">
        <f t="shared" si="8"/>
        <v>849.76</v>
      </c>
      <c r="J116" s="36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customHeight="1">
      <c r="A117" s="50" t="s">
        <v>288</v>
      </c>
      <c r="B117" s="13" t="s">
        <v>148</v>
      </c>
      <c r="C117" s="52" t="s">
        <v>289</v>
      </c>
      <c r="D117" s="40" t="s">
        <v>105</v>
      </c>
      <c r="E117" s="51">
        <v>1</v>
      </c>
      <c r="F117" s="13" t="s">
        <v>290</v>
      </c>
      <c r="G117" s="40">
        <v>849.76</v>
      </c>
      <c r="H117" s="15">
        <v>0</v>
      </c>
      <c r="I117" s="15">
        <f t="shared" si="8"/>
        <v>849.76</v>
      </c>
      <c r="J117" s="36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>
      <c r="A118" s="50" t="s">
        <v>291</v>
      </c>
      <c r="B118" s="13" t="s">
        <v>194</v>
      </c>
      <c r="C118" s="52" t="s">
        <v>292</v>
      </c>
      <c r="D118" s="40" t="s">
        <v>96</v>
      </c>
      <c r="E118" s="51">
        <v>1</v>
      </c>
      <c r="F118" s="13" t="s">
        <v>293</v>
      </c>
      <c r="G118" s="40">
        <v>566.5</v>
      </c>
      <c r="H118" s="15">
        <v>0</v>
      </c>
      <c r="I118" s="15">
        <f t="shared" si="8"/>
        <v>566.5</v>
      </c>
      <c r="J118" s="36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>
      <c r="A119" s="50" t="s">
        <v>265</v>
      </c>
      <c r="B119" s="13" t="s">
        <v>194</v>
      </c>
      <c r="C119" s="52" t="s">
        <v>289</v>
      </c>
      <c r="D119" s="40" t="s">
        <v>96</v>
      </c>
      <c r="E119" s="51">
        <v>1</v>
      </c>
      <c r="F119" s="13" t="s">
        <v>294</v>
      </c>
      <c r="G119" s="40">
        <v>566.5</v>
      </c>
      <c r="H119" s="15">
        <v>0</v>
      </c>
      <c r="I119" s="15">
        <f t="shared" si="8"/>
        <v>566.5</v>
      </c>
      <c r="J119" s="36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>
      <c r="A120" s="50" t="s">
        <v>275</v>
      </c>
      <c r="B120" s="13" t="s">
        <v>194</v>
      </c>
      <c r="C120" s="52" t="s">
        <v>286</v>
      </c>
      <c r="D120" s="40" t="s">
        <v>96</v>
      </c>
      <c r="E120" s="51">
        <v>1</v>
      </c>
      <c r="F120" s="13" t="s">
        <v>295</v>
      </c>
      <c r="G120" s="40">
        <v>566.5</v>
      </c>
      <c r="H120" s="15">
        <v>0</v>
      </c>
      <c r="I120" s="15">
        <f t="shared" si="8"/>
        <v>566.5</v>
      </c>
      <c r="J120" s="36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customHeight="1">
      <c r="A121" s="50" t="s">
        <v>265</v>
      </c>
      <c r="B121" s="13" t="s">
        <v>194</v>
      </c>
      <c r="C121" s="52" t="s">
        <v>286</v>
      </c>
      <c r="D121" s="40" t="s">
        <v>96</v>
      </c>
      <c r="E121" s="51">
        <v>1</v>
      </c>
      <c r="F121" s="13" t="s">
        <v>296</v>
      </c>
      <c r="G121" s="40">
        <v>566.5</v>
      </c>
      <c r="H121" s="15">
        <v>0</v>
      </c>
      <c r="I121" s="15">
        <f t="shared" si="8"/>
        <v>566.5</v>
      </c>
      <c r="J121" s="36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customHeight="1">
      <c r="A122" s="50" t="s">
        <v>297</v>
      </c>
      <c r="B122" s="13" t="s">
        <v>194</v>
      </c>
      <c r="C122" s="52" t="s">
        <v>298</v>
      </c>
      <c r="D122" s="40" t="s">
        <v>96</v>
      </c>
      <c r="E122" s="51">
        <v>1</v>
      </c>
      <c r="F122" s="13" t="s">
        <v>299</v>
      </c>
      <c r="G122" s="40">
        <v>566.5</v>
      </c>
      <c r="H122" s="15">
        <v>0</v>
      </c>
      <c r="I122" s="15">
        <f t="shared" si="8"/>
        <v>566.5</v>
      </c>
      <c r="J122" s="36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customHeight="1">
      <c r="A123" s="50" t="s">
        <v>300</v>
      </c>
      <c r="B123" s="13" t="s">
        <v>148</v>
      </c>
      <c r="C123" s="52" t="s">
        <v>301</v>
      </c>
      <c r="D123" s="40" t="s">
        <v>105</v>
      </c>
      <c r="E123" s="51">
        <v>1</v>
      </c>
      <c r="F123" s="13" t="s">
        <v>302</v>
      </c>
      <c r="G123" s="40">
        <v>849.76</v>
      </c>
      <c r="H123" s="15">
        <v>0</v>
      </c>
      <c r="I123" s="15">
        <f t="shared" si="8"/>
        <v>849.76</v>
      </c>
      <c r="J123" s="36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customHeight="1">
      <c r="A124" s="50" t="s">
        <v>265</v>
      </c>
      <c r="B124" s="13" t="s">
        <v>194</v>
      </c>
      <c r="C124" s="52" t="s">
        <v>303</v>
      </c>
      <c r="D124" s="40" t="s">
        <v>96</v>
      </c>
      <c r="E124" s="51">
        <v>1</v>
      </c>
      <c r="F124" s="13" t="s">
        <v>304</v>
      </c>
      <c r="G124" s="40">
        <v>566.5</v>
      </c>
      <c r="H124" s="15">
        <v>0</v>
      </c>
      <c r="I124" s="15">
        <f t="shared" si="8"/>
        <v>566.5</v>
      </c>
      <c r="J124" s="36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customHeight="1">
      <c r="A125" s="50" t="s">
        <v>305</v>
      </c>
      <c r="B125" s="13" t="s">
        <v>194</v>
      </c>
      <c r="C125" s="52" t="s">
        <v>303</v>
      </c>
      <c r="D125" s="40" t="s">
        <v>96</v>
      </c>
      <c r="E125" s="51">
        <v>1</v>
      </c>
      <c r="F125" s="13" t="s">
        <v>306</v>
      </c>
      <c r="G125" s="40">
        <v>566.5</v>
      </c>
      <c r="H125" s="15">
        <v>0</v>
      </c>
      <c r="I125" s="15">
        <f t="shared" si="8"/>
        <v>566.5</v>
      </c>
      <c r="J125" s="36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>
      <c r="A126" s="50" t="s">
        <v>275</v>
      </c>
      <c r="B126" s="13" t="s">
        <v>194</v>
      </c>
      <c r="C126" s="52" t="s">
        <v>303</v>
      </c>
      <c r="D126" s="40" t="s">
        <v>96</v>
      </c>
      <c r="E126" s="51">
        <v>1</v>
      </c>
      <c r="F126" s="13" t="s">
        <v>307</v>
      </c>
      <c r="G126" s="40">
        <v>566.5</v>
      </c>
      <c r="H126" s="15">
        <v>0</v>
      </c>
      <c r="I126" s="15">
        <f t="shared" si="8"/>
        <v>566.5</v>
      </c>
      <c r="J126" s="36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customHeight="1">
      <c r="A127" s="50" t="s">
        <v>308</v>
      </c>
      <c r="B127" s="13" t="s">
        <v>148</v>
      </c>
      <c r="C127" s="52" t="s">
        <v>309</v>
      </c>
      <c r="D127" s="40" t="s">
        <v>96</v>
      </c>
      <c r="E127" s="51">
        <v>1</v>
      </c>
      <c r="F127" s="13" t="s">
        <v>310</v>
      </c>
      <c r="G127" s="40">
        <v>849.76</v>
      </c>
      <c r="H127" s="15">
        <v>0</v>
      </c>
      <c r="I127" s="15">
        <f t="shared" si="8"/>
        <v>849.76</v>
      </c>
      <c r="J127" s="36"/>
      <c r="K127" s="19"/>
      <c r="L127" s="19"/>
      <c r="M127" s="19"/>
      <c r="N127" s="19"/>
      <c r="O127" s="19"/>
      <c r="P127" s="19"/>
      <c r="Q127" s="1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30" customHeight="1">
      <c r="A128" s="50" t="s">
        <v>311</v>
      </c>
      <c r="B128" s="13" t="s">
        <v>148</v>
      </c>
      <c r="C128" s="52" t="s">
        <v>312</v>
      </c>
      <c r="D128" s="40" t="s">
        <v>96</v>
      </c>
      <c r="E128" s="51">
        <v>1</v>
      </c>
      <c r="F128" s="13" t="s">
        <v>313</v>
      </c>
      <c r="G128" s="40">
        <v>849.76</v>
      </c>
      <c r="H128" s="15">
        <v>0</v>
      </c>
      <c r="I128" s="15">
        <f t="shared" si="8"/>
        <v>849.76</v>
      </c>
      <c r="J128" s="36"/>
      <c r="K128" s="19"/>
      <c r="L128" s="19"/>
      <c r="M128" s="19"/>
      <c r="N128" s="19"/>
      <c r="O128" s="19"/>
      <c r="P128" s="19"/>
      <c r="Q128" s="1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customHeight="1">
      <c r="A129" s="50" t="s">
        <v>314</v>
      </c>
      <c r="B129" s="13" t="s">
        <v>148</v>
      </c>
      <c r="C129" s="52" t="s">
        <v>315</v>
      </c>
      <c r="D129" s="40" t="s">
        <v>96</v>
      </c>
      <c r="E129" s="51">
        <v>1</v>
      </c>
      <c r="F129" s="13" t="s">
        <v>316</v>
      </c>
      <c r="G129" s="40">
        <v>849.76</v>
      </c>
      <c r="H129" s="15">
        <v>0</v>
      </c>
      <c r="I129" s="15">
        <f t="shared" si="8"/>
        <v>849.76</v>
      </c>
      <c r="J129" s="36"/>
      <c r="K129" s="19"/>
      <c r="L129" s="19"/>
      <c r="M129" s="19"/>
      <c r="N129" s="19"/>
      <c r="O129" s="19"/>
      <c r="P129" s="19"/>
      <c r="Q129" s="1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30" customHeight="1">
      <c r="A130" s="50" t="s">
        <v>317</v>
      </c>
      <c r="B130" s="13" t="s">
        <v>154</v>
      </c>
      <c r="C130" s="52" t="s">
        <v>315</v>
      </c>
      <c r="D130" s="40" t="s">
        <v>105</v>
      </c>
      <c r="E130" s="51">
        <v>1</v>
      </c>
      <c r="F130" s="13" t="s">
        <v>318</v>
      </c>
      <c r="G130" s="40">
        <v>505.81</v>
      </c>
      <c r="H130" s="15">
        <v>0</v>
      </c>
      <c r="I130" s="15">
        <f t="shared" si="8"/>
        <v>505.81</v>
      </c>
      <c r="J130" s="36"/>
      <c r="K130" s="19"/>
      <c r="L130" s="19"/>
      <c r="M130" s="19"/>
      <c r="N130" s="19"/>
      <c r="O130" s="19"/>
      <c r="P130" s="19"/>
      <c r="Q130" s="1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0" customHeight="1">
      <c r="A131" s="50" t="s">
        <v>319</v>
      </c>
      <c r="B131" s="13" t="s">
        <v>148</v>
      </c>
      <c r="C131" s="52" t="s">
        <v>49</v>
      </c>
      <c r="D131" s="40" t="s">
        <v>105</v>
      </c>
      <c r="E131" s="51">
        <v>1</v>
      </c>
      <c r="F131" s="13" t="s">
        <v>320</v>
      </c>
      <c r="G131" s="40">
        <v>849.76</v>
      </c>
      <c r="H131" s="15">
        <v>0</v>
      </c>
      <c r="I131" s="15">
        <f t="shared" si="8"/>
        <v>849.76</v>
      </c>
      <c r="J131" s="36"/>
      <c r="K131" s="19"/>
      <c r="L131" s="19"/>
      <c r="M131" s="19"/>
      <c r="N131" s="19"/>
      <c r="O131" s="19"/>
      <c r="P131" s="19"/>
      <c r="Q131" s="1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30" customHeight="1">
      <c r="A132" s="50" t="s">
        <v>321</v>
      </c>
      <c r="B132" s="13" t="s">
        <v>148</v>
      </c>
      <c r="C132" s="52" t="s">
        <v>309</v>
      </c>
      <c r="D132" s="40" t="s">
        <v>96</v>
      </c>
      <c r="E132" s="51">
        <v>1</v>
      </c>
      <c r="F132" s="13" t="s">
        <v>322</v>
      </c>
      <c r="G132" s="40">
        <v>849.76</v>
      </c>
      <c r="H132" s="15">
        <v>0</v>
      </c>
      <c r="I132" s="15">
        <f t="shared" si="8"/>
        <v>849.76</v>
      </c>
      <c r="J132" s="36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>
      <c r="A133" s="50" t="s">
        <v>323</v>
      </c>
      <c r="B133" s="13" t="s">
        <v>148</v>
      </c>
      <c r="C133" s="52" t="s">
        <v>324</v>
      </c>
      <c r="D133" s="40" t="s">
        <v>96</v>
      </c>
      <c r="E133" s="51">
        <v>1</v>
      </c>
      <c r="F133" s="13" t="s">
        <v>325</v>
      </c>
      <c r="G133" s="40">
        <v>849.76</v>
      </c>
      <c r="H133" s="15">
        <v>0</v>
      </c>
      <c r="I133" s="15">
        <f t="shared" si="8"/>
        <v>849.76</v>
      </c>
      <c r="J133" s="36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>
      <c r="A134" s="50" t="s">
        <v>326</v>
      </c>
      <c r="B134" s="13" t="s">
        <v>141</v>
      </c>
      <c r="C134" s="52" t="s">
        <v>327</v>
      </c>
      <c r="D134" s="40" t="s">
        <v>105</v>
      </c>
      <c r="E134" s="51">
        <v>1</v>
      </c>
      <c r="F134" s="13" t="s">
        <v>328</v>
      </c>
      <c r="G134" s="40">
        <v>1392.8</v>
      </c>
      <c r="H134" s="15">
        <v>0</v>
      </c>
      <c r="I134" s="15">
        <f t="shared" si="8"/>
        <v>1392.8</v>
      </c>
      <c r="J134" s="36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>
      <c r="A135" s="50" t="s">
        <v>329</v>
      </c>
      <c r="B135" s="13" t="s">
        <v>148</v>
      </c>
      <c r="C135" s="52" t="s">
        <v>330</v>
      </c>
      <c r="D135" s="40" t="s">
        <v>105</v>
      </c>
      <c r="E135" s="51">
        <v>1</v>
      </c>
      <c r="F135" s="13" t="s">
        <v>331</v>
      </c>
      <c r="G135" s="40">
        <v>849.76</v>
      </c>
      <c r="H135" s="15">
        <v>0</v>
      </c>
      <c r="I135" s="15">
        <f t="shared" si="8"/>
        <v>849.76</v>
      </c>
      <c r="J135" s="36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customHeight="1">
      <c r="A136" s="50" t="s">
        <v>332</v>
      </c>
      <c r="B136" s="13" t="s">
        <v>148</v>
      </c>
      <c r="C136" s="52" t="s">
        <v>49</v>
      </c>
      <c r="D136" s="40" t="s">
        <v>105</v>
      </c>
      <c r="E136" s="51">
        <v>1</v>
      </c>
      <c r="F136" s="13" t="s">
        <v>333</v>
      </c>
      <c r="G136" s="40">
        <v>849.76</v>
      </c>
      <c r="H136" s="15">
        <v>0</v>
      </c>
      <c r="I136" s="15">
        <f t="shared" si="8"/>
        <v>849.76</v>
      </c>
      <c r="J136" s="36"/>
      <c r="K136" s="19"/>
      <c r="L136" s="19"/>
      <c r="M136" s="19"/>
      <c r="N136" s="19"/>
      <c r="O136" s="19"/>
      <c r="P136" s="19"/>
      <c r="Q136" s="1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customHeight="1">
      <c r="A137" s="50" t="s">
        <v>334</v>
      </c>
      <c r="B137" s="13" t="s">
        <v>141</v>
      </c>
      <c r="C137" s="52" t="s">
        <v>49</v>
      </c>
      <c r="D137" s="40" t="s">
        <v>96</v>
      </c>
      <c r="E137" s="51">
        <v>1</v>
      </c>
      <c r="F137" s="13" t="s">
        <v>335</v>
      </c>
      <c r="G137" s="40">
        <v>1392.8</v>
      </c>
      <c r="H137" s="15">
        <v>0</v>
      </c>
      <c r="I137" s="15">
        <f t="shared" si="8"/>
        <v>1392.8</v>
      </c>
      <c r="J137" s="36"/>
      <c r="K137" s="19"/>
      <c r="L137" s="19"/>
      <c r="M137" s="19"/>
      <c r="N137" s="19"/>
      <c r="O137" s="19"/>
      <c r="P137" s="19"/>
      <c r="Q137" s="1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>
      <c r="A138" s="50" t="s">
        <v>336</v>
      </c>
      <c r="B138" s="13" t="s">
        <v>148</v>
      </c>
      <c r="C138" s="52" t="s">
        <v>49</v>
      </c>
      <c r="D138" s="40" t="s">
        <v>96</v>
      </c>
      <c r="E138" s="51">
        <v>1</v>
      </c>
      <c r="F138" s="13" t="s">
        <v>337</v>
      </c>
      <c r="G138" s="40">
        <v>849.76</v>
      </c>
      <c r="H138" s="15">
        <v>0</v>
      </c>
      <c r="I138" s="15">
        <f t="shared" si="8"/>
        <v>849.76</v>
      </c>
      <c r="J138" s="36"/>
      <c r="K138" s="19"/>
      <c r="L138" s="19"/>
      <c r="M138" s="19"/>
      <c r="N138" s="19"/>
      <c r="O138" s="19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>
      <c r="A139" s="50" t="s">
        <v>338</v>
      </c>
      <c r="B139" s="13" t="s">
        <v>148</v>
      </c>
      <c r="C139" s="52" t="s">
        <v>49</v>
      </c>
      <c r="D139" s="40" t="s">
        <v>105</v>
      </c>
      <c r="E139" s="51">
        <v>1</v>
      </c>
      <c r="F139" s="13" t="s">
        <v>339</v>
      </c>
      <c r="G139" s="40">
        <v>849.76</v>
      </c>
      <c r="H139" s="15">
        <v>0</v>
      </c>
      <c r="I139" s="15">
        <f t="shared" si="8"/>
        <v>849.76</v>
      </c>
      <c r="J139" s="36"/>
      <c r="K139" s="19"/>
      <c r="L139" s="19"/>
      <c r="M139" s="19"/>
      <c r="N139" s="19"/>
      <c r="O139" s="19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customHeight="1">
      <c r="A140" s="50" t="s">
        <v>340</v>
      </c>
      <c r="B140" s="13" t="s">
        <v>141</v>
      </c>
      <c r="C140" s="52" t="s">
        <v>341</v>
      </c>
      <c r="D140" s="40" t="s">
        <v>96</v>
      </c>
      <c r="E140" s="51">
        <v>1</v>
      </c>
      <c r="F140" s="13" t="s">
        <v>342</v>
      </c>
      <c r="G140" s="40">
        <v>1392.8</v>
      </c>
      <c r="H140" s="15">
        <v>0</v>
      </c>
      <c r="I140" s="15">
        <f t="shared" si="8"/>
        <v>1392.8</v>
      </c>
      <c r="J140" s="36"/>
      <c r="K140" s="19"/>
      <c r="L140" s="19"/>
      <c r="M140" s="19"/>
      <c r="N140" s="19"/>
      <c r="O140" s="19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0" customHeight="1">
      <c r="A141" s="50" t="s">
        <v>343</v>
      </c>
      <c r="B141" s="13" t="s">
        <v>194</v>
      </c>
      <c r="C141" s="52" t="s">
        <v>341</v>
      </c>
      <c r="D141" s="40" t="s">
        <v>344</v>
      </c>
      <c r="E141" s="51">
        <v>1</v>
      </c>
      <c r="F141" s="13" t="s">
        <v>345</v>
      </c>
      <c r="G141" s="40">
        <v>566.5</v>
      </c>
      <c r="H141" s="15">
        <v>0</v>
      </c>
      <c r="I141" s="15">
        <f t="shared" si="8"/>
        <v>566.5</v>
      </c>
      <c r="J141" s="36"/>
      <c r="K141" s="19"/>
      <c r="L141" s="19"/>
      <c r="M141" s="19"/>
      <c r="N141" s="19"/>
      <c r="O141" s="19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30" customHeight="1">
      <c r="A142" s="50" t="s">
        <v>346</v>
      </c>
      <c r="B142" s="13" t="s">
        <v>148</v>
      </c>
      <c r="C142" s="52" t="s">
        <v>341</v>
      </c>
      <c r="D142" s="40" t="s">
        <v>105</v>
      </c>
      <c r="E142" s="51">
        <v>1</v>
      </c>
      <c r="F142" s="13" t="s">
        <v>347</v>
      </c>
      <c r="G142" s="40">
        <v>849.76</v>
      </c>
      <c r="H142" s="15">
        <v>0</v>
      </c>
      <c r="I142" s="15">
        <f t="shared" si="8"/>
        <v>849.76</v>
      </c>
      <c r="J142" s="36"/>
      <c r="K142" s="19"/>
      <c r="L142" s="19"/>
      <c r="M142" s="19"/>
      <c r="N142" s="19"/>
      <c r="O142" s="19"/>
      <c r="P142" s="19"/>
      <c r="Q142" s="1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30" customHeight="1">
      <c r="A143" s="50" t="s">
        <v>348</v>
      </c>
      <c r="B143" s="13" t="s">
        <v>141</v>
      </c>
      <c r="C143" s="52" t="s">
        <v>349</v>
      </c>
      <c r="D143" s="40" t="s">
        <v>96</v>
      </c>
      <c r="E143" s="51">
        <v>1</v>
      </c>
      <c r="F143" s="13" t="s">
        <v>350</v>
      </c>
      <c r="G143" s="40">
        <v>1392.8</v>
      </c>
      <c r="H143" s="15">
        <v>0</v>
      </c>
      <c r="I143" s="15">
        <f t="shared" si="8"/>
        <v>1392.8</v>
      </c>
      <c r="J143" s="36"/>
      <c r="K143" s="19"/>
      <c r="L143" s="19"/>
      <c r="M143" s="19"/>
      <c r="N143" s="19"/>
      <c r="O143" s="19"/>
      <c r="P143" s="19"/>
      <c r="Q143" s="1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30" customHeight="1">
      <c r="A144" s="50" t="s">
        <v>351</v>
      </c>
      <c r="B144" s="13" t="s">
        <v>148</v>
      </c>
      <c r="C144" s="52" t="s">
        <v>349</v>
      </c>
      <c r="D144" s="40" t="s">
        <v>96</v>
      </c>
      <c r="E144" s="51">
        <v>1</v>
      </c>
      <c r="F144" s="13" t="s">
        <v>352</v>
      </c>
      <c r="G144" s="40">
        <v>849.76</v>
      </c>
      <c r="H144" s="15">
        <v>0</v>
      </c>
      <c r="I144" s="15">
        <f t="shared" si="8"/>
        <v>849.76</v>
      </c>
      <c r="J144" s="36"/>
      <c r="K144" s="19"/>
      <c r="L144" s="19"/>
      <c r="M144" s="19"/>
      <c r="N144" s="19"/>
      <c r="O144" s="19"/>
      <c r="P144" s="19"/>
      <c r="Q144" s="1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30" customHeight="1">
      <c r="A145" s="50" t="s">
        <v>353</v>
      </c>
      <c r="B145" s="13" t="s">
        <v>148</v>
      </c>
      <c r="C145" s="52" t="s">
        <v>303</v>
      </c>
      <c r="D145" s="40" t="s">
        <v>105</v>
      </c>
      <c r="E145" s="51">
        <v>1</v>
      </c>
      <c r="F145" s="13" t="s">
        <v>354</v>
      </c>
      <c r="G145" s="40">
        <v>849.76</v>
      </c>
      <c r="H145" s="15">
        <v>0</v>
      </c>
      <c r="I145" s="15">
        <f t="shared" si="8"/>
        <v>849.76</v>
      </c>
      <c r="J145" s="36"/>
      <c r="K145" s="19"/>
      <c r="L145" s="19"/>
      <c r="M145" s="19"/>
      <c r="N145" s="19"/>
      <c r="O145" s="19"/>
      <c r="P145" s="19"/>
      <c r="Q145" s="1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30" customHeight="1">
      <c r="A146" s="50" t="s">
        <v>355</v>
      </c>
      <c r="B146" s="13" t="s">
        <v>148</v>
      </c>
      <c r="C146" s="52" t="s">
        <v>349</v>
      </c>
      <c r="D146" s="40" t="s">
        <v>105</v>
      </c>
      <c r="E146" s="53">
        <v>1</v>
      </c>
      <c r="F146" s="13" t="s">
        <v>356</v>
      </c>
      <c r="G146" s="40">
        <v>849.76</v>
      </c>
      <c r="H146" s="52">
        <v>0</v>
      </c>
      <c r="I146" s="52">
        <f t="shared" si="8"/>
        <v>849.76</v>
      </c>
      <c r="J146" s="55"/>
      <c r="K146" s="56"/>
      <c r="L146" s="56"/>
      <c r="M146" s="56"/>
      <c r="N146" s="56"/>
      <c r="O146" s="56"/>
      <c r="P146" s="56"/>
      <c r="Q146" s="56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</row>
    <row r="147" spans="1:30" ht="30" customHeight="1">
      <c r="A147" s="50" t="s">
        <v>113</v>
      </c>
      <c r="B147" s="13" t="s">
        <v>154</v>
      </c>
      <c r="C147" s="40" t="s">
        <v>113</v>
      </c>
      <c r="D147" s="40" t="s">
        <v>105</v>
      </c>
      <c r="E147" s="51">
        <v>1</v>
      </c>
      <c r="F147" s="13" t="s">
        <v>357</v>
      </c>
      <c r="G147" s="40">
        <v>505.81</v>
      </c>
      <c r="H147" s="15">
        <v>0</v>
      </c>
      <c r="I147" s="15">
        <f t="shared" si="8"/>
        <v>505.81</v>
      </c>
      <c r="J147" s="36"/>
      <c r="K147" s="19"/>
      <c r="L147" s="19"/>
      <c r="M147" s="19"/>
      <c r="N147" s="19"/>
      <c r="O147" s="19"/>
      <c r="P147" s="19"/>
      <c r="Q147" s="19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30" customHeight="1">
      <c r="A148" s="50" t="s">
        <v>358</v>
      </c>
      <c r="B148" s="13" t="s">
        <v>194</v>
      </c>
      <c r="C148" s="40" t="s">
        <v>113</v>
      </c>
      <c r="D148" s="40" t="s">
        <v>105</v>
      </c>
      <c r="E148" s="51">
        <v>1</v>
      </c>
      <c r="F148" s="13" t="s">
        <v>359</v>
      </c>
      <c r="G148" s="40">
        <v>566.5</v>
      </c>
      <c r="H148" s="15">
        <v>0</v>
      </c>
      <c r="I148" s="15">
        <f t="shared" si="8"/>
        <v>566.5</v>
      </c>
      <c r="J148" s="36"/>
      <c r="K148" s="19"/>
      <c r="L148" s="19"/>
      <c r="M148" s="19"/>
      <c r="N148" s="19"/>
      <c r="O148" s="19"/>
      <c r="P148" s="19"/>
      <c r="Q148" s="19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0" customHeight="1">
      <c r="A149" s="58" t="s">
        <v>360</v>
      </c>
      <c r="B149" s="13" t="s">
        <v>148</v>
      </c>
      <c r="C149" s="53" t="s">
        <v>204</v>
      </c>
      <c r="D149" s="40" t="s">
        <v>96</v>
      </c>
      <c r="E149" s="51">
        <v>1</v>
      </c>
      <c r="F149" s="13" t="s">
        <v>361</v>
      </c>
      <c r="G149" s="40">
        <v>849.76</v>
      </c>
      <c r="H149" s="15">
        <v>0</v>
      </c>
      <c r="I149" s="15">
        <f t="shared" si="8"/>
        <v>849.76</v>
      </c>
      <c r="J149" s="59"/>
      <c r="K149" s="60"/>
      <c r="L149" s="60"/>
      <c r="M149" s="60"/>
      <c r="N149" s="60"/>
      <c r="O149" s="60"/>
      <c r="P149" s="60"/>
      <c r="Q149" s="60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30" customHeight="1">
      <c r="A150" s="61" t="s">
        <v>362</v>
      </c>
      <c r="B150" s="13" t="s">
        <v>363</v>
      </c>
      <c r="C150" s="53" t="s">
        <v>39</v>
      </c>
      <c r="D150" s="40" t="s">
        <v>105</v>
      </c>
      <c r="E150" s="51">
        <v>1</v>
      </c>
      <c r="F150" s="13" t="s">
        <v>364</v>
      </c>
      <c r="G150" s="40">
        <v>364.17</v>
      </c>
      <c r="H150" s="15">
        <v>0</v>
      </c>
      <c r="I150" s="15">
        <f t="shared" si="8"/>
        <v>364.17</v>
      </c>
      <c r="J150" s="59"/>
      <c r="K150" s="60"/>
      <c r="L150" s="60"/>
      <c r="M150" s="60"/>
      <c r="N150" s="60"/>
      <c r="O150" s="60"/>
      <c r="P150" s="60"/>
      <c r="Q150" s="60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30" customHeight="1">
      <c r="A151" s="62" t="s">
        <v>365</v>
      </c>
      <c r="B151" s="63" t="s">
        <v>148</v>
      </c>
      <c r="C151" s="63" t="s">
        <v>366</v>
      </c>
      <c r="D151" s="64" t="s">
        <v>105</v>
      </c>
      <c r="E151" s="51">
        <v>1</v>
      </c>
      <c r="F151" s="63" t="s">
        <v>367</v>
      </c>
      <c r="G151" s="64">
        <v>849.76</v>
      </c>
      <c r="H151" s="15">
        <v>0</v>
      </c>
      <c r="I151" s="15">
        <f t="shared" si="8"/>
        <v>849.76</v>
      </c>
      <c r="J151" s="36"/>
      <c r="K151" s="19"/>
      <c r="L151" s="19"/>
      <c r="M151" s="19"/>
      <c r="N151" s="19"/>
      <c r="O151" s="19"/>
      <c r="P151" s="19"/>
      <c r="Q151" s="19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1:30" ht="30" customHeight="1">
      <c r="A152" s="62" t="s">
        <v>368</v>
      </c>
      <c r="B152" s="63" t="s">
        <v>148</v>
      </c>
      <c r="C152" s="65" t="s">
        <v>26</v>
      </c>
      <c r="D152" s="63" t="s">
        <v>96</v>
      </c>
      <c r="E152" s="51">
        <v>1</v>
      </c>
      <c r="F152" s="66" t="s">
        <v>369</v>
      </c>
      <c r="G152" s="64">
        <v>849.76</v>
      </c>
      <c r="H152" s="15">
        <v>0</v>
      </c>
      <c r="I152" s="15">
        <f t="shared" si="8"/>
        <v>849.76</v>
      </c>
      <c r="J152" s="36"/>
      <c r="K152" s="19"/>
      <c r="L152" s="19"/>
      <c r="M152" s="19"/>
      <c r="N152" s="19"/>
      <c r="O152" s="19"/>
      <c r="P152" s="19"/>
      <c r="Q152" s="19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1:30" ht="48.75" customHeight="1">
      <c r="A153" s="67" t="s">
        <v>370</v>
      </c>
      <c r="B153" s="67" t="s">
        <v>371</v>
      </c>
      <c r="C153" s="68" t="s">
        <v>372</v>
      </c>
      <c r="D153" s="68" t="s">
        <v>373</v>
      </c>
      <c r="E153" s="68" t="s">
        <v>374</v>
      </c>
      <c r="F153" s="69"/>
      <c r="G153" s="68" t="s">
        <v>375</v>
      </c>
      <c r="H153" s="68" t="s">
        <v>376</v>
      </c>
      <c r="I153" s="68" t="s">
        <v>377</v>
      </c>
      <c r="J153" s="36"/>
      <c r="K153" s="19"/>
      <c r="L153" s="19"/>
      <c r="M153" s="19"/>
      <c r="N153" s="19"/>
      <c r="O153" s="19"/>
      <c r="P153" s="19"/>
      <c r="Q153" s="19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30" customHeight="1">
      <c r="A154" s="26" t="s">
        <v>378</v>
      </c>
      <c r="B154" s="18" t="s">
        <v>141</v>
      </c>
      <c r="C154" s="27">
        <v>14</v>
      </c>
      <c r="D154" s="27">
        <v>4</v>
      </c>
      <c r="E154" s="70">
        <v>13</v>
      </c>
      <c r="F154" s="28"/>
      <c r="G154" s="18">
        <v>1392.8</v>
      </c>
      <c r="H154" s="18"/>
      <c r="I154" s="18">
        <f>SUMIF($B$51:$B$148,"FGS-1",$G$51:$G$148)</f>
        <v>18106.399999999994</v>
      </c>
      <c r="J154" s="36"/>
      <c r="K154" s="19"/>
      <c r="L154" s="19"/>
      <c r="M154" s="19"/>
      <c r="N154" s="19"/>
      <c r="O154" s="19"/>
      <c r="P154" s="19"/>
      <c r="Q154" s="19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30" customHeight="1">
      <c r="A155" s="26" t="s">
        <v>379</v>
      </c>
      <c r="B155" s="18" t="s">
        <v>380</v>
      </c>
      <c r="C155" s="27">
        <f>SUMIFS($E$51:$E$152,$B$51:$B$152,"FGS-2",$D$51:$D$152,"&lt;&gt;VAGO")</f>
        <v>53</v>
      </c>
      <c r="D155" s="27">
        <v>1</v>
      </c>
      <c r="E155" s="71">
        <v>53</v>
      </c>
      <c r="F155" s="30"/>
      <c r="G155" s="18">
        <v>849.76</v>
      </c>
      <c r="H155" s="18"/>
      <c r="I155" s="18">
        <f>SUMIF($B$51:$B$148,"FGS-2",$G$51:$G$148)</f>
        <v>42487.999999999993</v>
      </c>
      <c r="J155" s="36"/>
      <c r="K155" s="19"/>
      <c r="L155" s="19"/>
      <c r="M155" s="19"/>
      <c r="N155" s="19"/>
      <c r="O155" s="19"/>
      <c r="P155" s="19"/>
      <c r="Q155" s="19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30" customHeight="1">
      <c r="A156" s="26" t="s">
        <v>381</v>
      </c>
      <c r="B156" s="18" t="s">
        <v>194</v>
      </c>
      <c r="C156" s="27">
        <f>SUMIFS($E$51:$E$152,$B$51:$B$152,"FGS-3",$D$51:$D$152,"&lt;&gt;VAGO")</f>
        <v>23</v>
      </c>
      <c r="D156" s="27">
        <f t="shared" ref="D156:D158" si="9">E156-C156</f>
        <v>1</v>
      </c>
      <c r="E156" s="71">
        <v>24</v>
      </c>
      <c r="F156" s="30"/>
      <c r="G156" s="18">
        <v>566.5</v>
      </c>
      <c r="H156" s="18"/>
      <c r="I156" s="18">
        <f>SUMIF($B$51:$B$148,"FGS-3",$G$51:$G$148)</f>
        <v>13029.5</v>
      </c>
      <c r="J156" s="36"/>
      <c r="K156" s="19"/>
      <c r="L156" s="19"/>
      <c r="M156" s="19"/>
      <c r="N156" s="19"/>
      <c r="O156" s="19"/>
      <c r="P156" s="19"/>
      <c r="Q156" s="19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30" customHeight="1">
      <c r="A157" s="31" t="s">
        <v>382</v>
      </c>
      <c r="B157" s="72" t="s">
        <v>383</v>
      </c>
      <c r="C157" s="27">
        <f>SUMIFS($E$51:$E$152,$B$51:$B$152,"FGA-1",$D$51:$D$152,"&lt;&gt;VAGO")</f>
        <v>11</v>
      </c>
      <c r="D157" s="27">
        <f t="shared" si="9"/>
        <v>0</v>
      </c>
      <c r="E157" s="71">
        <v>11</v>
      </c>
      <c r="F157" s="32"/>
      <c r="G157" s="18">
        <v>505.81</v>
      </c>
      <c r="H157" s="18"/>
      <c r="I157" s="18">
        <f>SUMIF($B$51:$B$148,"FGA-1",$G$51:$G$148)</f>
        <v>5563.9100000000008</v>
      </c>
      <c r="J157" s="36"/>
      <c r="K157" s="19"/>
      <c r="L157" s="19"/>
      <c r="M157" s="19"/>
      <c r="N157" s="19"/>
      <c r="O157" s="19"/>
      <c r="P157" s="19"/>
      <c r="Q157" s="19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30" customHeight="1">
      <c r="A158" s="26" t="s">
        <v>384</v>
      </c>
      <c r="B158" s="18" t="s">
        <v>145</v>
      </c>
      <c r="C158" s="27">
        <f>SUMIFS($E$51:$E$152,$B$51:$B$152,"FGA-2",$D$51:$D$152,"&lt;&gt;VAGO")</f>
        <v>1</v>
      </c>
      <c r="D158" s="27">
        <f t="shared" si="9"/>
        <v>0</v>
      </c>
      <c r="E158" s="71">
        <v>1</v>
      </c>
      <c r="F158" s="32"/>
      <c r="G158" s="18">
        <f>SUMIF($B$51:$B$148,"FGA-2",$G$51:$G$148)</f>
        <v>465.35</v>
      </c>
      <c r="H158" s="18"/>
      <c r="I158" s="18">
        <f>SUMIF($B$51:$B$148,"FGA-2",$G$51:$G$148)</f>
        <v>465.35</v>
      </c>
      <c r="J158" s="36"/>
      <c r="K158" s="19"/>
      <c r="L158" s="19"/>
      <c r="M158" s="19"/>
      <c r="N158" s="19"/>
      <c r="O158" s="19"/>
      <c r="P158" s="19"/>
      <c r="Q158" s="19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1:30" ht="30" customHeight="1">
      <c r="A159" s="26" t="s">
        <v>362</v>
      </c>
      <c r="B159" s="18" t="s">
        <v>363</v>
      </c>
      <c r="C159" s="27">
        <v>1</v>
      </c>
      <c r="D159" s="27">
        <v>1</v>
      </c>
      <c r="E159" s="71">
        <v>2</v>
      </c>
      <c r="F159" s="30"/>
      <c r="G159" s="18">
        <v>364.17</v>
      </c>
      <c r="H159" s="18"/>
      <c r="I159" s="18">
        <v>728.34</v>
      </c>
      <c r="J159" s="36"/>
      <c r="K159" s="19"/>
      <c r="L159" s="19"/>
      <c r="M159" s="19"/>
      <c r="N159" s="19"/>
      <c r="O159" s="19"/>
      <c r="P159" s="19"/>
      <c r="Q159" s="19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1:30" ht="60" hidden="1" customHeight="1">
      <c r="A160" s="23" t="s">
        <v>385</v>
      </c>
      <c r="B160" s="41"/>
      <c r="C160" s="24">
        <f t="shared" ref="C160:D160" si="10">SUM(C154:C159)</f>
        <v>103</v>
      </c>
      <c r="D160" s="24">
        <f t="shared" si="10"/>
        <v>7</v>
      </c>
      <c r="E160" s="24">
        <f>SUBTOTAL(9,E53:E155)</f>
        <v>166</v>
      </c>
      <c r="F160" s="41"/>
      <c r="G160" s="42">
        <f t="shared" ref="G160:I160" si="11">SUM(G154:G159)</f>
        <v>4144.3899999999994</v>
      </c>
      <c r="H160" s="42">
        <f t="shared" si="11"/>
        <v>0</v>
      </c>
      <c r="I160" s="42">
        <f t="shared" si="11"/>
        <v>80381.5</v>
      </c>
      <c r="J160" s="38"/>
      <c r="K160" s="6"/>
      <c r="L160" s="39"/>
      <c r="M160" s="39"/>
      <c r="N160" s="39"/>
      <c r="O160" s="39"/>
      <c r="P160" s="39"/>
      <c r="Q160" s="39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30" customHeight="1">
      <c r="A161" s="29"/>
      <c r="B161" s="29"/>
      <c r="C161" s="29"/>
      <c r="D161" s="29"/>
      <c r="E161" s="29"/>
      <c r="F161" s="29"/>
      <c r="G161" s="35"/>
      <c r="H161" s="35"/>
      <c r="I161" s="38"/>
      <c r="J161" s="38"/>
      <c r="K161" s="6"/>
      <c r="L161" s="39"/>
      <c r="M161" s="39"/>
      <c r="N161" s="39"/>
      <c r="O161" s="39"/>
      <c r="P161" s="39"/>
      <c r="Q161" s="39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30" customHeight="1">
      <c r="A162" s="162" t="s">
        <v>130</v>
      </c>
      <c r="B162" s="158"/>
      <c r="C162" s="158"/>
      <c r="D162" s="158"/>
      <c r="E162" s="158"/>
      <c r="F162" s="158"/>
      <c r="G162" s="158"/>
      <c r="H162" s="158"/>
      <c r="I162" s="159"/>
      <c r="J162" s="38"/>
      <c r="K162" s="6"/>
      <c r="L162" s="39"/>
      <c r="M162" s="39"/>
      <c r="N162" s="39"/>
      <c r="O162" s="39"/>
      <c r="P162" s="39"/>
      <c r="Q162" s="39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30" customHeight="1">
      <c r="A163" s="42" t="s">
        <v>131</v>
      </c>
      <c r="B163" s="9" t="s">
        <v>132</v>
      </c>
      <c r="C163" s="9" t="s">
        <v>133</v>
      </c>
      <c r="D163" s="9" t="s">
        <v>134</v>
      </c>
      <c r="E163" s="9" t="s">
        <v>135</v>
      </c>
      <c r="F163" s="9" t="s">
        <v>136</v>
      </c>
      <c r="G163" s="9" t="s">
        <v>137</v>
      </c>
      <c r="H163" s="9" t="s">
        <v>138</v>
      </c>
      <c r="I163" s="9" t="s">
        <v>139</v>
      </c>
      <c r="J163" s="38"/>
      <c r="K163" s="6"/>
      <c r="L163" s="39"/>
      <c r="M163" s="39"/>
      <c r="N163" s="39"/>
      <c r="O163" s="39"/>
      <c r="P163" s="39"/>
      <c r="Q163" s="39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30" customHeight="1">
      <c r="A164" s="66" t="s">
        <v>386</v>
      </c>
      <c r="B164" s="63" t="s">
        <v>387</v>
      </c>
      <c r="C164" s="73" t="s">
        <v>388</v>
      </c>
      <c r="D164" s="64" t="s">
        <v>96</v>
      </c>
      <c r="E164" s="66">
        <v>1</v>
      </c>
      <c r="F164" s="63" t="s">
        <v>389</v>
      </c>
      <c r="G164" s="64">
        <v>849.76</v>
      </c>
      <c r="H164" s="15">
        <v>0</v>
      </c>
      <c r="I164" s="18">
        <f>SUM(G164:H164)</f>
        <v>849.76</v>
      </c>
      <c r="J164" s="38"/>
      <c r="K164" s="6"/>
      <c r="L164" s="39"/>
      <c r="M164" s="39"/>
      <c r="N164" s="39"/>
      <c r="O164" s="39"/>
      <c r="P164" s="39"/>
      <c r="Q164" s="39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30" customHeight="1">
      <c r="A165" s="66" t="s">
        <v>390</v>
      </c>
      <c r="B165" s="63" t="s">
        <v>391</v>
      </c>
      <c r="C165" s="73" t="s">
        <v>392</v>
      </c>
      <c r="D165" s="64" t="s">
        <v>96</v>
      </c>
      <c r="E165" s="66">
        <v>1</v>
      </c>
      <c r="F165" s="63" t="s">
        <v>393</v>
      </c>
      <c r="G165" s="40">
        <v>4316.21</v>
      </c>
      <c r="H165" s="15">
        <v>0</v>
      </c>
      <c r="I165" s="74">
        <v>4316.21</v>
      </c>
      <c r="J165" s="38"/>
      <c r="K165" s="6"/>
      <c r="L165" s="39"/>
      <c r="M165" s="39"/>
      <c r="N165" s="39"/>
      <c r="O165" s="39"/>
      <c r="P165" s="39"/>
      <c r="Q165" s="39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30" customHeight="1">
      <c r="A166" s="66" t="s">
        <v>305</v>
      </c>
      <c r="B166" s="63" t="s">
        <v>394</v>
      </c>
      <c r="C166" s="73" t="s">
        <v>303</v>
      </c>
      <c r="D166" s="64" t="s">
        <v>96</v>
      </c>
      <c r="E166" s="66">
        <v>1</v>
      </c>
      <c r="F166" s="63" t="s">
        <v>395</v>
      </c>
      <c r="G166" s="64">
        <v>566.5</v>
      </c>
      <c r="H166" s="15">
        <v>0</v>
      </c>
      <c r="I166" s="18">
        <f>SUM(G166:H166)</f>
        <v>566.5</v>
      </c>
      <c r="J166" s="38"/>
      <c r="K166" s="6"/>
      <c r="L166" s="39"/>
      <c r="M166" s="39"/>
      <c r="N166" s="39"/>
      <c r="O166" s="39"/>
      <c r="P166" s="39"/>
      <c r="Q166" s="39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46.5" customHeight="1">
      <c r="A167" s="23" t="s">
        <v>385</v>
      </c>
      <c r="B167" s="41"/>
      <c r="C167" s="24"/>
      <c r="D167" s="24"/>
      <c r="E167" s="24">
        <f>SUM(E164)</f>
        <v>1</v>
      </c>
      <c r="F167" s="41"/>
      <c r="G167" s="42">
        <f>SUM(G164)</f>
        <v>849.76</v>
      </c>
      <c r="H167" s="42"/>
      <c r="I167" s="42">
        <f>SUM(I164)</f>
        <v>849.76</v>
      </c>
      <c r="J167" s="38"/>
      <c r="K167" s="6"/>
      <c r="L167" s="39"/>
      <c r="M167" s="39"/>
      <c r="N167" s="39"/>
      <c r="O167" s="39"/>
      <c r="P167" s="39"/>
      <c r="Q167" s="39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30" customHeight="1">
      <c r="A168" s="29"/>
      <c r="B168" s="29"/>
      <c r="C168" s="29"/>
      <c r="D168" s="29"/>
      <c r="E168" s="29"/>
      <c r="F168" s="29"/>
      <c r="G168" s="35"/>
      <c r="H168" s="35"/>
      <c r="I168" s="38"/>
      <c r="J168" s="38"/>
      <c r="K168" s="6"/>
      <c r="L168" s="39"/>
      <c r="M168" s="39"/>
      <c r="N168" s="39"/>
      <c r="O168" s="39"/>
      <c r="P168" s="39"/>
      <c r="Q168" s="39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66" customHeight="1">
      <c r="A169" s="23"/>
      <c r="B169" s="23"/>
      <c r="C169" s="24" t="s">
        <v>396</v>
      </c>
      <c r="D169" s="24" t="s">
        <v>397</v>
      </c>
      <c r="E169" s="24" t="s">
        <v>398</v>
      </c>
      <c r="F169" s="25"/>
      <c r="G169" s="24" t="s">
        <v>399</v>
      </c>
      <c r="H169" s="24" t="s">
        <v>400</v>
      </c>
      <c r="I169" s="24" t="s">
        <v>401</v>
      </c>
      <c r="J169" s="38"/>
      <c r="K169" s="6"/>
      <c r="L169" s="39"/>
      <c r="M169" s="39"/>
      <c r="N169" s="39"/>
      <c r="O169" s="39"/>
      <c r="P169" s="39"/>
      <c r="Q169" s="39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69.75" customHeight="1">
      <c r="A170" s="23" t="s">
        <v>402</v>
      </c>
      <c r="B170" s="25"/>
      <c r="C170" s="24">
        <f t="shared" ref="C170:E170" si="12">SUM(C31+C47+C160)</f>
        <v>121</v>
      </c>
      <c r="D170" s="24">
        <f t="shared" si="12"/>
        <v>7</v>
      </c>
      <c r="E170" s="24">
        <f t="shared" si="12"/>
        <v>184</v>
      </c>
      <c r="F170" s="25"/>
      <c r="G170" s="42">
        <f t="shared" ref="G170:I170" si="13">SUM(H31+G47+G160)</f>
        <v>16242.209999999997</v>
      </c>
      <c r="H170" s="42">
        <f t="shared" si="13"/>
        <v>78308.399999999994</v>
      </c>
      <c r="I170" s="42">
        <f t="shared" si="13"/>
        <v>170787.72000000003</v>
      </c>
      <c r="J170" s="38"/>
      <c r="K170" s="6"/>
      <c r="L170" s="39"/>
      <c r="M170" s="39"/>
      <c r="N170" s="39"/>
      <c r="O170" s="39"/>
      <c r="P170" s="39"/>
      <c r="Q170" s="39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30" customHeight="1">
      <c r="A171" s="29"/>
      <c r="B171" s="29"/>
      <c r="C171" s="29"/>
      <c r="D171" s="29"/>
      <c r="E171" s="29"/>
      <c r="F171" s="29"/>
      <c r="G171" s="35"/>
      <c r="H171" s="35"/>
      <c r="I171" s="38"/>
      <c r="J171" s="35"/>
      <c r="K171" s="19"/>
      <c r="L171" s="29"/>
      <c r="M171" s="39"/>
      <c r="N171" s="39"/>
      <c r="O171" s="39"/>
      <c r="P171" s="39"/>
      <c r="Q171" s="39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:30" ht="30" customHeight="1">
      <c r="A172" s="160" t="s">
        <v>403</v>
      </c>
      <c r="B172" s="158"/>
      <c r="C172" s="158"/>
      <c r="D172" s="158"/>
      <c r="E172" s="158"/>
      <c r="F172" s="159"/>
      <c r="G172" s="36"/>
      <c r="H172" s="35"/>
      <c r="I172" s="35"/>
      <c r="J172" s="35"/>
      <c r="K172" s="29"/>
      <c r="L172" s="29"/>
      <c r="M172" s="39"/>
      <c r="N172" s="39"/>
      <c r="O172" s="39"/>
      <c r="P172" s="39"/>
      <c r="Q172" s="39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1:30" ht="30" customHeight="1">
      <c r="A173" s="161" t="s">
        <v>404</v>
      </c>
      <c r="B173" s="158"/>
      <c r="C173" s="158"/>
      <c r="D173" s="158"/>
      <c r="E173" s="158"/>
      <c r="F173" s="159"/>
      <c r="G173" s="36"/>
      <c r="H173" s="35"/>
      <c r="I173" s="35"/>
      <c r="J173" s="35"/>
      <c r="K173" s="29"/>
      <c r="L173" s="29"/>
      <c r="M173" s="39"/>
      <c r="N173" s="39"/>
      <c r="O173" s="39"/>
      <c r="P173" s="39"/>
      <c r="Q173" s="39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:30" ht="30" customHeight="1">
      <c r="A174" s="161" t="s">
        <v>405</v>
      </c>
      <c r="B174" s="158"/>
      <c r="C174" s="158"/>
      <c r="D174" s="158"/>
      <c r="E174" s="158"/>
      <c r="F174" s="159"/>
      <c r="G174" s="36"/>
      <c r="H174" s="35"/>
      <c r="I174" s="35"/>
      <c r="J174" s="35"/>
      <c r="K174" s="29"/>
      <c r="L174" s="29"/>
      <c r="M174" s="39"/>
      <c r="N174" s="39"/>
      <c r="O174" s="39"/>
      <c r="P174" s="39"/>
      <c r="Q174" s="39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 ht="30" customHeight="1">
      <c r="A175" s="157" t="s">
        <v>406</v>
      </c>
      <c r="B175" s="158"/>
      <c r="C175" s="158"/>
      <c r="D175" s="158"/>
      <c r="E175" s="158"/>
      <c r="F175" s="159"/>
      <c r="G175" s="36"/>
      <c r="H175" s="35"/>
      <c r="I175" s="35"/>
      <c r="J175" s="35"/>
      <c r="K175" s="29"/>
      <c r="L175" s="29"/>
      <c r="M175" s="39"/>
      <c r="N175" s="39"/>
      <c r="O175" s="39"/>
      <c r="P175" s="39"/>
      <c r="Q175" s="39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ht="30" customHeight="1">
      <c r="A176" s="157" t="s">
        <v>407</v>
      </c>
      <c r="B176" s="158"/>
      <c r="C176" s="158"/>
      <c r="D176" s="158"/>
      <c r="E176" s="158"/>
      <c r="F176" s="159"/>
      <c r="G176" s="36"/>
      <c r="H176" s="35"/>
      <c r="I176" s="35"/>
      <c r="J176" s="35"/>
      <c r="K176" s="29"/>
      <c r="L176" s="29"/>
      <c r="M176" s="39"/>
      <c r="N176" s="39"/>
      <c r="O176" s="39"/>
      <c r="P176" s="39"/>
      <c r="Q176" s="39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30" customHeight="1">
      <c r="A177" s="157" t="s">
        <v>408</v>
      </c>
      <c r="B177" s="158"/>
      <c r="C177" s="158"/>
      <c r="D177" s="158"/>
      <c r="E177" s="158"/>
      <c r="F177" s="159"/>
      <c r="G177" s="36"/>
      <c r="H177" s="35"/>
      <c r="I177" s="35"/>
      <c r="J177" s="35"/>
      <c r="K177" s="29"/>
      <c r="L177" s="29"/>
      <c r="M177" s="39"/>
      <c r="N177" s="39"/>
      <c r="O177" s="39"/>
      <c r="P177" s="39"/>
      <c r="Q177" s="39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30" customHeight="1">
      <c r="A178" s="157"/>
      <c r="B178" s="158"/>
      <c r="C178" s="158"/>
      <c r="D178" s="158"/>
      <c r="E178" s="158"/>
      <c r="F178" s="159"/>
      <c r="G178" s="36"/>
      <c r="H178" s="35"/>
      <c r="I178" s="35"/>
      <c r="J178" s="35"/>
      <c r="K178" s="29"/>
      <c r="L178" s="29"/>
      <c r="M178" s="39"/>
      <c r="N178" s="39"/>
      <c r="O178" s="39"/>
      <c r="P178" s="39"/>
      <c r="Q178" s="39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30" customHeight="1">
      <c r="A179" s="160" t="s">
        <v>409</v>
      </c>
      <c r="B179" s="158"/>
      <c r="C179" s="158"/>
      <c r="D179" s="158"/>
      <c r="E179" s="158"/>
      <c r="F179" s="159"/>
      <c r="G179" s="36"/>
      <c r="H179" s="35"/>
      <c r="I179" s="35"/>
      <c r="J179" s="35"/>
      <c r="K179" s="29"/>
      <c r="L179" s="29"/>
      <c r="M179" s="39"/>
      <c r="N179" s="39"/>
      <c r="O179" s="39"/>
      <c r="P179" s="39"/>
      <c r="Q179" s="39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30" customHeight="1">
      <c r="A180" s="161" t="s">
        <v>410</v>
      </c>
      <c r="B180" s="158"/>
      <c r="C180" s="158"/>
      <c r="D180" s="158"/>
      <c r="E180" s="158"/>
      <c r="F180" s="159"/>
      <c r="G180" s="36"/>
      <c r="H180" s="35"/>
      <c r="I180" s="35"/>
      <c r="J180" s="35"/>
      <c r="K180" s="29"/>
      <c r="L180" s="29"/>
      <c r="M180" s="39"/>
      <c r="N180" s="39"/>
      <c r="O180" s="39"/>
      <c r="P180" s="39"/>
      <c r="Q180" s="39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30" customHeight="1">
      <c r="A181" s="157" t="s">
        <v>411</v>
      </c>
      <c r="B181" s="158"/>
      <c r="C181" s="158"/>
      <c r="D181" s="158"/>
      <c r="E181" s="158"/>
      <c r="F181" s="159"/>
      <c r="G181" s="36"/>
      <c r="H181" s="35"/>
      <c r="I181" s="35"/>
      <c r="J181" s="35"/>
      <c r="K181" s="29"/>
      <c r="L181" s="29"/>
      <c r="M181" s="39"/>
      <c r="N181" s="39"/>
      <c r="O181" s="39"/>
      <c r="P181" s="39"/>
      <c r="Q181" s="39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30" customHeight="1">
      <c r="A182" s="157" t="s">
        <v>412</v>
      </c>
      <c r="B182" s="158"/>
      <c r="C182" s="158"/>
      <c r="D182" s="158"/>
      <c r="E182" s="158"/>
      <c r="F182" s="159"/>
      <c r="G182" s="36"/>
      <c r="H182" s="35"/>
      <c r="I182" s="35"/>
      <c r="J182" s="35"/>
      <c r="K182" s="29"/>
      <c r="L182" s="29"/>
      <c r="M182" s="39"/>
      <c r="N182" s="39"/>
      <c r="O182" s="39"/>
      <c r="P182" s="39"/>
      <c r="Q182" s="39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30" customHeight="1">
      <c r="A183" s="157" t="s">
        <v>413</v>
      </c>
      <c r="B183" s="158"/>
      <c r="C183" s="158"/>
      <c r="D183" s="158"/>
      <c r="E183" s="158"/>
      <c r="F183" s="159"/>
      <c r="G183" s="36"/>
      <c r="H183" s="35"/>
      <c r="I183" s="35"/>
      <c r="J183" s="35"/>
      <c r="K183" s="29"/>
      <c r="L183" s="29"/>
      <c r="M183" s="39"/>
      <c r="N183" s="39"/>
      <c r="O183" s="39"/>
      <c r="P183" s="39"/>
      <c r="Q183" s="39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81" customHeight="1">
      <c r="A184" s="157" t="s">
        <v>414</v>
      </c>
      <c r="B184" s="158"/>
      <c r="C184" s="158"/>
      <c r="D184" s="158"/>
      <c r="E184" s="158"/>
      <c r="F184" s="159"/>
      <c r="G184" s="36"/>
      <c r="H184" s="35"/>
      <c r="I184" s="35"/>
      <c r="J184" s="35"/>
      <c r="K184" s="29"/>
      <c r="L184" s="29"/>
      <c r="M184" s="39"/>
      <c r="N184" s="39"/>
      <c r="O184" s="39"/>
      <c r="P184" s="39"/>
      <c r="Q184" s="39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30" customHeight="1">
      <c r="A185" s="157" t="s">
        <v>415</v>
      </c>
      <c r="B185" s="158"/>
      <c r="C185" s="158"/>
      <c r="D185" s="158"/>
      <c r="E185" s="158"/>
      <c r="F185" s="159"/>
      <c r="G185" s="36"/>
      <c r="H185" s="35"/>
      <c r="I185" s="35"/>
      <c r="J185" s="35"/>
      <c r="K185" s="29"/>
      <c r="L185" s="29"/>
      <c r="M185" s="39"/>
      <c r="N185" s="39"/>
      <c r="O185" s="39"/>
      <c r="P185" s="39"/>
      <c r="Q185" s="39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30" customHeight="1">
      <c r="A186" s="157" t="s">
        <v>416</v>
      </c>
      <c r="B186" s="158"/>
      <c r="C186" s="158"/>
      <c r="D186" s="158"/>
      <c r="E186" s="158"/>
      <c r="F186" s="159"/>
      <c r="G186" s="36"/>
      <c r="H186" s="35"/>
      <c r="I186" s="35"/>
      <c r="J186" s="35"/>
      <c r="K186" s="29"/>
      <c r="L186" s="29"/>
      <c r="M186" s="39"/>
      <c r="N186" s="39"/>
      <c r="O186" s="39"/>
      <c r="P186" s="39"/>
      <c r="Q186" s="39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30" customHeight="1">
      <c r="A187" s="157" t="s">
        <v>417</v>
      </c>
      <c r="B187" s="158"/>
      <c r="C187" s="158"/>
      <c r="D187" s="158"/>
      <c r="E187" s="158"/>
      <c r="F187" s="159"/>
      <c r="G187" s="36"/>
      <c r="H187" s="35"/>
      <c r="I187" s="35"/>
      <c r="J187" s="35"/>
      <c r="K187" s="29"/>
      <c r="L187" s="29"/>
      <c r="M187" s="39"/>
      <c r="N187" s="39"/>
      <c r="O187" s="39"/>
      <c r="P187" s="39"/>
      <c r="Q187" s="39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30" customHeight="1">
      <c r="A188" s="157" t="s">
        <v>418</v>
      </c>
      <c r="B188" s="158"/>
      <c r="C188" s="158"/>
      <c r="D188" s="158"/>
      <c r="E188" s="158"/>
      <c r="F188" s="159"/>
      <c r="G188" s="36"/>
      <c r="H188" s="35"/>
      <c r="I188" s="35"/>
      <c r="J188" s="35"/>
      <c r="K188" s="29"/>
      <c r="L188" s="29"/>
      <c r="M188" s="39"/>
      <c r="N188" s="39"/>
      <c r="O188" s="39"/>
      <c r="P188" s="39"/>
      <c r="Q188" s="39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30" customHeight="1">
      <c r="A189" s="157" t="s">
        <v>419</v>
      </c>
      <c r="B189" s="158"/>
      <c r="C189" s="158"/>
      <c r="D189" s="158"/>
      <c r="E189" s="158"/>
      <c r="F189" s="159"/>
      <c r="G189" s="36"/>
      <c r="H189" s="35"/>
      <c r="I189" s="35"/>
      <c r="J189" s="35"/>
      <c r="K189" s="29"/>
      <c r="L189" s="29"/>
      <c r="M189" s="39"/>
      <c r="N189" s="39"/>
      <c r="O189" s="39"/>
      <c r="P189" s="39"/>
      <c r="Q189" s="39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30" customHeight="1">
      <c r="A190" s="157" t="s">
        <v>420</v>
      </c>
      <c r="B190" s="158"/>
      <c r="C190" s="158"/>
      <c r="D190" s="158"/>
      <c r="E190" s="158"/>
      <c r="F190" s="159"/>
      <c r="G190" s="36"/>
      <c r="H190" s="35"/>
      <c r="I190" s="35"/>
      <c r="J190" s="35"/>
      <c r="K190" s="29"/>
      <c r="L190" s="29"/>
      <c r="M190" s="39"/>
      <c r="N190" s="39"/>
      <c r="O190" s="39"/>
      <c r="P190" s="39"/>
      <c r="Q190" s="39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30" customHeight="1">
      <c r="A191" s="157" t="s">
        <v>421</v>
      </c>
      <c r="B191" s="158"/>
      <c r="C191" s="158"/>
      <c r="D191" s="158"/>
      <c r="E191" s="158"/>
      <c r="F191" s="159"/>
      <c r="G191" s="36"/>
      <c r="H191" s="35"/>
      <c r="I191" s="35"/>
      <c r="J191" s="35"/>
      <c r="K191" s="29"/>
      <c r="L191" s="29"/>
      <c r="M191" s="39"/>
      <c r="N191" s="39"/>
      <c r="O191" s="39"/>
      <c r="P191" s="39"/>
      <c r="Q191" s="39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30" customHeight="1">
      <c r="A192" s="157" t="s">
        <v>422</v>
      </c>
      <c r="B192" s="158"/>
      <c r="C192" s="158"/>
      <c r="D192" s="158"/>
      <c r="E192" s="158"/>
      <c r="F192" s="159"/>
      <c r="G192" s="36"/>
      <c r="H192" s="35"/>
      <c r="I192" s="35"/>
      <c r="J192" s="35"/>
      <c r="K192" s="29"/>
      <c r="L192" s="29"/>
      <c r="M192" s="39"/>
      <c r="N192" s="39"/>
      <c r="O192" s="39"/>
      <c r="P192" s="39"/>
      <c r="Q192" s="39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30" customHeight="1">
      <c r="A193" s="157" t="s">
        <v>423</v>
      </c>
      <c r="B193" s="158"/>
      <c r="C193" s="158"/>
      <c r="D193" s="158"/>
      <c r="E193" s="158"/>
      <c r="F193" s="159"/>
      <c r="G193" s="36"/>
      <c r="H193" s="35"/>
      <c r="I193" s="35"/>
      <c r="J193" s="35"/>
      <c r="K193" s="29"/>
      <c r="L193" s="29"/>
      <c r="M193" s="39"/>
      <c r="N193" s="39"/>
      <c r="O193" s="39"/>
      <c r="P193" s="39"/>
      <c r="Q193" s="39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30" customHeight="1">
      <c r="A194" s="157" t="s">
        <v>424</v>
      </c>
      <c r="B194" s="158"/>
      <c r="C194" s="158"/>
      <c r="D194" s="158"/>
      <c r="E194" s="158"/>
      <c r="F194" s="159"/>
      <c r="G194" s="36"/>
      <c r="H194" s="35"/>
      <c r="I194" s="35"/>
      <c r="J194" s="35"/>
      <c r="K194" s="29"/>
      <c r="L194" s="29"/>
      <c r="M194" s="39"/>
      <c r="N194" s="39"/>
      <c r="O194" s="39"/>
      <c r="P194" s="39"/>
      <c r="Q194" s="39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30" customHeight="1">
      <c r="A195" s="157" t="s">
        <v>425</v>
      </c>
      <c r="B195" s="158"/>
      <c r="C195" s="158"/>
      <c r="D195" s="158"/>
      <c r="E195" s="158"/>
      <c r="F195" s="159"/>
      <c r="G195" s="36"/>
      <c r="H195" s="35"/>
      <c r="I195" s="35"/>
      <c r="J195" s="35"/>
      <c r="K195" s="29"/>
      <c r="L195" s="29"/>
      <c r="M195" s="39"/>
      <c r="N195" s="39"/>
      <c r="O195" s="39"/>
      <c r="P195" s="39"/>
      <c r="Q195" s="39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30" customHeight="1">
      <c r="A196" s="157" t="s">
        <v>426</v>
      </c>
      <c r="B196" s="158"/>
      <c r="C196" s="158"/>
      <c r="D196" s="158"/>
      <c r="E196" s="158"/>
      <c r="F196" s="159"/>
      <c r="G196" s="36"/>
      <c r="H196" s="35"/>
      <c r="I196" s="35"/>
      <c r="J196" s="35"/>
      <c r="K196" s="29"/>
      <c r="L196" s="29"/>
      <c r="M196" s="39"/>
      <c r="N196" s="39"/>
      <c r="O196" s="39"/>
      <c r="P196" s="39"/>
      <c r="Q196" s="39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30" customHeight="1">
      <c r="A197" s="157" t="s">
        <v>427</v>
      </c>
      <c r="B197" s="158"/>
      <c r="C197" s="158"/>
      <c r="D197" s="158"/>
      <c r="E197" s="158"/>
      <c r="F197" s="159"/>
      <c r="G197" s="36"/>
      <c r="H197" s="35"/>
      <c r="I197" s="35"/>
      <c r="J197" s="35"/>
      <c r="K197" s="29"/>
      <c r="L197" s="29"/>
      <c r="M197" s="39"/>
      <c r="N197" s="39"/>
      <c r="O197" s="39"/>
      <c r="P197" s="39"/>
      <c r="Q197" s="39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30" customHeight="1">
      <c r="A198" s="157" t="s">
        <v>428</v>
      </c>
      <c r="B198" s="158"/>
      <c r="C198" s="158"/>
      <c r="D198" s="158"/>
      <c r="E198" s="158"/>
      <c r="F198" s="159"/>
      <c r="G198" s="36"/>
      <c r="H198" s="35"/>
      <c r="I198" s="35"/>
      <c r="J198" s="35"/>
      <c r="K198" s="29"/>
      <c r="L198" s="29"/>
      <c r="M198" s="39"/>
      <c r="N198" s="39"/>
      <c r="O198" s="39"/>
      <c r="P198" s="39"/>
      <c r="Q198" s="39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 ht="30" customHeight="1">
      <c r="A199" s="157" t="s">
        <v>429</v>
      </c>
      <c r="B199" s="158"/>
      <c r="C199" s="158"/>
      <c r="D199" s="158"/>
      <c r="E199" s="158"/>
      <c r="F199" s="159"/>
      <c r="G199" s="36"/>
      <c r="H199" s="35"/>
      <c r="I199" s="35"/>
      <c r="J199" s="35"/>
      <c r="K199" s="29"/>
      <c r="L199" s="29"/>
      <c r="M199" s="39"/>
      <c r="N199" s="39"/>
      <c r="O199" s="39"/>
      <c r="P199" s="39"/>
      <c r="Q199" s="39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:30" ht="30" customHeight="1">
      <c r="A200" s="157" t="s">
        <v>430</v>
      </c>
      <c r="B200" s="158"/>
      <c r="C200" s="158"/>
      <c r="D200" s="158"/>
      <c r="E200" s="158"/>
      <c r="F200" s="159"/>
      <c r="G200" s="36"/>
      <c r="H200" s="35"/>
      <c r="I200" s="35"/>
      <c r="J200" s="35"/>
      <c r="K200" s="29"/>
      <c r="L200" s="29"/>
      <c r="M200" s="39"/>
      <c r="N200" s="39"/>
      <c r="O200" s="39"/>
      <c r="P200" s="39"/>
      <c r="Q200" s="39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:30" ht="30" customHeight="1">
      <c r="A201" s="157" t="s">
        <v>431</v>
      </c>
      <c r="B201" s="158"/>
      <c r="C201" s="158"/>
      <c r="D201" s="158"/>
      <c r="E201" s="158"/>
      <c r="F201" s="159"/>
      <c r="G201" s="36"/>
      <c r="H201" s="35"/>
      <c r="I201" s="35"/>
      <c r="J201" s="35"/>
      <c r="K201" s="29"/>
      <c r="L201" s="29"/>
      <c r="M201" s="39"/>
      <c r="N201" s="39"/>
      <c r="O201" s="39"/>
      <c r="P201" s="39"/>
      <c r="Q201" s="39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 ht="30" customHeight="1">
      <c r="A202" s="157" t="s">
        <v>432</v>
      </c>
      <c r="B202" s="158"/>
      <c r="C202" s="158"/>
      <c r="D202" s="158"/>
      <c r="E202" s="158"/>
      <c r="F202" s="159"/>
      <c r="G202" s="36"/>
      <c r="H202" s="35"/>
      <c r="I202" s="35"/>
      <c r="J202" s="35"/>
      <c r="K202" s="29"/>
      <c r="L202" s="29"/>
      <c r="M202" s="39"/>
      <c r="N202" s="39"/>
      <c r="O202" s="39"/>
      <c r="P202" s="39"/>
      <c r="Q202" s="39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</row>
    <row r="203" spans="1:30" ht="69" customHeight="1">
      <c r="A203" s="157" t="s">
        <v>433</v>
      </c>
      <c r="B203" s="158"/>
      <c r="C203" s="158"/>
      <c r="D203" s="158"/>
      <c r="E203" s="158"/>
      <c r="F203" s="159"/>
      <c r="G203" s="36"/>
      <c r="H203" s="35"/>
      <c r="I203" s="35"/>
      <c r="J203" s="35"/>
      <c r="K203" s="29"/>
      <c r="L203" s="29"/>
      <c r="M203" s="39"/>
      <c r="N203" s="39"/>
      <c r="O203" s="39"/>
      <c r="P203" s="39"/>
      <c r="Q203" s="39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</row>
    <row r="204" spans="1:30" ht="49.5" customHeight="1">
      <c r="A204" s="157" t="s">
        <v>434</v>
      </c>
      <c r="B204" s="158"/>
      <c r="C204" s="158"/>
      <c r="D204" s="158"/>
      <c r="E204" s="158"/>
      <c r="F204" s="159"/>
      <c r="G204" s="36"/>
      <c r="H204" s="35"/>
      <c r="I204" s="35"/>
      <c r="J204" s="35"/>
      <c r="K204" s="29"/>
      <c r="L204" s="29"/>
      <c r="M204" s="39"/>
      <c r="N204" s="39"/>
      <c r="O204" s="39"/>
      <c r="P204" s="39"/>
      <c r="Q204" s="39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</row>
    <row r="205" spans="1:30" ht="30" customHeight="1">
      <c r="A205" s="157" t="s">
        <v>435</v>
      </c>
      <c r="B205" s="158"/>
      <c r="C205" s="158"/>
      <c r="D205" s="158"/>
      <c r="E205" s="158"/>
      <c r="F205" s="159"/>
      <c r="G205" s="36"/>
      <c r="H205" s="35"/>
      <c r="I205" s="35"/>
      <c r="J205" s="35"/>
      <c r="K205" s="29"/>
      <c r="L205" s="29"/>
      <c r="M205" s="39"/>
      <c r="N205" s="39"/>
      <c r="O205" s="39"/>
      <c r="P205" s="39"/>
      <c r="Q205" s="39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30" customHeight="1">
      <c r="A206" s="157" t="s">
        <v>436</v>
      </c>
      <c r="B206" s="158"/>
      <c r="C206" s="158"/>
      <c r="D206" s="158"/>
      <c r="E206" s="158"/>
      <c r="F206" s="159"/>
      <c r="G206" s="36"/>
      <c r="H206" s="35"/>
      <c r="I206" s="35"/>
      <c r="J206" s="35"/>
      <c r="K206" s="29"/>
      <c r="L206" s="29"/>
      <c r="M206" s="39"/>
      <c r="N206" s="39"/>
      <c r="O206" s="39"/>
      <c r="P206" s="39"/>
      <c r="Q206" s="39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30" customHeight="1">
      <c r="A207" s="157" t="s">
        <v>437</v>
      </c>
      <c r="B207" s="158"/>
      <c r="C207" s="158"/>
      <c r="D207" s="158"/>
      <c r="E207" s="158"/>
      <c r="F207" s="159"/>
      <c r="G207" s="36"/>
      <c r="H207" s="35"/>
      <c r="I207" s="35"/>
      <c r="J207" s="35"/>
      <c r="K207" s="29"/>
      <c r="L207" s="29"/>
      <c r="M207" s="39"/>
      <c r="N207" s="39"/>
      <c r="O207" s="39"/>
      <c r="P207" s="39"/>
      <c r="Q207" s="39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30" customHeight="1">
      <c r="A208" s="157" t="s">
        <v>438</v>
      </c>
      <c r="B208" s="158"/>
      <c r="C208" s="158"/>
      <c r="D208" s="158"/>
      <c r="E208" s="158"/>
      <c r="F208" s="159"/>
      <c r="G208" s="36"/>
      <c r="H208" s="35"/>
      <c r="I208" s="35"/>
      <c r="J208" s="35"/>
      <c r="K208" s="29"/>
      <c r="L208" s="29"/>
      <c r="M208" s="39"/>
      <c r="N208" s="39"/>
      <c r="O208" s="39"/>
      <c r="P208" s="39"/>
      <c r="Q208" s="39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30" customHeight="1">
      <c r="A209" s="157" t="s">
        <v>439</v>
      </c>
      <c r="B209" s="158"/>
      <c r="C209" s="158"/>
      <c r="D209" s="158"/>
      <c r="E209" s="158"/>
      <c r="F209" s="159"/>
      <c r="G209" s="36"/>
      <c r="H209" s="35"/>
      <c r="I209" s="35"/>
      <c r="J209" s="35"/>
      <c r="K209" s="29"/>
      <c r="L209" s="29"/>
      <c r="M209" s="39"/>
      <c r="N209" s="39"/>
      <c r="O209" s="39"/>
      <c r="P209" s="39"/>
      <c r="Q209" s="39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30" customHeight="1">
      <c r="A210" s="157" t="s">
        <v>440</v>
      </c>
      <c r="B210" s="158"/>
      <c r="C210" s="158"/>
      <c r="D210" s="158"/>
      <c r="E210" s="158"/>
      <c r="F210" s="159"/>
      <c r="G210" s="36"/>
      <c r="H210" s="35"/>
      <c r="I210" s="35"/>
      <c r="J210" s="35"/>
      <c r="K210" s="29"/>
      <c r="L210" s="29"/>
      <c r="M210" s="39"/>
      <c r="N210" s="39"/>
      <c r="O210" s="39"/>
      <c r="P210" s="39"/>
      <c r="Q210" s="39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30" customHeight="1">
      <c r="A211" s="157" t="s">
        <v>441</v>
      </c>
      <c r="B211" s="158"/>
      <c r="C211" s="158"/>
      <c r="D211" s="158"/>
      <c r="E211" s="158"/>
      <c r="F211" s="159"/>
      <c r="G211" s="36"/>
      <c r="H211" s="35"/>
      <c r="I211" s="35"/>
      <c r="J211" s="35"/>
      <c r="K211" s="29"/>
      <c r="L211" s="29"/>
      <c r="M211" s="39"/>
      <c r="N211" s="39"/>
      <c r="O211" s="39"/>
      <c r="P211" s="39"/>
      <c r="Q211" s="39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30" customHeight="1">
      <c r="A212" s="157" t="s">
        <v>442</v>
      </c>
      <c r="B212" s="158"/>
      <c r="C212" s="158"/>
      <c r="D212" s="158"/>
      <c r="E212" s="158"/>
      <c r="F212" s="159"/>
      <c r="G212" s="36"/>
      <c r="H212" s="35"/>
      <c r="I212" s="35"/>
      <c r="J212" s="35"/>
      <c r="K212" s="29"/>
      <c r="L212" s="29"/>
      <c r="M212" s="39"/>
      <c r="N212" s="39"/>
      <c r="O212" s="39"/>
      <c r="P212" s="39"/>
      <c r="Q212" s="39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30" customHeight="1">
      <c r="A213" s="157" t="s">
        <v>443</v>
      </c>
      <c r="B213" s="158"/>
      <c r="C213" s="158"/>
      <c r="D213" s="158"/>
      <c r="E213" s="158"/>
      <c r="F213" s="159"/>
      <c r="G213" s="36"/>
      <c r="H213" s="35"/>
      <c r="I213" s="35"/>
      <c r="J213" s="35"/>
      <c r="K213" s="29"/>
      <c r="L213" s="29"/>
      <c r="M213" s="39"/>
      <c r="N213" s="39"/>
      <c r="O213" s="39"/>
      <c r="P213" s="39"/>
      <c r="Q213" s="39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30" customHeight="1">
      <c r="A214" s="157" t="s">
        <v>444</v>
      </c>
      <c r="B214" s="158"/>
      <c r="C214" s="158"/>
      <c r="D214" s="158"/>
      <c r="E214" s="158"/>
      <c r="F214" s="159"/>
      <c r="G214" s="36"/>
      <c r="H214" s="35"/>
      <c r="I214" s="35"/>
      <c r="J214" s="35"/>
      <c r="K214" s="29"/>
      <c r="L214" s="29"/>
      <c r="M214" s="39"/>
      <c r="N214" s="39"/>
      <c r="O214" s="39"/>
      <c r="P214" s="39"/>
      <c r="Q214" s="39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30" customHeight="1">
      <c r="A215" s="157" t="s">
        <v>445</v>
      </c>
      <c r="B215" s="158"/>
      <c r="C215" s="158"/>
      <c r="D215" s="158"/>
      <c r="E215" s="158"/>
      <c r="F215" s="159"/>
      <c r="G215" s="36"/>
      <c r="H215" s="35"/>
      <c r="I215" s="35"/>
      <c r="J215" s="35"/>
      <c r="K215" s="29"/>
      <c r="L215" s="29"/>
      <c r="M215" s="39"/>
      <c r="N215" s="39"/>
      <c r="O215" s="39"/>
      <c r="P215" s="39"/>
      <c r="Q215" s="39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30" customHeight="1">
      <c r="A216" s="157" t="s">
        <v>446</v>
      </c>
      <c r="B216" s="158"/>
      <c r="C216" s="158"/>
      <c r="D216" s="158"/>
      <c r="E216" s="158"/>
      <c r="F216" s="159"/>
      <c r="G216" s="36"/>
      <c r="H216" s="35"/>
      <c r="I216" s="35"/>
      <c r="J216" s="35"/>
      <c r="K216" s="29"/>
      <c r="L216" s="29"/>
      <c r="M216" s="39"/>
      <c r="N216" s="39"/>
      <c r="O216" s="39"/>
      <c r="P216" s="39"/>
      <c r="Q216" s="39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63.75" customHeight="1">
      <c r="A217" s="157" t="s">
        <v>447</v>
      </c>
      <c r="B217" s="158"/>
      <c r="C217" s="158"/>
      <c r="D217" s="158"/>
      <c r="E217" s="158"/>
      <c r="F217" s="159"/>
      <c r="G217" s="36"/>
      <c r="H217" s="35"/>
      <c r="I217" s="35"/>
      <c r="J217" s="35"/>
      <c r="K217" s="29"/>
      <c r="L217" s="29"/>
      <c r="M217" s="39"/>
      <c r="N217" s="39"/>
      <c r="O217" s="39"/>
      <c r="P217" s="39"/>
      <c r="Q217" s="39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30" customHeight="1">
      <c r="A218" s="157" t="s">
        <v>448</v>
      </c>
      <c r="B218" s="158"/>
      <c r="C218" s="158"/>
      <c r="D218" s="158"/>
      <c r="E218" s="158"/>
      <c r="F218" s="159"/>
      <c r="G218" s="36"/>
      <c r="H218" s="35"/>
      <c r="I218" s="35"/>
      <c r="J218" s="35"/>
      <c r="K218" s="29"/>
      <c r="L218" s="29"/>
      <c r="M218" s="39"/>
      <c r="N218" s="39"/>
      <c r="O218" s="39"/>
      <c r="P218" s="39"/>
      <c r="Q218" s="39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30" customHeight="1">
      <c r="A219" s="157" t="s">
        <v>449</v>
      </c>
      <c r="B219" s="158"/>
      <c r="C219" s="158"/>
      <c r="D219" s="158"/>
      <c r="E219" s="158"/>
      <c r="F219" s="159"/>
      <c r="G219" s="36"/>
      <c r="H219" s="35"/>
      <c r="I219" s="35"/>
      <c r="J219" s="35"/>
      <c r="K219" s="29"/>
      <c r="L219" s="29"/>
      <c r="M219" s="39"/>
      <c r="N219" s="39"/>
      <c r="O219" s="39"/>
      <c r="P219" s="39"/>
      <c r="Q219" s="39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73.5" customHeight="1">
      <c r="A220" s="157" t="s">
        <v>450</v>
      </c>
      <c r="B220" s="158"/>
      <c r="C220" s="158"/>
      <c r="D220" s="158"/>
      <c r="E220" s="158"/>
      <c r="F220" s="159"/>
      <c r="G220" s="36"/>
      <c r="H220" s="35"/>
      <c r="I220" s="35"/>
      <c r="J220" s="77"/>
      <c r="K220" s="78"/>
      <c r="L220" s="78"/>
      <c r="M220" s="78"/>
      <c r="N220" s="78"/>
      <c r="O220" s="78"/>
      <c r="P220" s="78"/>
      <c r="Q220" s="78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51.75" customHeight="1">
      <c r="A221" s="157" t="s">
        <v>451</v>
      </c>
      <c r="B221" s="158"/>
      <c r="C221" s="158"/>
      <c r="D221" s="158"/>
      <c r="E221" s="158"/>
      <c r="F221" s="159"/>
      <c r="G221" s="77"/>
      <c r="H221" s="77"/>
      <c r="I221" s="77"/>
      <c r="J221" s="77"/>
      <c r="K221" s="78"/>
      <c r="L221" s="78"/>
      <c r="M221" s="78"/>
      <c r="N221" s="78"/>
      <c r="O221" s="78"/>
      <c r="P221" s="78"/>
      <c r="Q221" s="78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30" customHeight="1">
      <c r="A222" s="157" t="s">
        <v>452</v>
      </c>
      <c r="B222" s="158"/>
      <c r="C222" s="158"/>
      <c r="D222" s="158"/>
      <c r="E222" s="158"/>
      <c r="F222" s="159"/>
      <c r="G222" s="77"/>
      <c r="H222" s="77"/>
      <c r="I222" s="77"/>
      <c r="J222" s="77"/>
      <c r="K222" s="78"/>
      <c r="L222" s="78"/>
      <c r="M222" s="78"/>
      <c r="N222" s="78"/>
      <c r="O222" s="78"/>
      <c r="P222" s="78"/>
      <c r="Q222" s="78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30" customHeight="1">
      <c r="A223" s="157" t="s">
        <v>453</v>
      </c>
      <c r="B223" s="158"/>
      <c r="C223" s="158"/>
      <c r="D223" s="158"/>
      <c r="E223" s="158"/>
      <c r="F223" s="159"/>
      <c r="G223" s="77"/>
      <c r="H223" s="77"/>
      <c r="I223" s="77"/>
      <c r="J223" s="77"/>
      <c r="K223" s="78"/>
      <c r="L223" s="78"/>
      <c r="M223" s="78"/>
      <c r="N223" s="78"/>
      <c r="O223" s="78"/>
      <c r="P223" s="78"/>
      <c r="Q223" s="78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30" customHeight="1">
      <c r="A224" s="157" t="s">
        <v>454</v>
      </c>
      <c r="B224" s="158"/>
      <c r="C224" s="158"/>
      <c r="D224" s="158"/>
      <c r="E224" s="158"/>
      <c r="F224" s="159"/>
      <c r="G224" s="77"/>
      <c r="H224" s="77"/>
      <c r="I224" s="77"/>
      <c r="J224" s="77"/>
      <c r="K224" s="78"/>
      <c r="L224" s="78"/>
      <c r="M224" s="78"/>
      <c r="N224" s="78"/>
      <c r="O224" s="78"/>
      <c r="P224" s="78"/>
      <c r="Q224" s="78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30" customHeight="1">
      <c r="A225" s="157" t="s">
        <v>455</v>
      </c>
      <c r="B225" s="158"/>
      <c r="C225" s="158"/>
      <c r="D225" s="158"/>
      <c r="E225" s="158"/>
      <c r="F225" s="159"/>
      <c r="G225" s="77"/>
      <c r="H225" s="77"/>
      <c r="I225" s="77"/>
      <c r="J225" s="77"/>
      <c r="K225" s="78"/>
      <c r="L225" s="78"/>
      <c r="M225" s="78"/>
      <c r="N225" s="78"/>
      <c r="O225" s="78"/>
      <c r="P225" s="78"/>
      <c r="Q225" s="78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30" customHeight="1">
      <c r="A226" s="157" t="s">
        <v>456</v>
      </c>
      <c r="B226" s="158"/>
      <c r="C226" s="158"/>
      <c r="D226" s="158"/>
      <c r="E226" s="158"/>
      <c r="F226" s="159"/>
      <c r="G226" s="77"/>
      <c r="H226" s="77"/>
      <c r="I226" s="77"/>
      <c r="J226" s="77"/>
      <c r="K226" s="78"/>
      <c r="L226" s="78"/>
      <c r="M226" s="78"/>
      <c r="N226" s="78"/>
      <c r="O226" s="78"/>
      <c r="P226" s="78"/>
      <c r="Q226" s="78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30" customHeight="1">
      <c r="A227" s="157" t="s">
        <v>457</v>
      </c>
      <c r="B227" s="158"/>
      <c r="C227" s="158"/>
      <c r="D227" s="158"/>
      <c r="E227" s="158"/>
      <c r="F227" s="159"/>
      <c r="G227" s="77"/>
      <c r="H227" s="77"/>
      <c r="I227" s="77"/>
      <c r="J227" s="77"/>
      <c r="K227" s="78"/>
      <c r="L227" s="78"/>
      <c r="M227" s="78"/>
      <c r="N227" s="78"/>
      <c r="O227" s="78"/>
      <c r="P227" s="78"/>
      <c r="Q227" s="78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30" customHeight="1">
      <c r="A228" s="157" t="s">
        <v>458</v>
      </c>
      <c r="B228" s="158"/>
      <c r="C228" s="158"/>
      <c r="D228" s="158"/>
      <c r="E228" s="158"/>
      <c r="F228" s="159"/>
      <c r="G228" s="77"/>
      <c r="H228" s="77"/>
      <c r="I228" s="77"/>
      <c r="J228" s="77"/>
      <c r="K228" s="78"/>
      <c r="L228" s="78"/>
      <c r="M228" s="78"/>
      <c r="N228" s="78"/>
      <c r="O228" s="78"/>
      <c r="P228" s="78"/>
      <c r="Q228" s="78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30" customHeight="1">
      <c r="A229" s="157" t="s">
        <v>459</v>
      </c>
      <c r="B229" s="158"/>
      <c r="C229" s="158"/>
      <c r="D229" s="158"/>
      <c r="E229" s="158"/>
      <c r="F229" s="159"/>
      <c r="G229" s="77"/>
      <c r="H229" s="77"/>
      <c r="I229" s="77"/>
      <c r="J229" s="77"/>
      <c r="K229" s="78"/>
      <c r="L229" s="78"/>
      <c r="M229" s="78"/>
      <c r="N229" s="78"/>
      <c r="O229" s="78"/>
      <c r="P229" s="78"/>
      <c r="Q229" s="78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30" customHeight="1">
      <c r="A230" s="157" t="s">
        <v>460</v>
      </c>
      <c r="B230" s="158"/>
      <c r="C230" s="158"/>
      <c r="D230" s="158"/>
      <c r="E230" s="158"/>
      <c r="F230" s="159"/>
      <c r="G230" s="77"/>
      <c r="H230" s="77"/>
      <c r="I230" s="77"/>
      <c r="J230" s="77"/>
      <c r="K230" s="78"/>
      <c r="L230" s="78"/>
      <c r="M230" s="78"/>
      <c r="N230" s="78"/>
      <c r="O230" s="78"/>
      <c r="P230" s="78"/>
      <c r="Q230" s="78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30" customHeight="1">
      <c r="A231" s="157" t="s">
        <v>461</v>
      </c>
      <c r="B231" s="158"/>
      <c r="C231" s="158"/>
      <c r="D231" s="158"/>
      <c r="E231" s="158"/>
      <c r="F231" s="159"/>
      <c r="G231" s="77"/>
      <c r="H231" s="77"/>
      <c r="I231" s="77"/>
      <c r="J231" s="77"/>
      <c r="K231" s="78"/>
      <c r="L231" s="78"/>
      <c r="M231" s="78"/>
      <c r="N231" s="78"/>
      <c r="O231" s="78"/>
      <c r="P231" s="78"/>
      <c r="Q231" s="78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30" customHeight="1">
      <c r="A232" s="157" t="s">
        <v>462</v>
      </c>
      <c r="B232" s="158"/>
      <c r="C232" s="158"/>
      <c r="D232" s="158"/>
      <c r="E232" s="158"/>
      <c r="F232" s="159"/>
      <c r="G232" s="77"/>
      <c r="H232" s="77"/>
      <c r="I232" s="77"/>
      <c r="J232" s="77"/>
      <c r="K232" s="78"/>
      <c r="L232" s="78"/>
      <c r="M232" s="78"/>
      <c r="N232" s="78"/>
      <c r="O232" s="78"/>
      <c r="P232" s="78"/>
      <c r="Q232" s="78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30" customHeight="1">
      <c r="A233" s="157" t="s">
        <v>463</v>
      </c>
      <c r="B233" s="158"/>
      <c r="C233" s="158"/>
      <c r="D233" s="158"/>
      <c r="E233" s="158"/>
      <c r="F233" s="159"/>
      <c r="G233" s="77"/>
      <c r="H233" s="77"/>
      <c r="I233" s="77"/>
      <c r="J233" s="77"/>
      <c r="K233" s="78"/>
      <c r="L233" s="78"/>
      <c r="M233" s="78"/>
      <c r="N233" s="78"/>
      <c r="O233" s="78"/>
      <c r="P233" s="78"/>
      <c r="Q233" s="78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30" customHeight="1">
      <c r="A234" s="157" t="s">
        <v>464</v>
      </c>
      <c r="B234" s="158"/>
      <c r="C234" s="158"/>
      <c r="D234" s="158"/>
      <c r="E234" s="158"/>
      <c r="F234" s="159"/>
      <c r="G234" s="77"/>
      <c r="H234" s="77"/>
      <c r="I234" s="77"/>
      <c r="J234" s="77"/>
      <c r="K234" s="78"/>
      <c r="L234" s="78"/>
      <c r="M234" s="78"/>
      <c r="N234" s="78"/>
      <c r="O234" s="78"/>
      <c r="P234" s="78"/>
      <c r="Q234" s="78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30" customHeight="1">
      <c r="A235" s="157" t="s">
        <v>465</v>
      </c>
      <c r="B235" s="158"/>
      <c r="C235" s="158"/>
      <c r="D235" s="158"/>
      <c r="E235" s="158"/>
      <c r="F235" s="159"/>
      <c r="G235" s="77"/>
      <c r="H235" s="77"/>
      <c r="I235" s="77"/>
      <c r="J235" s="77"/>
      <c r="K235" s="78"/>
      <c r="L235" s="78"/>
      <c r="M235" s="78"/>
      <c r="N235" s="78"/>
      <c r="O235" s="78"/>
      <c r="P235" s="78"/>
      <c r="Q235" s="78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30" customHeight="1">
      <c r="A236" s="157" t="s">
        <v>466</v>
      </c>
      <c r="B236" s="158"/>
      <c r="C236" s="158"/>
      <c r="D236" s="158"/>
      <c r="E236" s="158"/>
      <c r="F236" s="159"/>
      <c r="G236" s="77"/>
      <c r="H236" s="77"/>
      <c r="I236" s="77"/>
      <c r="J236" s="77"/>
      <c r="K236" s="78"/>
      <c r="L236" s="78"/>
      <c r="M236" s="78"/>
      <c r="N236" s="78"/>
      <c r="O236" s="78"/>
      <c r="P236" s="78"/>
      <c r="Q236" s="78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30" customHeight="1">
      <c r="A237" s="157" t="s">
        <v>467</v>
      </c>
      <c r="B237" s="158"/>
      <c r="C237" s="158"/>
      <c r="D237" s="158"/>
      <c r="E237" s="158"/>
      <c r="F237" s="159"/>
      <c r="G237" s="77"/>
      <c r="H237" s="77"/>
      <c r="I237" s="77"/>
      <c r="J237" s="77"/>
      <c r="K237" s="78"/>
      <c r="L237" s="78"/>
      <c r="M237" s="78"/>
      <c r="N237" s="78"/>
      <c r="O237" s="78"/>
      <c r="P237" s="78"/>
      <c r="Q237" s="78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</row>
    <row r="238" spans="1:30" ht="30" customHeight="1">
      <c r="A238" s="157" t="s">
        <v>468</v>
      </c>
      <c r="B238" s="158"/>
      <c r="C238" s="158"/>
      <c r="D238" s="158"/>
      <c r="E238" s="158"/>
      <c r="F238" s="159"/>
      <c r="G238" s="77"/>
      <c r="H238" s="77"/>
      <c r="I238" s="77"/>
      <c r="J238" s="77"/>
      <c r="K238" s="78"/>
      <c r="L238" s="78"/>
      <c r="M238" s="78"/>
      <c r="N238" s="78"/>
      <c r="O238" s="78"/>
      <c r="P238" s="78"/>
      <c r="Q238" s="78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</row>
    <row r="239" spans="1:30" ht="30" customHeight="1">
      <c r="A239" s="157" t="s">
        <v>469</v>
      </c>
      <c r="B239" s="158"/>
      <c r="C239" s="158"/>
      <c r="D239" s="158"/>
      <c r="E239" s="158"/>
      <c r="F239" s="159"/>
      <c r="G239" s="77"/>
      <c r="H239" s="77"/>
      <c r="I239" s="77"/>
      <c r="J239" s="77"/>
      <c r="K239" s="78"/>
      <c r="L239" s="78"/>
      <c r="M239" s="78"/>
      <c r="N239" s="78"/>
      <c r="O239" s="78"/>
      <c r="P239" s="78"/>
      <c r="Q239" s="78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</row>
    <row r="240" spans="1:30" ht="15.75" customHeight="1">
      <c r="A240" s="157" t="s">
        <v>470</v>
      </c>
      <c r="B240" s="158"/>
      <c r="C240" s="158"/>
      <c r="D240" s="158"/>
      <c r="E240" s="158"/>
      <c r="F240" s="159"/>
      <c r="G240" s="77"/>
      <c r="H240" s="77"/>
      <c r="I240" s="77"/>
      <c r="J240" s="79"/>
      <c r="K240" s="80"/>
      <c r="L240" s="80"/>
      <c r="M240" s="80"/>
      <c r="N240" s="80"/>
      <c r="O240" s="80"/>
      <c r="P240" s="80"/>
      <c r="Q240" s="80"/>
    </row>
    <row r="241" spans="1:17" ht="15.75" customHeight="1">
      <c r="A241" s="80"/>
      <c r="B241" s="80"/>
      <c r="C241" s="80"/>
      <c r="D241" s="80"/>
      <c r="E241" s="80"/>
      <c r="F241" s="80"/>
      <c r="G241" s="79"/>
      <c r="H241" s="79"/>
      <c r="I241" s="79"/>
      <c r="J241" s="79"/>
      <c r="K241" s="80"/>
      <c r="L241" s="80"/>
      <c r="M241" s="80"/>
      <c r="N241" s="80"/>
      <c r="O241" s="80"/>
      <c r="P241" s="80"/>
      <c r="Q241" s="80"/>
    </row>
    <row r="242" spans="1:17" ht="15.75" customHeight="1">
      <c r="A242" s="80"/>
      <c r="B242" s="80"/>
      <c r="C242" s="80"/>
      <c r="D242" s="80"/>
      <c r="E242" s="80"/>
      <c r="F242" s="80"/>
      <c r="G242" s="79"/>
      <c r="H242" s="79"/>
      <c r="I242" s="79"/>
      <c r="J242" s="79"/>
      <c r="K242" s="80"/>
      <c r="L242" s="80"/>
      <c r="M242" s="80"/>
      <c r="N242" s="80"/>
      <c r="O242" s="80"/>
      <c r="P242" s="80"/>
      <c r="Q242" s="80"/>
    </row>
    <row r="243" spans="1:17" ht="15.75" customHeight="1">
      <c r="A243" s="80"/>
      <c r="B243" s="80"/>
      <c r="C243" s="80"/>
      <c r="D243" s="80"/>
      <c r="E243" s="80"/>
      <c r="F243" s="80"/>
      <c r="G243" s="79"/>
      <c r="H243" s="79"/>
      <c r="I243" s="79"/>
      <c r="J243" s="79"/>
      <c r="K243" s="80"/>
      <c r="L243" s="80"/>
      <c r="M243" s="80"/>
      <c r="N243" s="80"/>
      <c r="O243" s="80"/>
      <c r="P243" s="80"/>
      <c r="Q243" s="80"/>
    </row>
    <row r="244" spans="1:17" ht="15.75" customHeight="1">
      <c r="A244" s="80"/>
      <c r="B244" s="80"/>
      <c r="C244" s="80"/>
      <c r="D244" s="80"/>
      <c r="E244" s="80"/>
      <c r="F244" s="80"/>
      <c r="G244" s="79"/>
      <c r="H244" s="79"/>
      <c r="I244" s="79"/>
      <c r="J244" s="81"/>
    </row>
    <row r="245" spans="1:17" ht="15.75" customHeight="1">
      <c r="G245" s="81"/>
      <c r="H245" s="81"/>
      <c r="I245" s="81"/>
      <c r="J245" s="81"/>
    </row>
    <row r="246" spans="1:17" ht="15.75" customHeight="1">
      <c r="G246" s="81"/>
      <c r="H246" s="81"/>
      <c r="I246" s="81"/>
      <c r="J246" s="81"/>
    </row>
    <row r="247" spans="1:17" ht="15.75" customHeight="1">
      <c r="G247" s="81"/>
      <c r="H247" s="81"/>
      <c r="I247" s="81"/>
      <c r="J247" s="81"/>
    </row>
    <row r="248" spans="1:17" ht="15.75" customHeight="1">
      <c r="G248" s="81"/>
      <c r="H248" s="81"/>
      <c r="I248" s="81"/>
      <c r="J248" s="81"/>
    </row>
    <row r="249" spans="1:17" ht="15.75" customHeight="1">
      <c r="G249" s="81"/>
      <c r="H249" s="81"/>
      <c r="I249" s="81"/>
      <c r="J249" s="81"/>
    </row>
    <row r="250" spans="1:17" ht="15.75" customHeight="1">
      <c r="G250" s="81"/>
      <c r="H250" s="81"/>
      <c r="I250" s="81"/>
      <c r="J250" s="81"/>
    </row>
    <row r="251" spans="1:17" ht="15.75" customHeight="1">
      <c r="G251" s="81"/>
      <c r="H251" s="81"/>
      <c r="I251" s="81"/>
      <c r="J251" s="81"/>
    </row>
    <row r="252" spans="1:17" ht="15.75" customHeight="1">
      <c r="G252" s="81"/>
      <c r="H252" s="81"/>
      <c r="I252" s="81"/>
      <c r="J252" s="81"/>
    </row>
    <row r="253" spans="1:17" ht="15.75" customHeight="1">
      <c r="G253" s="81"/>
      <c r="H253" s="81"/>
      <c r="I253" s="81"/>
      <c r="J253" s="81"/>
    </row>
    <row r="254" spans="1:17" ht="15.75" customHeight="1">
      <c r="G254" s="81"/>
      <c r="H254" s="81"/>
      <c r="I254" s="81"/>
      <c r="J254" s="81"/>
    </row>
    <row r="255" spans="1:17" ht="15.75" customHeight="1">
      <c r="G255" s="81"/>
      <c r="H255" s="81"/>
      <c r="I255" s="81"/>
      <c r="J255" s="81"/>
    </row>
    <row r="256" spans="1:17" ht="15.75" customHeight="1">
      <c r="G256" s="81"/>
      <c r="H256" s="81"/>
      <c r="I256" s="81"/>
      <c r="J256" s="81"/>
    </row>
    <row r="257" spans="7:10" ht="15.75" customHeight="1">
      <c r="G257" s="81"/>
      <c r="H257" s="81"/>
      <c r="I257" s="81"/>
      <c r="J257" s="81"/>
    </row>
    <row r="258" spans="7:10" ht="15.75" customHeight="1">
      <c r="G258" s="81"/>
      <c r="H258" s="81"/>
      <c r="I258" s="81"/>
      <c r="J258" s="81"/>
    </row>
    <row r="259" spans="7:10" ht="15.75" customHeight="1"/>
    <row r="260" spans="7:10" ht="15.75" customHeight="1"/>
    <row r="261" spans="7:10" ht="15.75" customHeight="1"/>
    <row r="262" spans="7:10" ht="15.75" customHeight="1"/>
    <row r="263" spans="7:10" ht="15.75" customHeight="1"/>
    <row r="264" spans="7:10" ht="15.75" customHeight="1"/>
    <row r="265" spans="7:10" ht="15.75" customHeight="1"/>
    <row r="266" spans="7:10" ht="15.75" customHeight="1"/>
    <row r="267" spans="7:10" ht="15.75" customHeight="1"/>
    <row r="268" spans="7:10" ht="15.75" customHeight="1"/>
    <row r="269" spans="7:10" ht="15.75" customHeight="1"/>
    <row r="270" spans="7:10" ht="15.75" customHeight="1"/>
    <row r="271" spans="7:10" ht="15.75" customHeight="1"/>
    <row r="272" spans="7:1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0:AD159" xr:uid="{00000000-0009-0000-0000-000000000000}"/>
  <mergeCells count="77">
    <mergeCell ref="A213:F213"/>
    <mergeCell ref="A214:F214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34:F234"/>
    <mergeCell ref="A240:F240"/>
    <mergeCell ref="A227:F227"/>
    <mergeCell ref="A228:F228"/>
    <mergeCell ref="A229:F229"/>
    <mergeCell ref="A230:F230"/>
    <mergeCell ref="A231:F231"/>
    <mergeCell ref="A232:F232"/>
    <mergeCell ref="A233:F233"/>
    <mergeCell ref="A235:F235"/>
    <mergeCell ref="A236:F236"/>
    <mergeCell ref="A237:F237"/>
    <mergeCell ref="A238:F238"/>
    <mergeCell ref="A239:F239"/>
    <mergeCell ref="A1:J1"/>
    <mergeCell ref="A2:J2"/>
    <mergeCell ref="A3:J3"/>
    <mergeCell ref="B4:J4"/>
    <mergeCell ref="A5:J5"/>
    <mergeCell ref="A33:I33"/>
    <mergeCell ref="A49:I49"/>
    <mergeCell ref="A162:I162"/>
    <mergeCell ref="A172:F172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9:F209"/>
    <mergeCell ref="A210:F210"/>
    <mergeCell ref="A211:F211"/>
    <mergeCell ref="A212:F212"/>
    <mergeCell ref="A204:F204"/>
    <mergeCell ref="A205:F205"/>
    <mergeCell ref="A206:F206"/>
    <mergeCell ref="A207:F207"/>
    <mergeCell ref="A208:F208"/>
  </mergeCells>
  <dataValidations count="2">
    <dataValidation type="list" allowBlank="1" sqref="B35:B40" xr:uid="{00000000-0002-0000-0000-000000000000}">
      <formula1>"FDA,FDA-1,FDA-2,FDA-3,FDA-4"</formula1>
    </dataValidation>
    <dataValidation type="list" allowBlank="1" sqref="B7:B18" xr:uid="{00000000-0002-0000-0000-000001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orientation="landscape"/>
  <rowBreaks count="2" manualBreakCount="2">
    <brk id="48" man="1"/>
    <brk id="160" man="1"/>
  </rowBreaks>
  <colBreaks count="1" manualBreakCount="1">
    <brk id="10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/>
  </sheetViews>
  <sheetFormatPr defaultColWidth="12.625" defaultRowHeight="15" customHeight="1"/>
  <cols>
    <col min="1" max="1" width="54.625" customWidth="1"/>
    <col min="2" max="2" width="21.375" customWidth="1"/>
    <col min="3" max="3" width="17.75" customWidth="1"/>
    <col min="4" max="4" width="18.25" customWidth="1"/>
    <col min="5" max="5" width="12" customWidth="1"/>
    <col min="6" max="6" width="55.25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>
      <c r="A4" s="4" t="s">
        <v>471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  <c r="K4" s="5"/>
    </row>
    <row r="5" spans="1:30" ht="30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  <c r="K5" s="6"/>
      <c r="L5" s="7"/>
      <c r="M5" s="8"/>
      <c r="N5" s="8"/>
      <c r="O5" s="8"/>
      <c r="P5" s="8"/>
      <c r="Q5" s="8"/>
    </row>
    <row r="6" spans="1:30" ht="47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>
      <c r="A7" s="13" t="s">
        <v>16</v>
      </c>
      <c r="B7" s="13" t="s">
        <v>17</v>
      </c>
      <c r="C7" s="13" t="s">
        <v>18</v>
      </c>
      <c r="D7" s="13" t="s">
        <v>19</v>
      </c>
      <c r="E7" s="14">
        <v>1</v>
      </c>
      <c r="F7" s="13" t="s">
        <v>20</v>
      </c>
      <c r="G7" s="15">
        <v>0</v>
      </c>
      <c r="H7" s="16">
        <v>2312.25</v>
      </c>
      <c r="I7" s="17">
        <v>9249.0300000000007</v>
      </c>
      <c r="J7" s="18">
        <f t="shared" ref="J7:J18" si="0">SUM(G7:I7)</f>
        <v>11561.28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5"/>
      <c r="AB8" s="5"/>
      <c r="AC8" s="5"/>
      <c r="AD8" s="5"/>
    </row>
    <row r="9" spans="1:30" ht="30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5"/>
      <c r="AB9" s="5"/>
      <c r="AC9" s="5"/>
      <c r="AD9" s="5"/>
    </row>
    <row r="10" spans="1:30" ht="30" customHeight="1">
      <c r="A10" s="13" t="s">
        <v>28</v>
      </c>
      <c r="B10" s="13" t="s">
        <v>29</v>
      </c>
      <c r="C10" s="13" t="s">
        <v>30</v>
      </c>
      <c r="D10" s="13" t="s">
        <v>19</v>
      </c>
      <c r="E10" s="14">
        <v>1</v>
      </c>
      <c r="F10" s="13" t="s">
        <v>31</v>
      </c>
      <c r="G10" s="15">
        <v>0</v>
      </c>
      <c r="H10" s="16">
        <v>1310.28</v>
      </c>
      <c r="I10" s="17">
        <v>5241.1099999999997</v>
      </c>
      <c r="J10" s="18">
        <f t="shared" si="0"/>
        <v>6551.3899999999994</v>
      </c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5"/>
      <c r="AB10" s="5"/>
      <c r="AC10" s="5"/>
      <c r="AD10" s="5"/>
    </row>
    <row r="11" spans="1:30" ht="30" customHeight="1">
      <c r="A11" s="13" t="s">
        <v>32</v>
      </c>
      <c r="B11" s="13" t="s">
        <v>22</v>
      </c>
      <c r="C11" s="13" t="s">
        <v>30</v>
      </c>
      <c r="D11" s="13" t="s">
        <v>19</v>
      </c>
      <c r="E11" s="14">
        <v>1</v>
      </c>
      <c r="F11" s="13" t="s">
        <v>33</v>
      </c>
      <c r="G11" s="15">
        <v>0</v>
      </c>
      <c r="H11" s="21">
        <v>500.99</v>
      </c>
      <c r="I11" s="21">
        <v>2003.96</v>
      </c>
      <c r="J11" s="18">
        <f t="shared" si="0"/>
        <v>2504.9499999999998</v>
      </c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5"/>
      <c r="AB11" s="5"/>
      <c r="AC11" s="5"/>
      <c r="AD11" s="5"/>
    </row>
    <row r="12" spans="1:30" ht="30" customHeight="1">
      <c r="A12" s="13" t="s">
        <v>34</v>
      </c>
      <c r="B12" s="13" t="s">
        <v>35</v>
      </c>
      <c r="C12" s="13" t="s">
        <v>36</v>
      </c>
      <c r="D12" s="13" t="s">
        <v>19</v>
      </c>
      <c r="E12" s="14">
        <v>1</v>
      </c>
      <c r="F12" s="13" t="s">
        <v>37</v>
      </c>
      <c r="G12" s="15">
        <v>0</v>
      </c>
      <c r="H12" s="21">
        <v>308.3</v>
      </c>
      <c r="I12" s="21">
        <v>1233.21</v>
      </c>
      <c r="J12" s="18">
        <f t="shared" si="0"/>
        <v>1541.51</v>
      </c>
      <c r="K12" s="19"/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5"/>
      <c r="AB12" s="5"/>
      <c r="AC12" s="5"/>
      <c r="AD12" s="5"/>
    </row>
    <row r="13" spans="1:30" ht="30" customHeight="1">
      <c r="A13" s="13" t="s">
        <v>38</v>
      </c>
      <c r="B13" s="13" t="s">
        <v>22</v>
      </c>
      <c r="C13" s="13" t="s">
        <v>39</v>
      </c>
      <c r="D13" s="13" t="s">
        <v>19</v>
      </c>
      <c r="E13" s="14">
        <v>1</v>
      </c>
      <c r="F13" s="13" t="s">
        <v>40</v>
      </c>
      <c r="G13" s="15">
        <v>0</v>
      </c>
      <c r="H13" s="21">
        <v>500.99</v>
      </c>
      <c r="I13" s="21">
        <v>2003.96</v>
      </c>
      <c r="J13" s="18">
        <f t="shared" si="0"/>
        <v>2504.9499999999998</v>
      </c>
      <c r="K13" s="19"/>
      <c r="L13" s="19"/>
      <c r="M13" s="19"/>
      <c r="N13" s="19"/>
      <c r="O13" s="19"/>
      <c r="P13" s="19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30" customHeight="1">
      <c r="A14" s="13" t="s">
        <v>41</v>
      </c>
      <c r="B14" s="13" t="s">
        <v>42</v>
      </c>
      <c r="C14" s="13" t="s">
        <v>43</v>
      </c>
      <c r="D14" s="13" t="s">
        <v>19</v>
      </c>
      <c r="E14" s="14">
        <v>1</v>
      </c>
      <c r="F14" s="13" t="s">
        <v>44</v>
      </c>
      <c r="G14" s="15">
        <v>0</v>
      </c>
      <c r="H14" s="22">
        <v>770.75</v>
      </c>
      <c r="I14" s="22">
        <v>3083.01</v>
      </c>
      <c r="J14" s="18">
        <f t="shared" si="0"/>
        <v>3853.76</v>
      </c>
      <c r="K14" s="19"/>
      <c r="L14" s="19"/>
      <c r="M14" s="19"/>
      <c r="N14" s="19"/>
      <c r="O14" s="19"/>
      <c r="P14" s="19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0" customHeight="1">
      <c r="A15" s="13" t="s">
        <v>45</v>
      </c>
      <c r="B15" s="13" t="s">
        <v>29</v>
      </c>
      <c r="C15" s="13" t="s">
        <v>46</v>
      </c>
      <c r="D15" s="13" t="s">
        <v>19</v>
      </c>
      <c r="E15" s="14">
        <v>1</v>
      </c>
      <c r="F15" s="13" t="s">
        <v>47</v>
      </c>
      <c r="G15" s="15">
        <v>0</v>
      </c>
      <c r="H15" s="22">
        <v>1310.28</v>
      </c>
      <c r="I15" s="22">
        <v>5241.1099999999997</v>
      </c>
      <c r="J15" s="18">
        <f t="shared" si="0"/>
        <v>6551.3899999999994</v>
      </c>
      <c r="K15" s="19"/>
      <c r="L15" s="19"/>
      <c r="M15" s="19"/>
      <c r="N15" s="19"/>
      <c r="O15" s="19"/>
      <c r="P15" s="19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13" t="s">
        <v>48</v>
      </c>
      <c r="B16" s="13" t="s">
        <v>42</v>
      </c>
      <c r="C16" s="13" t="s">
        <v>49</v>
      </c>
      <c r="D16" s="13" t="s">
        <v>19</v>
      </c>
      <c r="E16" s="14">
        <v>1</v>
      </c>
      <c r="F16" s="13" t="s">
        <v>50</v>
      </c>
      <c r="G16" s="15">
        <v>0</v>
      </c>
      <c r="H16" s="22">
        <v>770.75</v>
      </c>
      <c r="I16" s="22">
        <v>3083.01</v>
      </c>
      <c r="J16" s="18">
        <f t="shared" si="0"/>
        <v>3853.76</v>
      </c>
      <c r="K16" s="19"/>
      <c r="L16" s="19"/>
      <c r="M16" s="19"/>
      <c r="N16" s="19"/>
      <c r="O16" s="19"/>
      <c r="P16" s="19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>
      <c r="A17" s="13" t="s">
        <v>51</v>
      </c>
      <c r="B17" s="13" t="s">
        <v>52</v>
      </c>
      <c r="C17" s="13" t="s">
        <v>53</v>
      </c>
      <c r="D17" s="13" t="s">
        <v>19</v>
      </c>
      <c r="E17" s="14">
        <v>1</v>
      </c>
      <c r="F17" s="13" t="s">
        <v>54</v>
      </c>
      <c r="G17" s="15">
        <v>0</v>
      </c>
      <c r="H17" s="16">
        <v>1076.06</v>
      </c>
      <c r="I17" s="17">
        <v>4316.21</v>
      </c>
      <c r="J17" s="18">
        <f t="shared" si="0"/>
        <v>5392.27</v>
      </c>
      <c r="K17" s="19"/>
      <c r="L17" s="19"/>
      <c r="M17" s="19"/>
      <c r="N17" s="19"/>
      <c r="O17" s="19"/>
      <c r="P17" s="19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0" customHeight="1">
      <c r="A18" s="13" t="s">
        <v>55</v>
      </c>
      <c r="B18" s="13" t="s">
        <v>29</v>
      </c>
      <c r="C18" s="13" t="s">
        <v>56</v>
      </c>
      <c r="D18" s="13" t="s">
        <v>19</v>
      </c>
      <c r="E18" s="14">
        <v>1</v>
      </c>
      <c r="F18" s="13" t="s">
        <v>57</v>
      </c>
      <c r="G18" s="15">
        <v>0</v>
      </c>
      <c r="H18" s="22">
        <v>1310.28</v>
      </c>
      <c r="I18" s="22">
        <v>5241.1099999999997</v>
      </c>
      <c r="J18" s="18">
        <f t="shared" si="0"/>
        <v>6551.3899999999994</v>
      </c>
      <c r="K18" s="19"/>
      <c r="L18" s="19"/>
      <c r="M18" s="19"/>
      <c r="N18" s="19"/>
      <c r="O18" s="19"/>
      <c r="P18" s="19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57" customHeight="1">
      <c r="A19" s="23" t="s">
        <v>58</v>
      </c>
      <c r="B19" s="23" t="s">
        <v>59</v>
      </c>
      <c r="C19" s="24" t="s">
        <v>60</v>
      </c>
      <c r="D19" s="24" t="s">
        <v>61</v>
      </c>
      <c r="E19" s="24" t="s">
        <v>62</v>
      </c>
      <c r="F19" s="25"/>
      <c r="G19" s="24" t="s">
        <v>63</v>
      </c>
      <c r="H19" s="24" t="s">
        <v>64</v>
      </c>
      <c r="I19" s="24" t="s">
        <v>65</v>
      </c>
      <c r="J19" s="24" t="s">
        <v>66</v>
      </c>
      <c r="K19" s="19"/>
      <c r="L19" s="19"/>
      <c r="M19" s="19"/>
      <c r="N19" s="19"/>
      <c r="O19" s="19"/>
      <c r="P19" s="19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30" customHeight="1">
      <c r="A20" s="26" t="s">
        <v>67</v>
      </c>
      <c r="B20" s="14" t="s">
        <v>68</v>
      </c>
      <c r="C20" s="27">
        <f>SUMIFS($E$7:$E$18,$B$7:$B$18,"DAS",$D$7:$D$18,"&lt;&gt;VAGO")</f>
        <v>0</v>
      </c>
      <c r="D20" s="27">
        <f>SUMIFS($E$7:$E$18,$B$7:$B$18,"DAS",$D$7:$D$18,"VAGO")</f>
        <v>0</v>
      </c>
      <c r="E20" s="27">
        <f t="shared" ref="E20:E27" si="1">C20+D20</f>
        <v>0</v>
      </c>
      <c r="F20" s="28"/>
      <c r="G20" s="18">
        <f>SUMIF($B$7:$B$18,"DAS",$G$7:$G$18)</f>
        <v>0</v>
      </c>
      <c r="H20" s="18">
        <f>SUMIF($B$7:$B$18,"DAS",$H$7:$H$18)</f>
        <v>0</v>
      </c>
      <c r="I20" s="18">
        <f>SUMIF($B$7:$B$18,"DAS",$I$7:$I$18)</f>
        <v>0</v>
      </c>
      <c r="J20" s="18">
        <f>SUMIF($B$7:$B$18,"DAS",$J$7:$J$18)</f>
        <v>0</v>
      </c>
      <c r="K20" s="29"/>
      <c r="L20" s="29"/>
      <c r="M20" s="29"/>
      <c r="N20" s="29"/>
      <c r="O20" s="29"/>
      <c r="P20" s="29"/>
      <c r="Q20" s="29"/>
    </row>
    <row r="21" spans="1:30" ht="30" customHeight="1">
      <c r="A21" s="26" t="s">
        <v>69</v>
      </c>
      <c r="B21" s="14" t="s">
        <v>17</v>
      </c>
      <c r="C21" s="27">
        <f>SUMIFS($E$7:$E$18,$B$7:$B$18,"DAS-1",$D$7:$D$18,"&lt;&gt;VAGO")</f>
        <v>1</v>
      </c>
      <c r="D21" s="27">
        <f>SUMIFS($E$7:$E$18,$B$7:$B$18,"DAS-1",$D$7:$D$18,"VAGO")</f>
        <v>0</v>
      </c>
      <c r="E21" s="27">
        <f t="shared" si="1"/>
        <v>1</v>
      </c>
      <c r="F21" s="30"/>
      <c r="G21" s="18">
        <f>SUMIF($B$7:$B$18,"DAS-1",$G$7:$G$18)</f>
        <v>0</v>
      </c>
      <c r="H21" s="18">
        <f>SUMIF($B$7:$B$18,"DAS-1",$H$7:$H$18)</f>
        <v>2312.25</v>
      </c>
      <c r="I21" s="18">
        <f>SUMIF($B$7:$B$18,"DAS-1",$I$7:$I$18)</f>
        <v>9249.0300000000007</v>
      </c>
      <c r="J21" s="18">
        <f>SUMIF($B$7:$B$18,"DAS-1",$J$7:$J$18)</f>
        <v>11561.28</v>
      </c>
      <c r="K21" s="29"/>
      <c r="L21" s="29"/>
      <c r="M21" s="29"/>
      <c r="N21" s="29"/>
      <c r="O21" s="29"/>
      <c r="P21" s="29"/>
      <c r="Q21" s="29"/>
    </row>
    <row r="22" spans="1:30" ht="30" customHeight="1">
      <c r="A22" s="26" t="s">
        <v>70</v>
      </c>
      <c r="B22" s="14" t="s">
        <v>71</v>
      </c>
      <c r="C22" s="27">
        <f>SUMIFS($E$7:$E$18,$B$7:$B$18,"DAS-2",$D$7:$D$18,"&lt;&gt;VAGO")</f>
        <v>0</v>
      </c>
      <c r="D22" s="27">
        <f>SUMIFS($E$7:$E$18,$B$7:$B$18,"DAS-2",$D$7:$D$18,"VAGO")</f>
        <v>0</v>
      </c>
      <c r="E22" s="27">
        <f t="shared" si="1"/>
        <v>0</v>
      </c>
      <c r="F22" s="30"/>
      <c r="G22" s="18">
        <f>SUMIF($B$7:$B$18,"DAS-2",$G$7:$G$18)</f>
        <v>0</v>
      </c>
      <c r="H22" s="18">
        <f>SUMIF($B$7:$B$18,"DAS-2",$H$7:$H$18)</f>
        <v>0</v>
      </c>
      <c r="I22" s="18">
        <f>SUMIF($B$7:$B$18,"DAS-2",$I$7:$I$18)</f>
        <v>0</v>
      </c>
      <c r="J22" s="18">
        <f>SUMIF($B$7:$B$18,"DAS-2",$J$7:$J$18)</f>
        <v>0</v>
      </c>
      <c r="K22" s="29"/>
      <c r="L22" s="29"/>
      <c r="M22" s="29"/>
      <c r="N22" s="29"/>
      <c r="O22" s="29"/>
      <c r="P22" s="29"/>
      <c r="Q22" s="29"/>
    </row>
    <row r="23" spans="1:30" ht="30" customHeight="1">
      <c r="A23" s="26" t="s">
        <v>72</v>
      </c>
      <c r="B23" s="14" t="s">
        <v>25</v>
      </c>
      <c r="C23" s="27">
        <f>SUMIFS($E$7:$E$18,$B$7:$B$18,"DAS-3",$D$7:$D$18,"&lt;&gt;VAGO")</f>
        <v>1</v>
      </c>
      <c r="D23" s="27">
        <v>0</v>
      </c>
      <c r="E23" s="27">
        <f t="shared" si="1"/>
        <v>1</v>
      </c>
      <c r="F23" s="30"/>
      <c r="G23" s="18">
        <f>SUMIF($B$7:$B$18,"DAS-3",$G$7:$G$18)</f>
        <v>0</v>
      </c>
      <c r="H23" s="18">
        <f>SUMIF($B$7:$B$18,"DAS-3",$H$7:$H$18)</f>
        <v>1425.9</v>
      </c>
      <c r="I23" s="18">
        <f>SUMIF($B$7:$B$18,"DAS-3",$I$7:$I$18)</f>
        <v>5703.56</v>
      </c>
      <c r="J23" s="18">
        <f>SUMIF($B$7:$B$18,"DAS-3",$J$7:$J$18)</f>
        <v>7129.4600000000009</v>
      </c>
      <c r="K23" s="29"/>
      <c r="L23" s="29"/>
      <c r="M23" s="29"/>
      <c r="N23" s="29"/>
      <c r="O23" s="29"/>
      <c r="P23" s="29"/>
      <c r="Q23" s="29"/>
    </row>
    <row r="24" spans="1:30" ht="30" customHeight="1">
      <c r="A24" s="31" t="s">
        <v>73</v>
      </c>
      <c r="B24" s="14" t="s">
        <v>29</v>
      </c>
      <c r="C24" s="27">
        <v>3</v>
      </c>
      <c r="D24" s="27">
        <v>0</v>
      </c>
      <c r="E24" s="27">
        <f t="shared" si="1"/>
        <v>3</v>
      </c>
      <c r="F24" s="32"/>
      <c r="G24" s="18">
        <f>SUMIF($B$7:$B$18,"DAS-4",$G$7:$G$18)</f>
        <v>0</v>
      </c>
      <c r="H24" s="18">
        <f>SUMIF($B$7:$B$18,"DAS-4",$H$7:$H$18)</f>
        <v>3930.84</v>
      </c>
      <c r="I24" s="18">
        <f>SUMIF($B$7:$B$18,"DAS-4",$I$7:$I$18)</f>
        <v>15723.329999999998</v>
      </c>
      <c r="J24" s="18">
        <f>SUMIF($B$7:$B$18,"DAS-4",$J$7:$J$18)</f>
        <v>19654.169999999998</v>
      </c>
      <c r="K24" s="29"/>
      <c r="L24" s="29"/>
      <c r="M24" s="29"/>
      <c r="N24" s="29"/>
      <c r="O24" s="29"/>
      <c r="P24" s="29"/>
      <c r="Q24" s="29"/>
    </row>
    <row r="25" spans="1:30" ht="30" customHeight="1">
      <c r="A25" s="31" t="s">
        <v>74</v>
      </c>
      <c r="B25" s="14" t="s">
        <v>52</v>
      </c>
      <c r="C25" s="27">
        <v>1</v>
      </c>
      <c r="D25" s="27">
        <v>0</v>
      </c>
      <c r="E25" s="27">
        <f t="shared" si="1"/>
        <v>1</v>
      </c>
      <c r="F25" s="32"/>
      <c r="G25" s="18">
        <f>SUMIF($B$7:$B$18,"DAS-5",$G$7:$G$18)</f>
        <v>0</v>
      </c>
      <c r="H25" s="18">
        <f>SUMIF($B$7:$B$18,"DAS-5",$H$7:$H$18)</f>
        <v>1076.06</v>
      </c>
      <c r="I25" s="18">
        <f>SUMIF($B$7:$B$18,"DAS-5",$I$7:$I$18)</f>
        <v>4316.21</v>
      </c>
      <c r="J25" s="18">
        <f>SUMIF($B$7:$B$18,"DAS-5",$J$7:$J$18)</f>
        <v>5392.27</v>
      </c>
      <c r="K25" s="29"/>
      <c r="L25" s="29"/>
      <c r="M25" s="29"/>
      <c r="N25" s="29"/>
      <c r="O25" s="29"/>
      <c r="P25" s="29"/>
      <c r="Q25" s="29"/>
    </row>
    <row r="26" spans="1:30" ht="30" customHeight="1">
      <c r="A26" s="31" t="s">
        <v>75</v>
      </c>
      <c r="B26" s="14" t="s">
        <v>76</v>
      </c>
      <c r="C26" s="27">
        <f>SUMIFS($E$7:$E$18,$B$7:$B$18,"CAA-1",$D$7:$D$18,"&lt;&gt;VAGO")</f>
        <v>0</v>
      </c>
      <c r="D26" s="27">
        <f>SUMIFS($E$7:$E$18,$B$7:$B$18,"CAA-1",$D$7:$D$18,"VAGO")</f>
        <v>0</v>
      </c>
      <c r="E26" s="27">
        <f t="shared" si="1"/>
        <v>0</v>
      </c>
      <c r="F26" s="32"/>
      <c r="G26" s="18">
        <f>SUMIF($B$7:$B$18,"CAA-1",$G$7:$G$18)</f>
        <v>0</v>
      </c>
      <c r="H26" s="18">
        <f>SUMIF($B$7:$B$18,"CAA-1",$H$7:$H$18)</f>
        <v>0</v>
      </c>
      <c r="I26" s="18">
        <f>SUMIF($B$7:$B$18,"CAA-1",$I$7:$I$18)</f>
        <v>0</v>
      </c>
      <c r="J26" s="18">
        <f>SUMIF($B$7:$B$18,"CAA-1",$J$7:$J$18)</f>
        <v>0</v>
      </c>
      <c r="K26" s="29"/>
      <c r="L26" s="29"/>
      <c r="M26" s="29"/>
      <c r="N26" s="29"/>
      <c r="O26" s="29"/>
      <c r="P26" s="29"/>
      <c r="Q26" s="29"/>
    </row>
    <row r="27" spans="1:30" ht="30" customHeight="1">
      <c r="A27" s="31" t="s">
        <v>77</v>
      </c>
      <c r="B27" s="14" t="s">
        <v>42</v>
      </c>
      <c r="C27" s="27">
        <f>SUMIFS($E$7:$E$18,$B$7:$B$18,"CAA-2",$D$7:$D$18,"&lt;&gt;VAGO")</f>
        <v>2</v>
      </c>
      <c r="D27" s="27">
        <f>SUMIFS($E$7:$E$18,$B$7:$B$18,"CAA-2",$D$7:$D$18,"VAGO")</f>
        <v>0</v>
      </c>
      <c r="E27" s="27">
        <f t="shared" si="1"/>
        <v>2</v>
      </c>
      <c r="F27" s="32"/>
      <c r="G27" s="18">
        <f>SUMIF($B$7:$B$18,"CAA-2",$G$7:$G$18)</f>
        <v>0</v>
      </c>
      <c r="H27" s="18">
        <f>SUMIF($B$7:$B$18,"CAA-2",$H$7:$H$18)</f>
        <v>1541.5</v>
      </c>
      <c r="I27" s="18">
        <f>SUMIF($B$7:$B$18,"CAA-2",$I$7:$I$18)</f>
        <v>6166.02</v>
      </c>
      <c r="J27" s="18">
        <f>SUMIF($B$7:$B$18,"CAA-2",$J$7:$J$18)</f>
        <v>7707.52</v>
      </c>
      <c r="K27" s="29"/>
      <c r="L27" s="29"/>
      <c r="M27" s="29"/>
      <c r="N27" s="29"/>
      <c r="O27" s="29"/>
      <c r="P27" s="29"/>
      <c r="Q27" s="29"/>
    </row>
    <row r="28" spans="1:30" ht="30" customHeight="1">
      <c r="A28" s="31" t="s">
        <v>78</v>
      </c>
      <c r="B28" s="14" t="s">
        <v>22</v>
      </c>
      <c r="C28" s="27">
        <v>3</v>
      </c>
      <c r="D28" s="27">
        <v>0</v>
      </c>
      <c r="E28" s="27">
        <v>3</v>
      </c>
      <c r="F28" s="30"/>
      <c r="G28" s="18">
        <f>SUMIF($B$7:$B$18,"CAA-3",$G$7:$G$18)</f>
        <v>0</v>
      </c>
      <c r="H28" s="18">
        <f>SUMIF($B$7:$B$18,"CAA-3",$H$7:$H$18)</f>
        <v>1502.97</v>
      </c>
      <c r="I28" s="18">
        <f>SUMIF($B$7:$B$18,"CAA-3",$I$7:$I$18)</f>
        <v>6011.88</v>
      </c>
      <c r="J28" s="18">
        <f>SUMIF($B$7:$B$18,"CAA-3",$J$7:$J$18)</f>
        <v>7514.8499999999995</v>
      </c>
      <c r="K28" s="29"/>
      <c r="L28" s="29"/>
      <c r="M28" s="29"/>
      <c r="N28" s="29"/>
      <c r="O28" s="29"/>
      <c r="P28" s="29"/>
      <c r="Q28" s="29"/>
    </row>
    <row r="29" spans="1:30" ht="30" customHeight="1">
      <c r="A29" s="31" t="s">
        <v>79</v>
      </c>
      <c r="B29" s="14" t="s">
        <v>35</v>
      </c>
      <c r="C29" s="27">
        <f>SUMIFS($E$7:$E$18,$B$7:$B$18,"CAA-4",$D$7:$D$18,"&lt;&gt;VAGO")</f>
        <v>1</v>
      </c>
      <c r="D29" s="27">
        <v>0</v>
      </c>
      <c r="E29" s="27">
        <f t="shared" ref="E29:E30" si="2">C29+D29</f>
        <v>1</v>
      </c>
      <c r="F29" s="30"/>
      <c r="G29" s="18">
        <f>SUMIF($B$7:$B$18,"CAA-4",$G$7:$G$18)</f>
        <v>0</v>
      </c>
      <c r="H29" s="18">
        <f>SUMIF($B$7:$B$18,"CAA-4",$H$7:$H$18)</f>
        <v>308.3</v>
      </c>
      <c r="I29" s="18">
        <f>SUMIF($B$7:$B$18,"CAA-4",$I$7:$I$18)</f>
        <v>1233.21</v>
      </c>
      <c r="J29" s="18">
        <f>SUMIF($B$7:$B$18,"CAA-4",$J$7:$J$18)</f>
        <v>1541.51</v>
      </c>
      <c r="K29" s="29"/>
      <c r="L29" s="29"/>
      <c r="M29" s="29"/>
      <c r="N29" s="29"/>
      <c r="O29" s="29"/>
      <c r="P29" s="29"/>
      <c r="Q29" s="29"/>
    </row>
    <row r="30" spans="1:30" ht="30" customHeight="1">
      <c r="A30" s="31" t="s">
        <v>80</v>
      </c>
      <c r="B30" s="14" t="s">
        <v>81</v>
      </c>
      <c r="C30" s="27">
        <f>SUMIFS($E$7:$E$18,$B$7:$B$18,"CAA-5",$D$7:$D$18,"&lt;&gt;VAGO")</f>
        <v>0</v>
      </c>
      <c r="D30" s="27">
        <f>SUMIFS($E$7:$E$18,$B$7:$B$18,"CAA-5",$D$7:$D$18,"VAGO")</f>
        <v>0</v>
      </c>
      <c r="E30" s="27">
        <f t="shared" si="2"/>
        <v>0</v>
      </c>
      <c r="F30" s="30"/>
      <c r="G30" s="18">
        <f>SUMIF($B$7:$B$18,"CAA-5",$G$7:$G$18)</f>
        <v>0</v>
      </c>
      <c r="H30" s="18">
        <f>SUMIF($B$7:$B$18,"CAA-5",$H$7:$H$18)</f>
        <v>0</v>
      </c>
      <c r="I30" s="18">
        <f>SUMIF($B$7:$B$18,"CAA-5",$I$7:$I$18)</f>
        <v>0</v>
      </c>
      <c r="J30" s="18">
        <f>SUMIF($B$7:$B$18,"CAA-5",$J$7:$J$18)</f>
        <v>0</v>
      </c>
      <c r="K30" s="29"/>
      <c r="L30" s="29"/>
      <c r="M30" s="29"/>
      <c r="N30" s="29"/>
      <c r="O30" s="29"/>
      <c r="P30" s="29"/>
      <c r="Q30" s="29"/>
    </row>
    <row r="31" spans="1:30" ht="30" customHeight="1">
      <c r="A31" s="33" t="s">
        <v>82</v>
      </c>
      <c r="B31" s="25"/>
      <c r="C31" s="24">
        <f t="shared" ref="C31:E31" si="3">SUM(C20:C30)</f>
        <v>12</v>
      </c>
      <c r="D31" s="24">
        <f t="shared" si="3"/>
        <v>0</v>
      </c>
      <c r="E31" s="24">
        <f t="shared" si="3"/>
        <v>12</v>
      </c>
      <c r="F31" s="25"/>
      <c r="G31" s="34">
        <f t="shared" ref="G31:J31" si="4">SUM(G20:G30)</f>
        <v>0</v>
      </c>
      <c r="H31" s="34">
        <f t="shared" si="4"/>
        <v>12097.819999999998</v>
      </c>
      <c r="I31" s="34">
        <f t="shared" si="4"/>
        <v>48403.239999999991</v>
      </c>
      <c r="J31" s="34">
        <f t="shared" si="4"/>
        <v>60501.060000000012</v>
      </c>
      <c r="K31" s="29"/>
      <c r="L31" s="29"/>
      <c r="M31" s="29"/>
      <c r="N31" s="29"/>
      <c r="O31" s="29"/>
      <c r="P31" s="29"/>
      <c r="Q31" s="29"/>
    </row>
    <row r="32" spans="1:30" ht="30" customHeight="1">
      <c r="A32" s="29"/>
      <c r="B32" s="29"/>
      <c r="C32" s="29"/>
      <c r="D32" s="29"/>
      <c r="E32" s="29"/>
      <c r="F32" s="29"/>
      <c r="G32" s="35"/>
      <c r="H32" s="36"/>
      <c r="I32" s="36"/>
      <c r="J32" s="37"/>
      <c r="K32" s="29"/>
      <c r="L32" s="29"/>
      <c r="M32" s="29"/>
      <c r="N32" s="29"/>
      <c r="O32" s="29"/>
      <c r="P32" s="29"/>
      <c r="Q32" s="29"/>
    </row>
    <row r="33" spans="1:30" ht="30" customHeight="1">
      <c r="A33" s="162" t="s">
        <v>83</v>
      </c>
      <c r="B33" s="158"/>
      <c r="C33" s="158"/>
      <c r="D33" s="158"/>
      <c r="E33" s="158"/>
      <c r="F33" s="158"/>
      <c r="G33" s="158"/>
      <c r="H33" s="158"/>
      <c r="I33" s="159"/>
      <c r="J33" s="35"/>
      <c r="K33" s="6"/>
      <c r="L33" s="29"/>
      <c r="M33" s="29"/>
      <c r="N33" s="29"/>
      <c r="O33" s="29"/>
      <c r="P33" s="29"/>
      <c r="Q33" s="29"/>
    </row>
    <row r="34" spans="1:30" ht="43.5" customHeight="1">
      <c r="A34" s="9" t="s">
        <v>84</v>
      </c>
      <c r="B34" s="9" t="s">
        <v>85</v>
      </c>
      <c r="C34" s="9" t="s">
        <v>86</v>
      </c>
      <c r="D34" s="9" t="s">
        <v>87</v>
      </c>
      <c r="E34" s="9" t="s">
        <v>88</v>
      </c>
      <c r="F34" s="9" t="s">
        <v>89</v>
      </c>
      <c r="G34" s="9" t="s">
        <v>90</v>
      </c>
      <c r="H34" s="9" t="s">
        <v>91</v>
      </c>
      <c r="I34" s="9" t="s">
        <v>92</v>
      </c>
      <c r="J34" s="38"/>
      <c r="K34" s="6"/>
      <c r="L34" s="39"/>
      <c r="M34" s="39"/>
      <c r="N34" s="39"/>
      <c r="O34" s="39"/>
      <c r="P34" s="39"/>
      <c r="Q34" s="39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30" customHeight="1">
      <c r="A35" s="13" t="s">
        <v>93</v>
      </c>
      <c r="B35" s="13" t="s">
        <v>94</v>
      </c>
      <c r="C35" s="13" t="s">
        <v>95</v>
      </c>
      <c r="D35" s="13" t="s">
        <v>96</v>
      </c>
      <c r="E35" s="14">
        <v>1</v>
      </c>
      <c r="F35" s="13" t="s">
        <v>97</v>
      </c>
      <c r="G35" s="40" t="s">
        <v>98</v>
      </c>
      <c r="H35" s="40">
        <v>4316.21</v>
      </c>
      <c r="I35" s="18">
        <f t="shared" ref="I35:I40" si="5">SUM(G35:H35)</f>
        <v>4316.21</v>
      </c>
      <c r="J35" s="35"/>
      <c r="K35" s="19"/>
      <c r="L35" s="19"/>
      <c r="M35" s="19"/>
      <c r="N35" s="19"/>
      <c r="O35" s="19"/>
      <c r="P35" s="19"/>
      <c r="Q35" s="19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30" customHeight="1">
      <c r="A36" s="13" t="s">
        <v>99</v>
      </c>
      <c r="B36" s="13" t="s">
        <v>100</v>
      </c>
      <c r="C36" s="13" t="s">
        <v>101</v>
      </c>
      <c r="D36" s="13" t="s">
        <v>96</v>
      </c>
      <c r="E36" s="14">
        <v>1</v>
      </c>
      <c r="F36" s="13" t="s">
        <v>102</v>
      </c>
      <c r="G36" s="40" t="s">
        <v>98</v>
      </c>
      <c r="H36" s="40">
        <v>3083.01</v>
      </c>
      <c r="I36" s="18">
        <f t="shared" si="5"/>
        <v>3083.01</v>
      </c>
      <c r="J36" s="35"/>
      <c r="K36" s="19"/>
      <c r="L36" s="19"/>
      <c r="M36" s="19"/>
      <c r="N36" s="19"/>
      <c r="O36" s="19"/>
      <c r="P36" s="19"/>
      <c r="Q36" s="19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30" customHeight="1">
      <c r="A37" s="13" t="s">
        <v>103</v>
      </c>
      <c r="B37" s="13" t="s">
        <v>104</v>
      </c>
      <c r="C37" s="13" t="s">
        <v>56</v>
      </c>
      <c r="D37" s="13" t="s">
        <v>105</v>
      </c>
      <c r="E37" s="14">
        <v>1</v>
      </c>
      <c r="F37" s="13" t="s">
        <v>106</v>
      </c>
      <c r="G37" s="40" t="s">
        <v>98</v>
      </c>
      <c r="H37" s="40">
        <v>5703.56</v>
      </c>
      <c r="I37" s="18">
        <f t="shared" si="5"/>
        <v>5703.56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>
      <c r="A38" s="13" t="s">
        <v>107</v>
      </c>
      <c r="B38" s="13" t="s">
        <v>104</v>
      </c>
      <c r="C38" s="13" t="s">
        <v>56</v>
      </c>
      <c r="D38" s="13" t="s">
        <v>96</v>
      </c>
      <c r="E38" s="14">
        <v>1</v>
      </c>
      <c r="F38" s="13" t="s">
        <v>472</v>
      </c>
      <c r="G38" s="40" t="s">
        <v>98</v>
      </c>
      <c r="H38" s="40">
        <v>5703.56</v>
      </c>
      <c r="I38" s="18">
        <f t="shared" si="5"/>
        <v>5703.56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>
      <c r="A39" s="13" t="s">
        <v>109</v>
      </c>
      <c r="B39" s="13" t="s">
        <v>110</v>
      </c>
      <c r="C39" s="13" t="s">
        <v>56</v>
      </c>
      <c r="D39" s="13" t="s">
        <v>105</v>
      </c>
      <c r="E39" s="14">
        <v>1</v>
      </c>
      <c r="F39" s="13" t="s">
        <v>111</v>
      </c>
      <c r="G39" s="40" t="s">
        <v>98</v>
      </c>
      <c r="H39" s="40">
        <v>6782.61</v>
      </c>
      <c r="I39" s="18">
        <f t="shared" si="5"/>
        <v>6782.61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>
      <c r="A40" s="13" t="s">
        <v>112</v>
      </c>
      <c r="B40" s="13" t="s">
        <v>94</v>
      </c>
      <c r="C40" s="13" t="s">
        <v>113</v>
      </c>
      <c r="D40" s="13" t="s">
        <v>96</v>
      </c>
      <c r="E40" s="14">
        <v>1</v>
      </c>
      <c r="F40" s="13" t="s">
        <v>114</v>
      </c>
      <c r="G40" s="40" t="s">
        <v>98</v>
      </c>
      <c r="H40" s="40">
        <v>4316.21</v>
      </c>
      <c r="I40" s="18">
        <f t="shared" si="5"/>
        <v>4316.21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57.75" customHeight="1">
      <c r="A41" s="23" t="s">
        <v>115</v>
      </c>
      <c r="B41" s="23" t="s">
        <v>116</v>
      </c>
      <c r="C41" s="24" t="s">
        <v>117</v>
      </c>
      <c r="D41" s="24" t="s">
        <v>118</v>
      </c>
      <c r="E41" s="24" t="s">
        <v>119</v>
      </c>
      <c r="F41" s="41"/>
      <c r="G41" s="24" t="s">
        <v>120</v>
      </c>
      <c r="H41" s="24" t="s">
        <v>121</v>
      </c>
      <c r="I41" s="24" t="s">
        <v>122</v>
      </c>
      <c r="J41" s="35"/>
      <c r="K41" s="6"/>
      <c r="L41" s="6"/>
      <c r="M41" s="6"/>
      <c r="N41" s="6"/>
      <c r="O41" s="6"/>
      <c r="P41" s="6"/>
      <c r="Q41" s="6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ht="30" customHeight="1">
      <c r="A42" s="26" t="s">
        <v>123</v>
      </c>
      <c r="B42" s="18" t="s">
        <v>110</v>
      </c>
      <c r="C42" s="27">
        <v>1</v>
      </c>
      <c r="D42" s="27">
        <v>0</v>
      </c>
      <c r="E42" s="27">
        <v>1</v>
      </c>
      <c r="F42" s="28"/>
      <c r="G42" s="18">
        <f>SUMIF($B$35:$B$40,"FDA",$G$35:$G$40)</f>
        <v>0</v>
      </c>
      <c r="H42" s="18">
        <f>SUMIF($B$35:$B$40,"FDA",$H$35:$H$40)</f>
        <v>6782.61</v>
      </c>
      <c r="I42" s="18">
        <f>SUMIF($B$35:$B$40,"FDA",$I$35:$I$40)</f>
        <v>6782.61</v>
      </c>
      <c r="J42" s="36"/>
      <c r="K42" s="6"/>
      <c r="L42" s="19"/>
      <c r="M42" s="19"/>
      <c r="N42" s="19"/>
      <c r="O42" s="19"/>
      <c r="P42" s="19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30" customHeight="1">
      <c r="A43" s="26" t="s">
        <v>124</v>
      </c>
      <c r="B43" s="18" t="s">
        <v>104</v>
      </c>
      <c r="C43" s="27">
        <v>2</v>
      </c>
      <c r="D43" s="27">
        <v>0</v>
      </c>
      <c r="E43" s="27">
        <v>2</v>
      </c>
      <c r="F43" s="28"/>
      <c r="G43" s="18">
        <f>SUMIF($B$35:$B$40,"FDA-1",$G$35:$G$40)</f>
        <v>0</v>
      </c>
      <c r="H43" s="18">
        <f>SUMIF($B$35:$B$40,"FDA-1",$H$35:$H$40)</f>
        <v>11407.12</v>
      </c>
      <c r="I43" s="18">
        <f>SUMIF($B$35:$B$40,"FDA-1",$I$35:$I$40)</f>
        <v>11407.12</v>
      </c>
      <c r="J43" s="36"/>
      <c r="K43" s="6"/>
      <c r="L43" s="19"/>
      <c r="M43" s="19"/>
      <c r="N43" s="19"/>
      <c r="O43" s="19"/>
      <c r="P43" s="19"/>
      <c r="Q43" s="19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30" customHeight="1">
      <c r="A44" s="26" t="s">
        <v>125</v>
      </c>
      <c r="B44" s="18" t="s">
        <v>126</v>
      </c>
      <c r="C44" s="27">
        <v>0</v>
      </c>
      <c r="D44" s="27">
        <v>0</v>
      </c>
      <c r="E44" s="27">
        <v>0</v>
      </c>
      <c r="F44" s="30"/>
      <c r="G44" s="18">
        <f>SUMIF($B$35:$B$40,"FDA-2",$G$35:$G$40)</f>
        <v>0</v>
      </c>
      <c r="H44" s="18">
        <f>SUMIF($B$35:$B$40,"FDA-2",$H$35:$H$40)</f>
        <v>0</v>
      </c>
      <c r="I44" s="18">
        <f>SUMIF($B$35:$B$40,"FDA-2",$I$35:$I$40)</f>
        <v>0</v>
      </c>
      <c r="J44" s="36"/>
      <c r="K44" s="6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>
      <c r="A45" s="26" t="s">
        <v>127</v>
      </c>
      <c r="B45" s="18" t="s">
        <v>94</v>
      </c>
      <c r="C45" s="27">
        <v>2</v>
      </c>
      <c r="D45" s="27">
        <v>0</v>
      </c>
      <c r="E45" s="27">
        <v>2</v>
      </c>
      <c r="F45" s="32"/>
      <c r="G45" s="18">
        <f>SUMIF($B$35:$B$40,"FDA-3",$G$35:$G$40)</f>
        <v>0</v>
      </c>
      <c r="H45" s="18">
        <f>SUMIF($B$35:$B$40,"FDA-3",$H$35:$H$40)</f>
        <v>8632.42</v>
      </c>
      <c r="I45" s="18">
        <f>SUMIF($B$35:$B$40,"FDA-3",$I$35:$I$40)</f>
        <v>8632.42</v>
      </c>
      <c r="J45" s="36"/>
      <c r="K45" s="6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>
      <c r="A46" s="26" t="s">
        <v>128</v>
      </c>
      <c r="B46" s="18" t="s">
        <v>100</v>
      </c>
      <c r="C46" s="27">
        <v>1</v>
      </c>
      <c r="D46" s="27">
        <v>0</v>
      </c>
      <c r="E46" s="27">
        <v>1</v>
      </c>
      <c r="F46" s="30"/>
      <c r="G46" s="18">
        <f>SUMIF($B$35:$B$40,"FDA-4",$G$35:$G$40)</f>
        <v>0</v>
      </c>
      <c r="H46" s="18">
        <f>SUMIF($B$35:$B$40,"FDA-4",$H$35:$H$40)</f>
        <v>3083.01</v>
      </c>
      <c r="I46" s="18">
        <f>SUMIF($B$35:$B$40,"FDA-4",$I$35:$I$40)</f>
        <v>3083.01</v>
      </c>
      <c r="J46" s="36"/>
      <c r="K46" s="6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>
      <c r="A47" s="23" t="s">
        <v>129</v>
      </c>
      <c r="B47" s="41"/>
      <c r="C47" s="24">
        <f>SUM(C42:C46)</f>
        <v>6</v>
      </c>
      <c r="D47" s="24">
        <f>SUM(D43:D46)</f>
        <v>0</v>
      </c>
      <c r="E47" s="24">
        <v>6</v>
      </c>
      <c r="F47" s="41"/>
      <c r="G47" s="42">
        <f t="shared" ref="G47:I47" si="6">SUM(G42:G46)</f>
        <v>0</v>
      </c>
      <c r="H47" s="42">
        <f t="shared" si="6"/>
        <v>29905.160000000003</v>
      </c>
      <c r="I47" s="42">
        <f t="shared" si="6"/>
        <v>29905.160000000003</v>
      </c>
      <c r="J47" s="36"/>
      <c r="K47" s="6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>
      <c r="A48" s="43"/>
      <c r="B48" s="43"/>
      <c r="C48" s="43"/>
      <c r="D48" s="43"/>
      <c r="E48" s="43"/>
      <c r="F48" s="43"/>
      <c r="G48" s="37"/>
      <c r="H48" s="37"/>
      <c r="I48" s="44"/>
      <c r="J48" s="36"/>
      <c r="K48" s="6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>
      <c r="A49" s="162" t="s">
        <v>130</v>
      </c>
      <c r="B49" s="158"/>
      <c r="C49" s="158"/>
      <c r="D49" s="158"/>
      <c r="E49" s="158"/>
      <c r="F49" s="158"/>
      <c r="G49" s="158"/>
      <c r="H49" s="158"/>
      <c r="I49" s="159"/>
      <c r="J49" s="36"/>
      <c r="K49" s="6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47.25" customHeight="1">
      <c r="A50" s="42" t="s">
        <v>131</v>
      </c>
      <c r="B50" s="9" t="s">
        <v>132</v>
      </c>
      <c r="C50" s="9" t="s">
        <v>133</v>
      </c>
      <c r="D50" s="9" t="s">
        <v>134</v>
      </c>
      <c r="E50" s="9" t="s">
        <v>135</v>
      </c>
      <c r="F50" s="9" t="s">
        <v>136</v>
      </c>
      <c r="G50" s="9" t="s">
        <v>137</v>
      </c>
      <c r="H50" s="9" t="s">
        <v>138</v>
      </c>
      <c r="I50" s="9" t="s">
        <v>139</v>
      </c>
      <c r="J50" s="44"/>
      <c r="K50" s="6"/>
      <c r="L50" s="6"/>
      <c r="M50" s="6"/>
      <c r="N50" s="6"/>
      <c r="O50" s="6"/>
      <c r="P50" s="6"/>
      <c r="Q50" s="6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30" customHeight="1">
      <c r="A51" s="50" t="s">
        <v>144</v>
      </c>
      <c r="B51" s="13" t="s">
        <v>145</v>
      </c>
      <c r="C51" s="13" t="s">
        <v>101</v>
      </c>
      <c r="D51" s="40" t="s">
        <v>96</v>
      </c>
      <c r="E51" s="51">
        <v>1</v>
      </c>
      <c r="F51" s="13" t="s">
        <v>146</v>
      </c>
      <c r="G51" s="40">
        <v>465.35</v>
      </c>
      <c r="H51" s="15">
        <v>0</v>
      </c>
      <c r="I51" s="15">
        <f t="shared" ref="I51:I77" si="7">SUM(G51:H51)</f>
        <v>465.35</v>
      </c>
      <c r="J51" s="36"/>
      <c r="K51" s="19"/>
      <c r="L51" s="19"/>
      <c r="M51" s="19"/>
      <c r="N51" s="19"/>
      <c r="O51" s="19"/>
      <c r="P51" s="19"/>
      <c r="Q51" s="1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30" customHeight="1">
      <c r="A52" s="50" t="s">
        <v>147</v>
      </c>
      <c r="B52" s="13" t="s">
        <v>148</v>
      </c>
      <c r="C52" s="13" t="s">
        <v>149</v>
      </c>
      <c r="D52" s="40" t="s">
        <v>96</v>
      </c>
      <c r="E52" s="51">
        <v>1</v>
      </c>
      <c r="F52" s="13" t="s">
        <v>150</v>
      </c>
      <c r="G52" s="40">
        <v>849.76</v>
      </c>
      <c r="H52" s="15">
        <v>0</v>
      </c>
      <c r="I52" s="15">
        <f t="shared" si="7"/>
        <v>849.76</v>
      </c>
      <c r="J52" s="36"/>
      <c r="K52" s="19"/>
      <c r="L52" s="19"/>
      <c r="M52" s="19"/>
      <c r="N52" s="19"/>
      <c r="O52" s="19"/>
      <c r="P52" s="19"/>
      <c r="Q52" s="19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30" customHeight="1">
      <c r="A53" s="50" t="s">
        <v>151</v>
      </c>
      <c r="B53" s="13" t="s">
        <v>148</v>
      </c>
      <c r="C53" s="52" t="s">
        <v>152</v>
      </c>
      <c r="D53" s="40" t="s">
        <v>96</v>
      </c>
      <c r="E53" s="51">
        <v>1</v>
      </c>
      <c r="F53" s="13" t="s">
        <v>153</v>
      </c>
      <c r="G53" s="40">
        <v>849.76</v>
      </c>
      <c r="H53" s="15">
        <v>0</v>
      </c>
      <c r="I53" s="15">
        <f t="shared" si="7"/>
        <v>849.76</v>
      </c>
      <c r="J53" s="36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customHeight="1">
      <c r="A54" s="50" t="s">
        <v>144</v>
      </c>
      <c r="B54" s="13" t="s">
        <v>154</v>
      </c>
      <c r="C54" s="52" t="s">
        <v>155</v>
      </c>
      <c r="D54" s="40" t="s">
        <v>105</v>
      </c>
      <c r="E54" s="51">
        <v>1</v>
      </c>
      <c r="F54" s="13" t="s">
        <v>156</v>
      </c>
      <c r="G54" s="40">
        <v>505.81</v>
      </c>
      <c r="H54" s="15">
        <v>0</v>
      </c>
      <c r="I54" s="15">
        <f t="shared" si="7"/>
        <v>505.81</v>
      </c>
      <c r="J54" s="36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customHeight="1">
      <c r="A55" s="50" t="s">
        <v>157</v>
      </c>
      <c r="B55" s="13" t="s">
        <v>141</v>
      </c>
      <c r="C55" s="52" t="s">
        <v>30</v>
      </c>
      <c r="D55" s="40" t="s">
        <v>96</v>
      </c>
      <c r="E55" s="51">
        <v>1</v>
      </c>
      <c r="F55" s="13" t="s">
        <v>158</v>
      </c>
      <c r="G55" s="40">
        <v>1392.8</v>
      </c>
      <c r="H55" s="15">
        <v>0</v>
      </c>
      <c r="I55" s="15">
        <f t="shared" si="7"/>
        <v>1392.8</v>
      </c>
      <c r="J55" s="36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>
      <c r="A56" s="50" t="s">
        <v>159</v>
      </c>
      <c r="B56" s="13" t="s">
        <v>148</v>
      </c>
      <c r="C56" s="52" t="s">
        <v>152</v>
      </c>
      <c r="D56" s="40" t="s">
        <v>96</v>
      </c>
      <c r="E56" s="51">
        <v>1</v>
      </c>
      <c r="F56" s="13" t="s">
        <v>160</v>
      </c>
      <c r="G56" s="40">
        <v>849.76</v>
      </c>
      <c r="H56" s="15">
        <v>0</v>
      </c>
      <c r="I56" s="15">
        <f t="shared" si="7"/>
        <v>849.76</v>
      </c>
      <c r="J56" s="36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customHeight="1">
      <c r="A57" s="50" t="s">
        <v>161</v>
      </c>
      <c r="B57" s="13" t="s">
        <v>148</v>
      </c>
      <c r="C57" s="52" t="s">
        <v>152</v>
      </c>
      <c r="D57" s="40" t="s">
        <v>105</v>
      </c>
      <c r="E57" s="51">
        <v>1</v>
      </c>
      <c r="F57" s="13" t="s">
        <v>162</v>
      </c>
      <c r="G57" s="40">
        <v>849.76</v>
      </c>
      <c r="H57" s="15">
        <v>0</v>
      </c>
      <c r="I57" s="15">
        <f t="shared" si="7"/>
        <v>849.76</v>
      </c>
      <c r="J57" s="36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>
      <c r="A58" s="50" t="s">
        <v>163</v>
      </c>
      <c r="B58" s="13" t="s">
        <v>148</v>
      </c>
      <c r="C58" s="53" t="s">
        <v>152</v>
      </c>
      <c r="D58" s="40" t="s">
        <v>105</v>
      </c>
      <c r="E58" s="51">
        <v>1</v>
      </c>
      <c r="F58" s="13" t="s">
        <v>164</v>
      </c>
      <c r="G58" s="40">
        <v>849.76</v>
      </c>
      <c r="H58" s="15">
        <v>0</v>
      </c>
      <c r="I58" s="15">
        <f t="shared" si="7"/>
        <v>849.76</v>
      </c>
      <c r="J58" s="36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>
      <c r="A59" s="50" t="s">
        <v>165</v>
      </c>
      <c r="B59" s="13" t="s">
        <v>148</v>
      </c>
      <c r="C59" s="53" t="s">
        <v>166</v>
      </c>
      <c r="D59" s="40" t="s">
        <v>105</v>
      </c>
      <c r="E59" s="51">
        <v>1</v>
      </c>
      <c r="F59" s="13" t="s">
        <v>167</v>
      </c>
      <c r="G59" s="40">
        <v>849.76</v>
      </c>
      <c r="H59" s="15">
        <v>0</v>
      </c>
      <c r="I59" s="15">
        <f t="shared" si="7"/>
        <v>849.76</v>
      </c>
      <c r="J59" s="36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>
      <c r="A60" s="50" t="s">
        <v>144</v>
      </c>
      <c r="B60" s="13" t="s">
        <v>154</v>
      </c>
      <c r="C60" s="53" t="s">
        <v>53</v>
      </c>
      <c r="D60" s="40" t="s">
        <v>105</v>
      </c>
      <c r="E60" s="51">
        <v>1</v>
      </c>
      <c r="F60" s="13" t="s">
        <v>168</v>
      </c>
      <c r="G60" s="40">
        <v>505.81</v>
      </c>
      <c r="H60" s="15">
        <v>0</v>
      </c>
      <c r="I60" s="15">
        <f t="shared" si="7"/>
        <v>505.81</v>
      </c>
      <c r="J60" s="36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>
      <c r="A61" s="50" t="s">
        <v>169</v>
      </c>
      <c r="B61" s="13" t="s">
        <v>141</v>
      </c>
      <c r="C61" s="53" t="s">
        <v>53</v>
      </c>
      <c r="D61" s="40" t="s">
        <v>105</v>
      </c>
      <c r="E61" s="51">
        <v>1</v>
      </c>
      <c r="F61" s="13" t="s">
        <v>170</v>
      </c>
      <c r="G61" s="40">
        <v>1392.8</v>
      </c>
      <c r="H61" s="15">
        <v>0</v>
      </c>
      <c r="I61" s="15">
        <f t="shared" si="7"/>
        <v>1392.8</v>
      </c>
      <c r="J61" s="36"/>
      <c r="K61" s="19"/>
      <c r="L61" s="19"/>
      <c r="M61" s="19"/>
      <c r="N61" s="19"/>
      <c r="O61" s="19"/>
      <c r="P61" s="19"/>
      <c r="Q61" s="1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30" customHeight="1">
      <c r="A62" s="50" t="s">
        <v>171</v>
      </c>
      <c r="B62" s="13" t="s">
        <v>148</v>
      </c>
      <c r="C62" s="53" t="s">
        <v>53</v>
      </c>
      <c r="D62" s="40" t="s">
        <v>105</v>
      </c>
      <c r="E62" s="51">
        <v>1</v>
      </c>
      <c r="F62" s="13" t="s">
        <v>172</v>
      </c>
      <c r="G62" s="40">
        <v>849.76</v>
      </c>
      <c r="H62" s="15">
        <v>0</v>
      </c>
      <c r="I62" s="15">
        <f t="shared" si="7"/>
        <v>849.76</v>
      </c>
      <c r="J62" s="36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customHeight="1">
      <c r="A63" s="50" t="s">
        <v>173</v>
      </c>
      <c r="B63" s="13" t="s">
        <v>148</v>
      </c>
      <c r="C63" s="53" t="s">
        <v>53</v>
      </c>
      <c r="D63" s="40" t="s">
        <v>105</v>
      </c>
      <c r="E63" s="51">
        <v>1</v>
      </c>
      <c r="F63" s="13" t="s">
        <v>174</v>
      </c>
      <c r="G63" s="40">
        <v>849.76</v>
      </c>
      <c r="H63" s="15">
        <v>0</v>
      </c>
      <c r="I63" s="15">
        <f t="shared" si="7"/>
        <v>849.76</v>
      </c>
      <c r="J63" s="36"/>
      <c r="K63" s="19"/>
      <c r="L63" s="19"/>
      <c r="M63" s="19"/>
      <c r="N63" s="19"/>
      <c r="O63" s="19"/>
      <c r="P63" s="19"/>
      <c r="Q63" s="1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0" customHeight="1">
      <c r="A64" s="50" t="s">
        <v>175</v>
      </c>
      <c r="B64" s="13" t="s">
        <v>148</v>
      </c>
      <c r="C64" s="53" t="s">
        <v>53</v>
      </c>
      <c r="D64" s="40" t="s">
        <v>96</v>
      </c>
      <c r="E64" s="51">
        <v>1</v>
      </c>
      <c r="F64" s="13" t="s">
        <v>176</v>
      </c>
      <c r="G64" s="40">
        <v>849.76</v>
      </c>
      <c r="H64" s="15">
        <v>0</v>
      </c>
      <c r="I64" s="15">
        <f t="shared" si="7"/>
        <v>849.76</v>
      </c>
      <c r="J64" s="36"/>
      <c r="K64" s="19"/>
      <c r="L64" s="19"/>
      <c r="M64" s="19"/>
      <c r="N64" s="19"/>
      <c r="O64" s="19"/>
      <c r="P64" s="19"/>
      <c r="Q64" s="1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>
      <c r="A65" s="50" t="s">
        <v>177</v>
      </c>
      <c r="B65" s="13" t="s">
        <v>148</v>
      </c>
      <c r="C65" s="53" t="s">
        <v>53</v>
      </c>
      <c r="D65" s="40" t="s">
        <v>96</v>
      </c>
      <c r="E65" s="51">
        <v>1</v>
      </c>
      <c r="F65" s="13" t="s">
        <v>178</v>
      </c>
      <c r="G65" s="40">
        <v>849.76</v>
      </c>
      <c r="H65" s="15">
        <v>0</v>
      </c>
      <c r="I65" s="15">
        <f t="shared" si="7"/>
        <v>849.76</v>
      </c>
      <c r="J65" s="36"/>
      <c r="K65" s="19"/>
      <c r="L65" s="19"/>
      <c r="M65" s="19"/>
      <c r="N65" s="19"/>
      <c r="O65" s="19"/>
      <c r="P65" s="19"/>
      <c r="Q65" s="1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30" customHeight="1">
      <c r="A66" s="50" t="s">
        <v>473</v>
      </c>
      <c r="B66" s="13" t="s">
        <v>141</v>
      </c>
      <c r="C66" s="53" t="s">
        <v>341</v>
      </c>
      <c r="D66" s="40" t="s">
        <v>96</v>
      </c>
      <c r="E66" s="51">
        <v>1</v>
      </c>
      <c r="F66" s="13" t="s">
        <v>474</v>
      </c>
      <c r="G66" s="40">
        <v>1392.8</v>
      </c>
      <c r="H66" s="15">
        <v>0</v>
      </c>
      <c r="I66" s="15">
        <f t="shared" si="7"/>
        <v>1392.8</v>
      </c>
      <c r="J66" s="36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customHeight="1">
      <c r="A67" s="50" t="s">
        <v>179</v>
      </c>
      <c r="B67" s="13" t="s">
        <v>141</v>
      </c>
      <c r="C67" s="53" t="s">
        <v>53</v>
      </c>
      <c r="D67" s="40" t="s">
        <v>96</v>
      </c>
      <c r="E67" s="51">
        <v>1</v>
      </c>
      <c r="F67" s="13" t="s">
        <v>180</v>
      </c>
      <c r="G67" s="40">
        <v>1392.8</v>
      </c>
      <c r="H67" s="15">
        <v>0</v>
      </c>
      <c r="I67" s="15">
        <f t="shared" si="7"/>
        <v>1392.8</v>
      </c>
      <c r="J67" s="36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customHeight="1">
      <c r="A68" s="50" t="s">
        <v>144</v>
      </c>
      <c r="B68" s="13" t="s">
        <v>154</v>
      </c>
      <c r="C68" s="53" t="s">
        <v>181</v>
      </c>
      <c r="D68" s="40" t="s">
        <v>96</v>
      </c>
      <c r="E68" s="51">
        <v>1</v>
      </c>
      <c r="F68" s="13" t="s">
        <v>182</v>
      </c>
      <c r="G68" s="40">
        <v>505.81</v>
      </c>
      <c r="H68" s="15">
        <v>0</v>
      </c>
      <c r="I68" s="15">
        <f t="shared" si="7"/>
        <v>505.81</v>
      </c>
      <c r="J68" s="36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customHeight="1">
      <c r="A69" s="50" t="s">
        <v>183</v>
      </c>
      <c r="B69" s="13" t="s">
        <v>148</v>
      </c>
      <c r="C69" s="53" t="s">
        <v>181</v>
      </c>
      <c r="D69" s="40" t="s">
        <v>96</v>
      </c>
      <c r="E69" s="51">
        <v>1</v>
      </c>
      <c r="F69" s="13" t="s">
        <v>184</v>
      </c>
      <c r="G69" s="40">
        <v>849.76</v>
      </c>
      <c r="H69" s="15">
        <v>0</v>
      </c>
      <c r="I69" s="15">
        <f t="shared" si="7"/>
        <v>849.76</v>
      </c>
      <c r="J69" s="36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customHeight="1">
      <c r="A70" s="50" t="s">
        <v>144</v>
      </c>
      <c r="B70" s="13" t="s">
        <v>154</v>
      </c>
      <c r="C70" s="13" t="s">
        <v>36</v>
      </c>
      <c r="D70" s="40" t="s">
        <v>96</v>
      </c>
      <c r="E70" s="51">
        <v>1</v>
      </c>
      <c r="F70" s="13" t="s">
        <v>186</v>
      </c>
      <c r="G70" s="40">
        <v>505.81</v>
      </c>
      <c r="H70" s="15">
        <v>0</v>
      </c>
      <c r="I70" s="15">
        <f t="shared" si="7"/>
        <v>505.81</v>
      </c>
      <c r="J70" s="36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customHeight="1">
      <c r="A71" s="50" t="s">
        <v>144</v>
      </c>
      <c r="B71" s="13" t="s">
        <v>154</v>
      </c>
      <c r="C71" s="13" t="s">
        <v>36</v>
      </c>
      <c r="D71" s="40" t="s">
        <v>96</v>
      </c>
      <c r="E71" s="51">
        <v>1</v>
      </c>
      <c r="F71" s="13" t="s">
        <v>187</v>
      </c>
      <c r="G71" s="40">
        <v>505.81</v>
      </c>
      <c r="H71" s="15">
        <v>0</v>
      </c>
      <c r="I71" s="15">
        <f t="shared" si="7"/>
        <v>505.81</v>
      </c>
      <c r="J71" s="36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customHeight="1">
      <c r="A72" s="50" t="s">
        <v>188</v>
      </c>
      <c r="B72" s="13" t="s">
        <v>148</v>
      </c>
      <c r="C72" s="13" t="s">
        <v>189</v>
      </c>
      <c r="D72" s="40" t="s">
        <v>96</v>
      </c>
      <c r="E72" s="51">
        <v>1</v>
      </c>
      <c r="F72" s="13" t="s">
        <v>190</v>
      </c>
      <c r="G72" s="40">
        <v>849.76</v>
      </c>
      <c r="H72" s="15">
        <v>0</v>
      </c>
      <c r="I72" s="15">
        <f t="shared" si="7"/>
        <v>849.76</v>
      </c>
      <c r="J72" s="36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customHeight="1">
      <c r="A73" s="50" t="s">
        <v>191</v>
      </c>
      <c r="B73" s="13" t="s">
        <v>148</v>
      </c>
      <c r="C73" s="13" t="s">
        <v>189</v>
      </c>
      <c r="D73" s="40" t="s">
        <v>105</v>
      </c>
      <c r="E73" s="51">
        <v>1</v>
      </c>
      <c r="F73" s="13" t="s">
        <v>192</v>
      </c>
      <c r="G73" s="40">
        <v>849.76</v>
      </c>
      <c r="H73" s="15">
        <v>0</v>
      </c>
      <c r="I73" s="15">
        <f t="shared" si="7"/>
        <v>849.76</v>
      </c>
      <c r="J73" s="36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customHeight="1">
      <c r="A74" s="50" t="s">
        <v>193</v>
      </c>
      <c r="B74" s="13" t="s">
        <v>194</v>
      </c>
      <c r="C74" s="13" t="s">
        <v>189</v>
      </c>
      <c r="D74" s="40" t="s">
        <v>105</v>
      </c>
      <c r="E74" s="51">
        <v>1</v>
      </c>
      <c r="F74" s="13" t="s">
        <v>195</v>
      </c>
      <c r="G74" s="40">
        <v>566.5</v>
      </c>
      <c r="H74" s="15">
        <v>0</v>
      </c>
      <c r="I74" s="15">
        <f t="shared" si="7"/>
        <v>566.5</v>
      </c>
      <c r="J74" s="36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>
      <c r="A75" s="50" t="s">
        <v>196</v>
      </c>
      <c r="B75" s="13" t="s">
        <v>194</v>
      </c>
      <c r="C75" s="13" t="s">
        <v>189</v>
      </c>
      <c r="D75" s="40" t="s">
        <v>105</v>
      </c>
      <c r="E75" s="51">
        <v>1</v>
      </c>
      <c r="F75" s="13" t="s">
        <v>197</v>
      </c>
      <c r="G75" s="40">
        <v>566.5</v>
      </c>
      <c r="H75" s="15">
        <v>0</v>
      </c>
      <c r="I75" s="15">
        <f t="shared" si="7"/>
        <v>566.5</v>
      </c>
      <c r="J75" s="36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>
      <c r="A76" s="50" t="s">
        <v>198</v>
      </c>
      <c r="B76" s="13" t="s">
        <v>194</v>
      </c>
      <c r="C76" s="13" t="s">
        <v>199</v>
      </c>
      <c r="D76" s="40" t="s">
        <v>105</v>
      </c>
      <c r="E76" s="51">
        <v>1</v>
      </c>
      <c r="F76" s="13" t="s">
        <v>200</v>
      </c>
      <c r="G76" s="40">
        <v>566.5</v>
      </c>
      <c r="H76" s="15">
        <v>0</v>
      </c>
      <c r="I76" s="15">
        <f t="shared" si="7"/>
        <v>566.5</v>
      </c>
      <c r="J76" s="36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>
      <c r="A77" s="50" t="s">
        <v>201</v>
      </c>
      <c r="B77" s="13" t="s">
        <v>141</v>
      </c>
      <c r="C77" s="13" t="s">
        <v>36</v>
      </c>
      <c r="D77" s="40" t="s">
        <v>105</v>
      </c>
      <c r="E77" s="51">
        <v>1</v>
      </c>
      <c r="F77" s="13" t="s">
        <v>202</v>
      </c>
      <c r="G77" s="40">
        <v>1392.8</v>
      </c>
      <c r="H77" s="15">
        <v>0</v>
      </c>
      <c r="I77" s="15">
        <f t="shared" si="7"/>
        <v>1392.8</v>
      </c>
      <c r="J77" s="36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>
      <c r="A78" s="50" t="s">
        <v>203</v>
      </c>
      <c r="B78" s="13" t="s">
        <v>148</v>
      </c>
      <c r="C78" s="13" t="s">
        <v>204</v>
      </c>
      <c r="D78" s="40" t="s">
        <v>96</v>
      </c>
      <c r="E78" s="51">
        <v>1</v>
      </c>
      <c r="F78" s="13" t="s">
        <v>205</v>
      </c>
      <c r="G78" s="40">
        <v>849.76</v>
      </c>
      <c r="H78" s="15">
        <v>0</v>
      </c>
      <c r="I78" s="40">
        <v>849.76</v>
      </c>
      <c r="J78" s="36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customHeight="1">
      <c r="A79" s="50" t="s">
        <v>206</v>
      </c>
      <c r="B79" s="13" t="s">
        <v>148</v>
      </c>
      <c r="C79" s="13" t="s">
        <v>36</v>
      </c>
      <c r="D79" s="40" t="s">
        <v>105</v>
      </c>
      <c r="E79" s="51">
        <v>1</v>
      </c>
      <c r="F79" s="13" t="s">
        <v>207</v>
      </c>
      <c r="G79" s="40">
        <v>849.76</v>
      </c>
      <c r="H79" s="15">
        <v>0</v>
      </c>
      <c r="I79" s="15">
        <f t="shared" ref="I79:I149" si="8">SUM(G79:H79)</f>
        <v>849.76</v>
      </c>
      <c r="J79" s="36"/>
      <c r="K79" s="19"/>
      <c r="L79" s="19"/>
      <c r="M79" s="19"/>
      <c r="N79" s="19"/>
      <c r="O79" s="19"/>
      <c r="P79" s="19"/>
      <c r="Q79" s="1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30" customHeight="1">
      <c r="A80" s="50" t="s">
        <v>208</v>
      </c>
      <c r="B80" s="13" t="s">
        <v>148</v>
      </c>
      <c r="C80" s="13" t="s">
        <v>36</v>
      </c>
      <c r="D80" s="40" t="s">
        <v>105</v>
      </c>
      <c r="E80" s="51">
        <v>1</v>
      </c>
      <c r="F80" s="13" t="s">
        <v>209</v>
      </c>
      <c r="G80" s="40">
        <v>849.76</v>
      </c>
      <c r="H80" s="15">
        <v>0</v>
      </c>
      <c r="I80" s="15">
        <f t="shared" si="8"/>
        <v>849.76</v>
      </c>
      <c r="J80" s="36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customHeight="1">
      <c r="A81" s="50" t="s">
        <v>210</v>
      </c>
      <c r="B81" s="13" t="s">
        <v>141</v>
      </c>
      <c r="C81" s="13" t="s">
        <v>36</v>
      </c>
      <c r="D81" s="40" t="s">
        <v>96</v>
      </c>
      <c r="E81" s="51">
        <v>1</v>
      </c>
      <c r="F81" s="13" t="s">
        <v>211</v>
      </c>
      <c r="G81" s="40">
        <v>1392.8</v>
      </c>
      <c r="H81" s="15">
        <v>0</v>
      </c>
      <c r="I81" s="15">
        <f t="shared" si="8"/>
        <v>1392.8</v>
      </c>
      <c r="J81" s="36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>
      <c r="A82" s="50" t="s">
        <v>212</v>
      </c>
      <c r="B82" s="13" t="s">
        <v>194</v>
      </c>
      <c r="C82" s="13" t="s">
        <v>199</v>
      </c>
      <c r="D82" s="40" t="s">
        <v>105</v>
      </c>
      <c r="E82" s="51">
        <v>1</v>
      </c>
      <c r="F82" s="13" t="s">
        <v>213</v>
      </c>
      <c r="G82" s="40">
        <v>566.5</v>
      </c>
      <c r="H82" s="15">
        <v>0</v>
      </c>
      <c r="I82" s="15">
        <f t="shared" si="8"/>
        <v>566.5</v>
      </c>
      <c r="J82" s="36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>
      <c r="A83" s="50" t="s">
        <v>214</v>
      </c>
      <c r="B83" s="13" t="s">
        <v>194</v>
      </c>
      <c r="C83" s="13" t="s">
        <v>199</v>
      </c>
      <c r="D83" s="40" t="s">
        <v>105</v>
      </c>
      <c r="E83" s="51">
        <v>1</v>
      </c>
      <c r="F83" s="13" t="s">
        <v>215</v>
      </c>
      <c r="G83" s="40">
        <v>566.5</v>
      </c>
      <c r="H83" s="15">
        <v>0</v>
      </c>
      <c r="I83" s="15">
        <f t="shared" si="8"/>
        <v>566.5</v>
      </c>
      <c r="J83" s="36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customHeight="1">
      <c r="A84" s="50" t="s">
        <v>216</v>
      </c>
      <c r="B84" s="13" t="s">
        <v>148</v>
      </c>
      <c r="C84" s="13" t="s">
        <v>189</v>
      </c>
      <c r="D84" s="40" t="s">
        <v>105</v>
      </c>
      <c r="E84" s="51">
        <v>1</v>
      </c>
      <c r="F84" s="13" t="s">
        <v>217</v>
      </c>
      <c r="G84" s="40">
        <v>849.76</v>
      </c>
      <c r="H84" s="15">
        <v>0</v>
      </c>
      <c r="I84" s="15">
        <f t="shared" si="8"/>
        <v>849.76</v>
      </c>
      <c r="J84" s="36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>
      <c r="A85" s="50" t="s">
        <v>144</v>
      </c>
      <c r="B85" s="13" t="s">
        <v>154</v>
      </c>
      <c r="C85" s="13" t="s">
        <v>218</v>
      </c>
      <c r="D85" s="40" t="s">
        <v>96</v>
      </c>
      <c r="E85" s="51">
        <v>1</v>
      </c>
      <c r="F85" s="13" t="s">
        <v>219</v>
      </c>
      <c r="G85" s="40">
        <v>505.81</v>
      </c>
      <c r="H85" s="15">
        <v>0</v>
      </c>
      <c r="I85" s="15">
        <f t="shared" si="8"/>
        <v>505.81</v>
      </c>
      <c r="J85" s="36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>
      <c r="A86" s="50" t="s">
        <v>220</v>
      </c>
      <c r="B86" s="13" t="s">
        <v>148</v>
      </c>
      <c r="C86" s="13" t="s">
        <v>218</v>
      </c>
      <c r="D86" s="40" t="s">
        <v>96</v>
      </c>
      <c r="E86" s="51">
        <v>1</v>
      </c>
      <c r="F86" s="13" t="s">
        <v>221</v>
      </c>
      <c r="G86" s="40">
        <v>849.76</v>
      </c>
      <c r="H86" s="15">
        <v>0</v>
      </c>
      <c r="I86" s="15">
        <f t="shared" si="8"/>
        <v>849.76</v>
      </c>
      <c r="J86" s="36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>
      <c r="A87" s="50" t="s">
        <v>222</v>
      </c>
      <c r="B87" s="13" t="s">
        <v>148</v>
      </c>
      <c r="C87" s="13" t="s">
        <v>218</v>
      </c>
      <c r="D87" s="40" t="s">
        <v>96</v>
      </c>
      <c r="E87" s="51">
        <v>1</v>
      </c>
      <c r="F87" s="13" t="s">
        <v>223</v>
      </c>
      <c r="G87" s="40">
        <v>849.76</v>
      </c>
      <c r="H87" s="15">
        <v>0</v>
      </c>
      <c r="I87" s="15">
        <f t="shared" si="8"/>
        <v>849.76</v>
      </c>
      <c r="J87" s="36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customHeight="1">
      <c r="A88" s="50" t="s">
        <v>224</v>
      </c>
      <c r="B88" s="13" t="s">
        <v>194</v>
      </c>
      <c r="C88" s="13" t="s">
        <v>218</v>
      </c>
      <c r="D88" s="40" t="s">
        <v>105</v>
      </c>
      <c r="E88" s="51">
        <v>1</v>
      </c>
      <c r="F88" s="13" t="s">
        <v>225</v>
      </c>
      <c r="G88" s="40">
        <v>566.5</v>
      </c>
      <c r="H88" s="15">
        <v>0</v>
      </c>
      <c r="I88" s="15">
        <f t="shared" si="8"/>
        <v>566.5</v>
      </c>
      <c r="J88" s="36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customHeight="1">
      <c r="A89" s="50" t="s">
        <v>226</v>
      </c>
      <c r="B89" s="13" t="s">
        <v>148</v>
      </c>
      <c r="C89" s="13" t="s">
        <v>227</v>
      </c>
      <c r="D89" s="40" t="s">
        <v>96</v>
      </c>
      <c r="E89" s="51">
        <v>1</v>
      </c>
      <c r="F89" s="13" t="s">
        <v>475</v>
      </c>
      <c r="G89" s="40">
        <v>849.76</v>
      </c>
      <c r="H89" s="15">
        <v>0</v>
      </c>
      <c r="I89" s="15">
        <f t="shared" si="8"/>
        <v>849.76</v>
      </c>
      <c r="J89" s="36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customHeight="1">
      <c r="A90" s="50" t="s">
        <v>229</v>
      </c>
      <c r="B90" s="13" t="s">
        <v>141</v>
      </c>
      <c r="C90" s="13" t="s">
        <v>230</v>
      </c>
      <c r="D90" s="40" t="s">
        <v>105</v>
      </c>
      <c r="E90" s="51">
        <v>1</v>
      </c>
      <c r="F90" s="13" t="s">
        <v>476</v>
      </c>
      <c r="G90" s="40">
        <v>1392.8</v>
      </c>
      <c r="H90" s="15">
        <v>0</v>
      </c>
      <c r="I90" s="15">
        <f t="shared" si="8"/>
        <v>1392.8</v>
      </c>
      <c r="J90" s="36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>
      <c r="A91" s="50" t="s">
        <v>232</v>
      </c>
      <c r="B91" s="13" t="s">
        <v>148</v>
      </c>
      <c r="C91" s="13" t="s">
        <v>230</v>
      </c>
      <c r="D91" s="40" t="s">
        <v>105</v>
      </c>
      <c r="E91" s="51">
        <v>1</v>
      </c>
      <c r="F91" s="13" t="s">
        <v>233</v>
      </c>
      <c r="G91" s="40">
        <v>849.76</v>
      </c>
      <c r="H91" s="15">
        <v>0</v>
      </c>
      <c r="I91" s="15">
        <f t="shared" si="8"/>
        <v>849.76</v>
      </c>
      <c r="J91" s="36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customHeight="1">
      <c r="A92" s="50" t="s">
        <v>144</v>
      </c>
      <c r="B92" s="13" t="s">
        <v>154</v>
      </c>
      <c r="C92" s="40" t="s">
        <v>56</v>
      </c>
      <c r="D92" s="40" t="s">
        <v>105</v>
      </c>
      <c r="E92" s="51">
        <v>1</v>
      </c>
      <c r="F92" s="13" t="s">
        <v>234</v>
      </c>
      <c r="G92" s="40">
        <v>505.81</v>
      </c>
      <c r="H92" s="15">
        <v>0</v>
      </c>
      <c r="I92" s="15">
        <f t="shared" si="8"/>
        <v>505.81</v>
      </c>
      <c r="J92" s="36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>
      <c r="A93" s="50" t="s">
        <v>235</v>
      </c>
      <c r="B93" s="13" t="s">
        <v>194</v>
      </c>
      <c r="C93" s="40" t="s">
        <v>236</v>
      </c>
      <c r="D93" s="40" t="s">
        <v>105</v>
      </c>
      <c r="E93" s="51">
        <v>1</v>
      </c>
      <c r="F93" s="13" t="s">
        <v>237</v>
      </c>
      <c r="G93" s="40">
        <v>566.5</v>
      </c>
      <c r="H93" s="15">
        <v>0</v>
      </c>
      <c r="I93" s="15">
        <f t="shared" si="8"/>
        <v>566.5</v>
      </c>
      <c r="J93" s="36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>
      <c r="A94" s="50" t="s">
        <v>238</v>
      </c>
      <c r="B94" s="13" t="s">
        <v>148</v>
      </c>
      <c r="C94" s="40" t="s">
        <v>236</v>
      </c>
      <c r="D94" s="40" t="s">
        <v>96</v>
      </c>
      <c r="E94" s="51">
        <v>1</v>
      </c>
      <c r="F94" s="13" t="s">
        <v>239</v>
      </c>
      <c r="G94" s="40">
        <v>849.76</v>
      </c>
      <c r="H94" s="15">
        <v>0</v>
      </c>
      <c r="I94" s="15">
        <f t="shared" si="8"/>
        <v>849.76</v>
      </c>
      <c r="J94" s="36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>
      <c r="A95" s="50" t="s">
        <v>240</v>
      </c>
      <c r="B95" s="13" t="s">
        <v>141</v>
      </c>
      <c r="C95" s="40" t="s">
        <v>241</v>
      </c>
      <c r="D95" s="40" t="s">
        <v>105</v>
      </c>
      <c r="E95" s="51">
        <v>1</v>
      </c>
      <c r="F95" s="13" t="s">
        <v>477</v>
      </c>
      <c r="G95" s="40">
        <v>1392.8</v>
      </c>
      <c r="H95" s="15">
        <v>0</v>
      </c>
      <c r="I95" s="15">
        <f t="shared" si="8"/>
        <v>1392.8</v>
      </c>
      <c r="J95" s="36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>
      <c r="A96" s="50" t="s">
        <v>144</v>
      </c>
      <c r="B96" s="13" t="s">
        <v>154</v>
      </c>
      <c r="C96" s="40" t="s">
        <v>241</v>
      </c>
      <c r="D96" s="40" t="s">
        <v>105</v>
      </c>
      <c r="E96" s="51">
        <v>1</v>
      </c>
      <c r="F96" s="13" t="s">
        <v>243</v>
      </c>
      <c r="G96" s="40">
        <v>505.81</v>
      </c>
      <c r="H96" s="15">
        <v>0</v>
      </c>
      <c r="I96" s="15">
        <f t="shared" si="8"/>
        <v>505.81</v>
      </c>
      <c r="J96" s="36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customHeight="1">
      <c r="A97" s="50" t="s">
        <v>244</v>
      </c>
      <c r="B97" s="13" t="s">
        <v>148</v>
      </c>
      <c r="C97" s="40" t="s">
        <v>245</v>
      </c>
      <c r="D97" s="40" t="s">
        <v>96</v>
      </c>
      <c r="E97" s="51">
        <v>1</v>
      </c>
      <c r="F97" s="13" t="s">
        <v>246</v>
      </c>
      <c r="G97" s="40">
        <v>849.76</v>
      </c>
      <c r="H97" s="15">
        <v>0</v>
      </c>
      <c r="I97" s="15">
        <f t="shared" si="8"/>
        <v>849.76</v>
      </c>
      <c r="J97" s="36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>
      <c r="A98" s="50" t="s">
        <v>250</v>
      </c>
      <c r="B98" s="13" t="s">
        <v>148</v>
      </c>
      <c r="C98" s="40" t="s">
        <v>251</v>
      </c>
      <c r="D98" s="40" t="s">
        <v>96</v>
      </c>
      <c r="E98" s="51">
        <v>1</v>
      </c>
      <c r="F98" s="13" t="s">
        <v>252</v>
      </c>
      <c r="G98" s="40">
        <v>849.76</v>
      </c>
      <c r="H98" s="15">
        <v>0</v>
      </c>
      <c r="I98" s="15">
        <f t="shared" si="8"/>
        <v>849.76</v>
      </c>
      <c r="J98" s="36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>
      <c r="A99" s="50" t="s">
        <v>253</v>
      </c>
      <c r="B99" s="13" t="s">
        <v>148</v>
      </c>
      <c r="C99" s="40" t="s">
        <v>254</v>
      </c>
      <c r="D99" s="40" t="s">
        <v>105</v>
      </c>
      <c r="E99" s="51">
        <v>1</v>
      </c>
      <c r="F99" s="13" t="s">
        <v>255</v>
      </c>
      <c r="G99" s="40">
        <v>849.76</v>
      </c>
      <c r="H99" s="15">
        <v>0</v>
      </c>
      <c r="I99" s="15">
        <f t="shared" si="8"/>
        <v>849.76</v>
      </c>
      <c r="J99" s="36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>
      <c r="A100" s="50" t="s">
        <v>256</v>
      </c>
      <c r="B100" s="13" t="s">
        <v>148</v>
      </c>
      <c r="C100" s="40" t="s">
        <v>257</v>
      </c>
      <c r="D100" s="40" t="s">
        <v>105</v>
      </c>
      <c r="E100" s="51">
        <v>1</v>
      </c>
      <c r="F100" s="54" t="s">
        <v>258</v>
      </c>
      <c r="G100" s="40">
        <v>849.76</v>
      </c>
      <c r="H100" s="15">
        <v>0</v>
      </c>
      <c r="I100" s="15">
        <f t="shared" si="8"/>
        <v>849.76</v>
      </c>
      <c r="J100" s="36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customHeight="1">
      <c r="A101" s="50" t="s">
        <v>259</v>
      </c>
      <c r="B101" s="13" t="s">
        <v>148</v>
      </c>
      <c r="C101" s="40" t="s">
        <v>251</v>
      </c>
      <c r="D101" s="40" t="s">
        <v>96</v>
      </c>
      <c r="E101" s="51">
        <v>1</v>
      </c>
      <c r="F101" s="13" t="s">
        <v>260</v>
      </c>
      <c r="G101" s="40">
        <v>849.76</v>
      </c>
      <c r="H101" s="15">
        <v>0</v>
      </c>
      <c r="I101" s="15">
        <f t="shared" si="8"/>
        <v>849.76</v>
      </c>
      <c r="J101" s="36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customHeight="1">
      <c r="A102" s="50" t="s">
        <v>261</v>
      </c>
      <c r="B102" s="13" t="s">
        <v>194</v>
      </c>
      <c r="C102" s="40" t="s">
        <v>241</v>
      </c>
      <c r="D102" s="40" t="s">
        <v>96</v>
      </c>
      <c r="E102" s="51">
        <v>1</v>
      </c>
      <c r="F102" s="13" t="s">
        <v>262</v>
      </c>
      <c r="G102" s="40">
        <v>566.5</v>
      </c>
      <c r="H102" s="15">
        <v>0</v>
      </c>
      <c r="I102" s="15">
        <f t="shared" si="8"/>
        <v>566.5</v>
      </c>
      <c r="J102" s="36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>
      <c r="A103" s="50" t="s">
        <v>263</v>
      </c>
      <c r="B103" s="13" t="s">
        <v>148</v>
      </c>
      <c r="C103" s="13" t="s">
        <v>254</v>
      </c>
      <c r="D103" s="40" t="s">
        <v>96</v>
      </c>
      <c r="E103" s="51">
        <v>1</v>
      </c>
      <c r="F103" s="13" t="s">
        <v>264</v>
      </c>
      <c r="G103" s="40">
        <v>849.76</v>
      </c>
      <c r="H103" s="15">
        <v>0</v>
      </c>
      <c r="I103" s="15">
        <f t="shared" si="8"/>
        <v>849.76</v>
      </c>
      <c r="J103" s="36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>
      <c r="A104" s="50" t="s">
        <v>265</v>
      </c>
      <c r="B104" s="13" t="s">
        <v>148</v>
      </c>
      <c r="C104" s="52" t="s">
        <v>266</v>
      </c>
      <c r="D104" s="40" t="s">
        <v>96</v>
      </c>
      <c r="E104" s="51">
        <v>1</v>
      </c>
      <c r="F104" s="13" t="s">
        <v>267</v>
      </c>
      <c r="G104" s="40">
        <v>849.76</v>
      </c>
      <c r="H104" s="15">
        <v>0</v>
      </c>
      <c r="I104" s="15">
        <f t="shared" si="8"/>
        <v>849.76</v>
      </c>
      <c r="J104" s="36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customHeight="1">
      <c r="A105" s="50" t="s">
        <v>268</v>
      </c>
      <c r="B105" s="13" t="s">
        <v>141</v>
      </c>
      <c r="C105" s="52" t="s">
        <v>269</v>
      </c>
      <c r="D105" s="40" t="s">
        <v>105</v>
      </c>
      <c r="E105" s="51">
        <v>1</v>
      </c>
      <c r="F105" s="13" t="s">
        <v>270</v>
      </c>
      <c r="G105" s="40">
        <v>1392.8</v>
      </c>
      <c r="H105" s="15">
        <v>0</v>
      </c>
      <c r="I105" s="15">
        <f t="shared" si="8"/>
        <v>1392.8</v>
      </c>
      <c r="J105" s="36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customHeight="1">
      <c r="A106" s="50" t="s">
        <v>265</v>
      </c>
      <c r="B106" s="13" t="s">
        <v>148</v>
      </c>
      <c r="C106" s="52" t="s">
        <v>269</v>
      </c>
      <c r="D106" s="40" t="s">
        <v>96</v>
      </c>
      <c r="E106" s="51">
        <v>1</v>
      </c>
      <c r="F106" s="13" t="s">
        <v>271</v>
      </c>
      <c r="G106" s="40">
        <v>849.76</v>
      </c>
      <c r="H106" s="15">
        <v>0</v>
      </c>
      <c r="I106" s="15">
        <f t="shared" si="8"/>
        <v>849.76</v>
      </c>
      <c r="J106" s="36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customHeight="1">
      <c r="A107" s="50" t="s">
        <v>272</v>
      </c>
      <c r="B107" s="13" t="s">
        <v>148</v>
      </c>
      <c r="C107" s="52" t="s">
        <v>273</v>
      </c>
      <c r="D107" s="40" t="s">
        <v>105</v>
      </c>
      <c r="E107" s="51">
        <v>1</v>
      </c>
      <c r="F107" s="13" t="s">
        <v>274</v>
      </c>
      <c r="G107" s="40">
        <v>849.76</v>
      </c>
      <c r="H107" s="15">
        <v>0</v>
      </c>
      <c r="I107" s="15">
        <f t="shared" si="8"/>
        <v>849.76</v>
      </c>
      <c r="J107" s="36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customHeight="1">
      <c r="A108" s="50" t="s">
        <v>275</v>
      </c>
      <c r="B108" s="13" t="s">
        <v>194</v>
      </c>
      <c r="C108" s="52" t="s">
        <v>273</v>
      </c>
      <c r="D108" s="40" t="s">
        <v>96</v>
      </c>
      <c r="E108" s="51">
        <v>1</v>
      </c>
      <c r="F108" s="13" t="s">
        <v>276</v>
      </c>
      <c r="G108" s="40">
        <v>566.5</v>
      </c>
      <c r="H108" s="15">
        <v>0</v>
      </c>
      <c r="I108" s="15">
        <f t="shared" si="8"/>
        <v>566.5</v>
      </c>
      <c r="J108" s="36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>
      <c r="A109" s="50" t="s">
        <v>265</v>
      </c>
      <c r="B109" s="13" t="s">
        <v>194</v>
      </c>
      <c r="C109" s="52" t="s">
        <v>273</v>
      </c>
      <c r="D109" s="40" t="s">
        <v>96</v>
      </c>
      <c r="E109" s="51">
        <v>1</v>
      </c>
      <c r="F109" s="13" t="s">
        <v>277</v>
      </c>
      <c r="G109" s="40">
        <v>566.5</v>
      </c>
      <c r="H109" s="15">
        <v>0</v>
      </c>
      <c r="I109" s="15">
        <f t="shared" si="8"/>
        <v>566.5</v>
      </c>
      <c r="J109" s="36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customHeight="1">
      <c r="A110" s="50" t="s">
        <v>278</v>
      </c>
      <c r="B110" s="13" t="s">
        <v>148</v>
      </c>
      <c r="C110" s="52" t="s">
        <v>279</v>
      </c>
      <c r="D110" s="40" t="s">
        <v>96</v>
      </c>
      <c r="E110" s="51">
        <v>1</v>
      </c>
      <c r="F110" s="13" t="s">
        <v>280</v>
      </c>
      <c r="G110" s="40">
        <v>849.76</v>
      </c>
      <c r="H110" s="15">
        <v>0</v>
      </c>
      <c r="I110" s="15">
        <f t="shared" si="8"/>
        <v>849.76</v>
      </c>
      <c r="J110" s="36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>
      <c r="A111" s="50" t="s">
        <v>275</v>
      </c>
      <c r="B111" s="13" t="s">
        <v>194</v>
      </c>
      <c r="C111" s="52" t="s">
        <v>279</v>
      </c>
      <c r="D111" s="40" t="s">
        <v>96</v>
      </c>
      <c r="E111" s="51">
        <v>1</v>
      </c>
      <c r="F111" s="13" t="s">
        <v>281</v>
      </c>
      <c r="G111" s="40">
        <v>566.5</v>
      </c>
      <c r="H111" s="15">
        <v>0</v>
      </c>
      <c r="I111" s="15">
        <f t="shared" si="8"/>
        <v>566.5</v>
      </c>
      <c r="J111" s="36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customHeight="1">
      <c r="A112" s="50" t="s">
        <v>265</v>
      </c>
      <c r="B112" s="13" t="s">
        <v>194</v>
      </c>
      <c r="C112" s="52" t="s">
        <v>279</v>
      </c>
      <c r="D112" s="40" t="s">
        <v>96</v>
      </c>
      <c r="E112" s="51">
        <v>1</v>
      </c>
      <c r="F112" s="13" t="s">
        <v>282</v>
      </c>
      <c r="G112" s="40">
        <v>566.5</v>
      </c>
      <c r="H112" s="15">
        <v>0</v>
      </c>
      <c r="I112" s="15">
        <f t="shared" si="8"/>
        <v>566.5</v>
      </c>
      <c r="J112" s="36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customHeight="1">
      <c r="A113" s="50" t="s">
        <v>283</v>
      </c>
      <c r="B113" s="13" t="s">
        <v>194</v>
      </c>
      <c r="C113" s="52" t="s">
        <v>279</v>
      </c>
      <c r="D113" s="40" t="s">
        <v>105</v>
      </c>
      <c r="E113" s="51">
        <v>1</v>
      </c>
      <c r="F113" s="13" t="s">
        <v>284</v>
      </c>
      <c r="G113" s="40">
        <v>566.5</v>
      </c>
      <c r="H113" s="15">
        <v>0</v>
      </c>
      <c r="I113" s="15">
        <f t="shared" si="8"/>
        <v>566.5</v>
      </c>
      <c r="J113" s="36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customHeight="1">
      <c r="A114" s="50" t="s">
        <v>285</v>
      </c>
      <c r="B114" s="13" t="s">
        <v>148</v>
      </c>
      <c r="C114" s="52" t="s">
        <v>286</v>
      </c>
      <c r="D114" s="40" t="s">
        <v>105</v>
      </c>
      <c r="E114" s="51">
        <v>1</v>
      </c>
      <c r="F114" s="13" t="s">
        <v>287</v>
      </c>
      <c r="G114" s="40">
        <v>849.76</v>
      </c>
      <c r="H114" s="15">
        <v>0</v>
      </c>
      <c r="I114" s="15">
        <f t="shared" si="8"/>
        <v>849.76</v>
      </c>
      <c r="J114" s="36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customHeight="1">
      <c r="A115" s="50" t="s">
        <v>288</v>
      </c>
      <c r="B115" s="13" t="s">
        <v>148</v>
      </c>
      <c r="C115" s="52" t="s">
        <v>289</v>
      </c>
      <c r="D115" s="40" t="s">
        <v>105</v>
      </c>
      <c r="E115" s="51">
        <v>1</v>
      </c>
      <c r="F115" s="13" t="s">
        <v>290</v>
      </c>
      <c r="G115" s="40">
        <v>849.76</v>
      </c>
      <c r="H115" s="15">
        <v>0</v>
      </c>
      <c r="I115" s="15">
        <f t="shared" si="8"/>
        <v>849.76</v>
      </c>
      <c r="J115" s="36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>
      <c r="A116" s="50" t="s">
        <v>291</v>
      </c>
      <c r="B116" s="13" t="s">
        <v>194</v>
      </c>
      <c r="C116" s="52" t="s">
        <v>292</v>
      </c>
      <c r="D116" s="40" t="s">
        <v>96</v>
      </c>
      <c r="E116" s="51">
        <v>1</v>
      </c>
      <c r="F116" s="13" t="s">
        <v>293</v>
      </c>
      <c r="G116" s="40">
        <v>566.5</v>
      </c>
      <c r="H116" s="15">
        <v>0</v>
      </c>
      <c r="I116" s="15">
        <f t="shared" si="8"/>
        <v>566.5</v>
      </c>
      <c r="J116" s="36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customHeight="1">
      <c r="A117" s="50" t="s">
        <v>265</v>
      </c>
      <c r="B117" s="13" t="s">
        <v>194</v>
      </c>
      <c r="C117" s="52" t="s">
        <v>289</v>
      </c>
      <c r="D117" s="40" t="s">
        <v>96</v>
      </c>
      <c r="E117" s="51">
        <v>1</v>
      </c>
      <c r="F117" s="13" t="s">
        <v>294</v>
      </c>
      <c r="G117" s="40">
        <v>566.5</v>
      </c>
      <c r="H117" s="15">
        <v>0</v>
      </c>
      <c r="I117" s="15">
        <f t="shared" si="8"/>
        <v>566.5</v>
      </c>
      <c r="J117" s="36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>
      <c r="A118" s="50" t="s">
        <v>275</v>
      </c>
      <c r="B118" s="13" t="s">
        <v>194</v>
      </c>
      <c r="C118" s="52" t="s">
        <v>286</v>
      </c>
      <c r="D118" s="40" t="s">
        <v>96</v>
      </c>
      <c r="E118" s="51">
        <v>1</v>
      </c>
      <c r="F118" s="13" t="s">
        <v>295</v>
      </c>
      <c r="G118" s="40">
        <v>566.5</v>
      </c>
      <c r="H118" s="15">
        <v>0</v>
      </c>
      <c r="I118" s="15">
        <f t="shared" si="8"/>
        <v>566.5</v>
      </c>
      <c r="J118" s="36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>
      <c r="A119" s="50" t="s">
        <v>265</v>
      </c>
      <c r="B119" s="13" t="s">
        <v>194</v>
      </c>
      <c r="C119" s="52" t="s">
        <v>286</v>
      </c>
      <c r="D119" s="40" t="s">
        <v>96</v>
      </c>
      <c r="E119" s="51">
        <v>1</v>
      </c>
      <c r="F119" s="13" t="s">
        <v>296</v>
      </c>
      <c r="G119" s="40">
        <v>566.5</v>
      </c>
      <c r="H119" s="15">
        <v>0</v>
      </c>
      <c r="I119" s="15">
        <f t="shared" si="8"/>
        <v>566.5</v>
      </c>
      <c r="J119" s="36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>
      <c r="A120" s="50" t="s">
        <v>297</v>
      </c>
      <c r="B120" s="13" t="s">
        <v>194</v>
      </c>
      <c r="C120" s="52" t="s">
        <v>298</v>
      </c>
      <c r="D120" s="40" t="s">
        <v>96</v>
      </c>
      <c r="E120" s="51">
        <v>1</v>
      </c>
      <c r="F120" s="13" t="s">
        <v>299</v>
      </c>
      <c r="G120" s="40">
        <v>566.5</v>
      </c>
      <c r="H120" s="15">
        <v>0</v>
      </c>
      <c r="I120" s="15">
        <f t="shared" si="8"/>
        <v>566.5</v>
      </c>
      <c r="J120" s="36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customHeight="1">
      <c r="A121" s="50" t="s">
        <v>300</v>
      </c>
      <c r="B121" s="13" t="s">
        <v>148</v>
      </c>
      <c r="C121" s="52" t="s">
        <v>301</v>
      </c>
      <c r="D121" s="40" t="s">
        <v>105</v>
      </c>
      <c r="E121" s="51">
        <v>1</v>
      </c>
      <c r="F121" s="13" t="s">
        <v>302</v>
      </c>
      <c r="G121" s="40">
        <v>849.76</v>
      </c>
      <c r="H121" s="15">
        <v>0</v>
      </c>
      <c r="I121" s="15">
        <f t="shared" si="8"/>
        <v>849.76</v>
      </c>
      <c r="J121" s="36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customHeight="1">
      <c r="A122" s="50" t="s">
        <v>265</v>
      </c>
      <c r="B122" s="13" t="s">
        <v>194</v>
      </c>
      <c r="C122" s="52" t="s">
        <v>303</v>
      </c>
      <c r="D122" s="40" t="s">
        <v>96</v>
      </c>
      <c r="E122" s="51">
        <v>1</v>
      </c>
      <c r="F122" s="13" t="s">
        <v>304</v>
      </c>
      <c r="G122" s="40">
        <v>566.5</v>
      </c>
      <c r="H122" s="15">
        <v>0</v>
      </c>
      <c r="I122" s="15">
        <f t="shared" si="8"/>
        <v>566.5</v>
      </c>
      <c r="J122" s="36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customHeight="1">
      <c r="A123" s="50" t="s">
        <v>305</v>
      </c>
      <c r="B123" s="13" t="s">
        <v>194</v>
      </c>
      <c r="C123" s="52" t="s">
        <v>303</v>
      </c>
      <c r="D123" s="40" t="s">
        <v>96</v>
      </c>
      <c r="E123" s="51">
        <v>1</v>
      </c>
      <c r="F123" s="13" t="s">
        <v>306</v>
      </c>
      <c r="G123" s="40">
        <v>566.5</v>
      </c>
      <c r="H123" s="15">
        <v>0</v>
      </c>
      <c r="I123" s="15">
        <f t="shared" si="8"/>
        <v>566.5</v>
      </c>
      <c r="J123" s="36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customHeight="1">
      <c r="A124" s="50" t="s">
        <v>275</v>
      </c>
      <c r="B124" s="13" t="s">
        <v>194</v>
      </c>
      <c r="C124" s="52" t="s">
        <v>303</v>
      </c>
      <c r="D124" s="40" t="s">
        <v>96</v>
      </c>
      <c r="E124" s="51">
        <v>1</v>
      </c>
      <c r="F124" s="13" t="s">
        <v>307</v>
      </c>
      <c r="G124" s="40">
        <v>566.5</v>
      </c>
      <c r="H124" s="15">
        <v>0</v>
      </c>
      <c r="I124" s="15">
        <f t="shared" si="8"/>
        <v>566.5</v>
      </c>
      <c r="J124" s="36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customHeight="1">
      <c r="A125" s="50" t="s">
        <v>308</v>
      </c>
      <c r="B125" s="13" t="s">
        <v>148</v>
      </c>
      <c r="C125" s="52" t="s">
        <v>309</v>
      </c>
      <c r="D125" s="40" t="s">
        <v>96</v>
      </c>
      <c r="E125" s="51">
        <v>1</v>
      </c>
      <c r="F125" s="13" t="s">
        <v>310</v>
      </c>
      <c r="G125" s="40">
        <v>849.76</v>
      </c>
      <c r="H125" s="15">
        <v>0</v>
      </c>
      <c r="I125" s="15">
        <f t="shared" si="8"/>
        <v>849.76</v>
      </c>
      <c r="J125" s="36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>
      <c r="A126" s="50" t="s">
        <v>311</v>
      </c>
      <c r="B126" s="13" t="s">
        <v>148</v>
      </c>
      <c r="C126" s="52" t="s">
        <v>312</v>
      </c>
      <c r="D126" s="40" t="s">
        <v>96</v>
      </c>
      <c r="E126" s="51">
        <v>1</v>
      </c>
      <c r="F126" s="13" t="s">
        <v>313</v>
      </c>
      <c r="G126" s="40">
        <v>849.76</v>
      </c>
      <c r="H126" s="15">
        <v>0</v>
      </c>
      <c r="I126" s="15">
        <f t="shared" si="8"/>
        <v>849.76</v>
      </c>
      <c r="J126" s="36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customHeight="1">
      <c r="A127" s="50" t="s">
        <v>314</v>
      </c>
      <c r="B127" s="13" t="s">
        <v>148</v>
      </c>
      <c r="C127" s="52" t="s">
        <v>315</v>
      </c>
      <c r="D127" s="40" t="s">
        <v>96</v>
      </c>
      <c r="E127" s="51">
        <v>1</v>
      </c>
      <c r="F127" s="13" t="s">
        <v>316</v>
      </c>
      <c r="G127" s="40">
        <v>849.76</v>
      </c>
      <c r="H127" s="15">
        <v>0</v>
      </c>
      <c r="I127" s="15">
        <f t="shared" si="8"/>
        <v>849.76</v>
      </c>
      <c r="J127" s="36"/>
      <c r="K127" s="19"/>
      <c r="L127" s="19"/>
      <c r="M127" s="19"/>
      <c r="N127" s="19"/>
      <c r="O127" s="19"/>
      <c r="P127" s="19"/>
      <c r="Q127" s="1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30" customHeight="1">
      <c r="A128" s="50" t="s">
        <v>317</v>
      </c>
      <c r="B128" s="13" t="s">
        <v>154</v>
      </c>
      <c r="C128" s="52" t="s">
        <v>315</v>
      </c>
      <c r="D128" s="40" t="s">
        <v>105</v>
      </c>
      <c r="E128" s="51">
        <v>1</v>
      </c>
      <c r="F128" s="13" t="s">
        <v>318</v>
      </c>
      <c r="G128" s="40">
        <v>505.81</v>
      </c>
      <c r="H128" s="15">
        <v>0</v>
      </c>
      <c r="I128" s="15">
        <f t="shared" si="8"/>
        <v>505.81</v>
      </c>
      <c r="J128" s="36"/>
      <c r="K128" s="19"/>
      <c r="L128" s="19"/>
      <c r="M128" s="19"/>
      <c r="N128" s="19"/>
      <c r="O128" s="19"/>
      <c r="P128" s="19"/>
      <c r="Q128" s="1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customHeight="1">
      <c r="A129" s="50" t="s">
        <v>319</v>
      </c>
      <c r="B129" s="13" t="s">
        <v>148</v>
      </c>
      <c r="C129" s="52" t="s">
        <v>49</v>
      </c>
      <c r="D129" s="40" t="s">
        <v>105</v>
      </c>
      <c r="E129" s="51">
        <v>1</v>
      </c>
      <c r="F129" s="13" t="s">
        <v>320</v>
      </c>
      <c r="G129" s="40">
        <v>849.76</v>
      </c>
      <c r="H129" s="15">
        <v>0</v>
      </c>
      <c r="I129" s="15">
        <f t="shared" si="8"/>
        <v>849.76</v>
      </c>
      <c r="J129" s="36"/>
      <c r="K129" s="19"/>
      <c r="L129" s="19"/>
      <c r="M129" s="19"/>
      <c r="N129" s="19"/>
      <c r="O129" s="19"/>
      <c r="P129" s="19"/>
      <c r="Q129" s="1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30" customHeight="1">
      <c r="A130" s="50" t="s">
        <v>321</v>
      </c>
      <c r="B130" s="13" t="s">
        <v>148</v>
      </c>
      <c r="C130" s="52" t="s">
        <v>309</v>
      </c>
      <c r="D130" s="40" t="s">
        <v>96</v>
      </c>
      <c r="E130" s="51">
        <v>1</v>
      </c>
      <c r="F130" s="13" t="s">
        <v>322</v>
      </c>
      <c r="G130" s="40">
        <v>849.76</v>
      </c>
      <c r="H130" s="15">
        <v>0</v>
      </c>
      <c r="I130" s="15">
        <f t="shared" si="8"/>
        <v>849.76</v>
      </c>
      <c r="J130" s="36"/>
      <c r="K130" s="19"/>
      <c r="L130" s="19"/>
      <c r="M130" s="19"/>
      <c r="N130" s="19"/>
      <c r="O130" s="19"/>
      <c r="P130" s="19"/>
      <c r="Q130" s="1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0" customHeight="1">
      <c r="A131" s="50" t="s">
        <v>323</v>
      </c>
      <c r="B131" s="13" t="s">
        <v>148</v>
      </c>
      <c r="C131" s="52" t="s">
        <v>324</v>
      </c>
      <c r="D131" s="40" t="s">
        <v>96</v>
      </c>
      <c r="E131" s="51">
        <v>1</v>
      </c>
      <c r="F131" s="13" t="s">
        <v>325</v>
      </c>
      <c r="G131" s="40">
        <v>849.76</v>
      </c>
      <c r="H131" s="15">
        <v>0</v>
      </c>
      <c r="I131" s="15">
        <f t="shared" si="8"/>
        <v>849.76</v>
      </c>
      <c r="J131" s="36"/>
      <c r="K131" s="19"/>
      <c r="L131" s="19"/>
      <c r="M131" s="19"/>
      <c r="N131" s="19"/>
      <c r="O131" s="19"/>
      <c r="P131" s="19"/>
      <c r="Q131" s="1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30" customHeight="1">
      <c r="A132" s="50" t="s">
        <v>326</v>
      </c>
      <c r="B132" s="13" t="s">
        <v>141</v>
      </c>
      <c r="C132" s="52" t="s">
        <v>327</v>
      </c>
      <c r="D132" s="40" t="s">
        <v>105</v>
      </c>
      <c r="E132" s="51">
        <v>1</v>
      </c>
      <c r="F132" s="13" t="s">
        <v>328</v>
      </c>
      <c r="G132" s="40">
        <v>1392.8</v>
      </c>
      <c r="H132" s="15">
        <v>0</v>
      </c>
      <c r="I132" s="15">
        <f t="shared" si="8"/>
        <v>1392.8</v>
      </c>
      <c r="J132" s="36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>
      <c r="A133" s="50" t="s">
        <v>332</v>
      </c>
      <c r="B133" s="13" t="s">
        <v>148</v>
      </c>
      <c r="C133" s="52" t="s">
        <v>49</v>
      </c>
      <c r="D133" s="40" t="s">
        <v>105</v>
      </c>
      <c r="E133" s="51">
        <v>1</v>
      </c>
      <c r="F133" s="13" t="s">
        <v>333</v>
      </c>
      <c r="G133" s="40">
        <v>849.76</v>
      </c>
      <c r="H133" s="15">
        <v>0</v>
      </c>
      <c r="I133" s="15">
        <f t="shared" si="8"/>
        <v>849.76</v>
      </c>
      <c r="J133" s="36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>
      <c r="A134" s="50" t="s">
        <v>334</v>
      </c>
      <c r="B134" s="13" t="s">
        <v>141</v>
      </c>
      <c r="C134" s="52" t="s">
        <v>49</v>
      </c>
      <c r="D134" s="40" t="s">
        <v>96</v>
      </c>
      <c r="E134" s="51">
        <v>1</v>
      </c>
      <c r="F134" s="13" t="s">
        <v>335</v>
      </c>
      <c r="G134" s="40">
        <v>1392.8</v>
      </c>
      <c r="H134" s="15">
        <v>0</v>
      </c>
      <c r="I134" s="15">
        <f t="shared" si="8"/>
        <v>1392.8</v>
      </c>
      <c r="J134" s="36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>
      <c r="A135" s="50" t="s">
        <v>336</v>
      </c>
      <c r="B135" s="13" t="s">
        <v>148</v>
      </c>
      <c r="C135" s="52" t="s">
        <v>49</v>
      </c>
      <c r="D135" s="40" t="s">
        <v>96</v>
      </c>
      <c r="E135" s="51">
        <v>1</v>
      </c>
      <c r="F135" s="13" t="s">
        <v>337</v>
      </c>
      <c r="G135" s="40">
        <v>849.76</v>
      </c>
      <c r="H135" s="15">
        <v>0</v>
      </c>
      <c r="I135" s="15">
        <f t="shared" si="8"/>
        <v>849.76</v>
      </c>
      <c r="J135" s="36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customHeight="1">
      <c r="A136" s="50" t="s">
        <v>338</v>
      </c>
      <c r="B136" s="13" t="s">
        <v>148</v>
      </c>
      <c r="C136" s="52" t="s">
        <v>49</v>
      </c>
      <c r="D136" s="40" t="s">
        <v>105</v>
      </c>
      <c r="E136" s="51">
        <v>1</v>
      </c>
      <c r="F136" s="13" t="s">
        <v>339</v>
      </c>
      <c r="G136" s="40">
        <v>849.76</v>
      </c>
      <c r="H136" s="15">
        <v>0</v>
      </c>
      <c r="I136" s="15">
        <f t="shared" si="8"/>
        <v>849.76</v>
      </c>
      <c r="J136" s="36"/>
      <c r="K136" s="19"/>
      <c r="L136" s="19"/>
      <c r="M136" s="19"/>
      <c r="N136" s="19"/>
      <c r="O136" s="19"/>
      <c r="P136" s="19"/>
      <c r="Q136" s="1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customHeight="1">
      <c r="A137" s="50" t="s">
        <v>340</v>
      </c>
      <c r="B137" s="13" t="s">
        <v>141</v>
      </c>
      <c r="C137" s="52" t="s">
        <v>341</v>
      </c>
      <c r="D137" s="40" t="s">
        <v>96</v>
      </c>
      <c r="E137" s="51">
        <v>1</v>
      </c>
      <c r="F137" s="13" t="s">
        <v>342</v>
      </c>
      <c r="G137" s="40">
        <v>1392.8</v>
      </c>
      <c r="H137" s="15">
        <v>0</v>
      </c>
      <c r="I137" s="15">
        <f t="shared" si="8"/>
        <v>1392.8</v>
      </c>
      <c r="J137" s="36"/>
      <c r="K137" s="19"/>
      <c r="L137" s="19"/>
      <c r="M137" s="19"/>
      <c r="N137" s="19"/>
      <c r="O137" s="19"/>
      <c r="P137" s="19"/>
      <c r="Q137" s="1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>
      <c r="A138" s="50" t="s">
        <v>343</v>
      </c>
      <c r="B138" s="13" t="s">
        <v>194</v>
      </c>
      <c r="C138" s="52" t="s">
        <v>341</v>
      </c>
      <c r="D138" s="40" t="s">
        <v>344</v>
      </c>
      <c r="E138" s="51">
        <v>1</v>
      </c>
      <c r="F138" s="13" t="s">
        <v>345</v>
      </c>
      <c r="G138" s="40">
        <v>566.5</v>
      </c>
      <c r="H138" s="15">
        <v>0</v>
      </c>
      <c r="I138" s="15">
        <f t="shared" si="8"/>
        <v>566.5</v>
      </c>
      <c r="J138" s="36"/>
      <c r="K138" s="19"/>
      <c r="L138" s="19"/>
      <c r="M138" s="19"/>
      <c r="N138" s="19"/>
      <c r="O138" s="19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>
      <c r="A139" s="50" t="s">
        <v>346</v>
      </c>
      <c r="B139" s="13" t="s">
        <v>148</v>
      </c>
      <c r="C139" s="52" t="s">
        <v>341</v>
      </c>
      <c r="D139" s="40" t="s">
        <v>105</v>
      </c>
      <c r="E139" s="51">
        <v>1</v>
      </c>
      <c r="F139" s="13" t="s">
        <v>347</v>
      </c>
      <c r="G139" s="40">
        <v>849.76</v>
      </c>
      <c r="H139" s="15">
        <v>0</v>
      </c>
      <c r="I139" s="15">
        <f t="shared" si="8"/>
        <v>849.76</v>
      </c>
      <c r="J139" s="36"/>
      <c r="K139" s="19"/>
      <c r="L139" s="19"/>
      <c r="M139" s="19"/>
      <c r="N139" s="19"/>
      <c r="O139" s="19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customHeight="1">
      <c r="A140" s="50" t="s">
        <v>348</v>
      </c>
      <c r="B140" s="13" t="s">
        <v>141</v>
      </c>
      <c r="C140" s="52" t="s">
        <v>349</v>
      </c>
      <c r="D140" s="40" t="s">
        <v>96</v>
      </c>
      <c r="E140" s="51">
        <v>1</v>
      </c>
      <c r="F140" s="13" t="s">
        <v>350</v>
      </c>
      <c r="G140" s="40">
        <v>1392.8</v>
      </c>
      <c r="H140" s="15">
        <v>0</v>
      </c>
      <c r="I140" s="15">
        <f t="shared" si="8"/>
        <v>1392.8</v>
      </c>
      <c r="J140" s="36"/>
      <c r="K140" s="19"/>
      <c r="L140" s="19"/>
      <c r="M140" s="19"/>
      <c r="N140" s="19"/>
      <c r="O140" s="19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0" customHeight="1">
      <c r="A141" s="50" t="s">
        <v>351</v>
      </c>
      <c r="B141" s="13" t="s">
        <v>148</v>
      </c>
      <c r="C141" s="52" t="s">
        <v>349</v>
      </c>
      <c r="D141" s="40" t="s">
        <v>96</v>
      </c>
      <c r="E141" s="51">
        <v>1</v>
      </c>
      <c r="F141" s="13" t="s">
        <v>352</v>
      </c>
      <c r="G141" s="40">
        <v>849.76</v>
      </c>
      <c r="H141" s="15">
        <v>0</v>
      </c>
      <c r="I141" s="15">
        <f t="shared" si="8"/>
        <v>849.76</v>
      </c>
      <c r="J141" s="36"/>
      <c r="K141" s="19"/>
      <c r="L141" s="19"/>
      <c r="M141" s="19"/>
      <c r="N141" s="19"/>
      <c r="O141" s="19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30" customHeight="1">
      <c r="A142" s="50" t="s">
        <v>353</v>
      </c>
      <c r="B142" s="13" t="s">
        <v>148</v>
      </c>
      <c r="C142" s="52" t="s">
        <v>303</v>
      </c>
      <c r="D142" s="40" t="s">
        <v>105</v>
      </c>
      <c r="E142" s="51">
        <v>1</v>
      </c>
      <c r="F142" s="13" t="s">
        <v>354</v>
      </c>
      <c r="G142" s="40">
        <v>849.76</v>
      </c>
      <c r="H142" s="15">
        <v>0</v>
      </c>
      <c r="I142" s="15">
        <f t="shared" si="8"/>
        <v>849.76</v>
      </c>
      <c r="J142" s="36"/>
      <c r="K142" s="19"/>
      <c r="L142" s="19"/>
      <c r="M142" s="19"/>
      <c r="N142" s="19"/>
      <c r="O142" s="19"/>
      <c r="P142" s="19"/>
      <c r="Q142" s="1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30" customHeight="1">
      <c r="A143" s="50" t="s">
        <v>355</v>
      </c>
      <c r="B143" s="13" t="s">
        <v>148</v>
      </c>
      <c r="C143" s="52" t="s">
        <v>349</v>
      </c>
      <c r="D143" s="40" t="s">
        <v>105</v>
      </c>
      <c r="E143" s="53">
        <v>1</v>
      </c>
      <c r="F143" s="13" t="s">
        <v>356</v>
      </c>
      <c r="G143" s="40">
        <v>849.76</v>
      </c>
      <c r="H143" s="52">
        <v>0</v>
      </c>
      <c r="I143" s="52">
        <f t="shared" si="8"/>
        <v>849.76</v>
      </c>
      <c r="J143" s="55"/>
      <c r="K143" s="56"/>
      <c r="L143" s="56"/>
      <c r="M143" s="56"/>
      <c r="N143" s="56"/>
      <c r="O143" s="56"/>
      <c r="P143" s="56"/>
      <c r="Q143" s="56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</row>
    <row r="144" spans="1:30" ht="30" customHeight="1">
      <c r="A144" s="50" t="s">
        <v>113</v>
      </c>
      <c r="B144" s="13" t="s">
        <v>154</v>
      </c>
      <c r="C144" s="40" t="s">
        <v>113</v>
      </c>
      <c r="D144" s="40" t="s">
        <v>105</v>
      </c>
      <c r="E144" s="51">
        <v>1</v>
      </c>
      <c r="F144" s="13" t="s">
        <v>357</v>
      </c>
      <c r="G144" s="40">
        <v>505.81</v>
      </c>
      <c r="H144" s="15">
        <v>0</v>
      </c>
      <c r="I144" s="15">
        <f t="shared" si="8"/>
        <v>505.81</v>
      </c>
      <c r="J144" s="36"/>
      <c r="K144" s="19"/>
      <c r="L144" s="19"/>
      <c r="M144" s="19"/>
      <c r="N144" s="19"/>
      <c r="O144" s="19"/>
      <c r="P144" s="19"/>
      <c r="Q144" s="1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30" customHeight="1">
      <c r="A145" s="50" t="s">
        <v>358</v>
      </c>
      <c r="B145" s="13" t="s">
        <v>194</v>
      </c>
      <c r="C145" s="40" t="s">
        <v>113</v>
      </c>
      <c r="D145" s="40" t="s">
        <v>105</v>
      </c>
      <c r="E145" s="51">
        <v>1</v>
      </c>
      <c r="F145" s="13" t="s">
        <v>359</v>
      </c>
      <c r="G145" s="40">
        <v>566.5</v>
      </c>
      <c r="H145" s="15">
        <v>0</v>
      </c>
      <c r="I145" s="15">
        <f t="shared" si="8"/>
        <v>566.5</v>
      </c>
      <c r="J145" s="36"/>
      <c r="K145" s="19"/>
      <c r="L145" s="19"/>
      <c r="M145" s="19"/>
      <c r="N145" s="19"/>
      <c r="O145" s="19"/>
      <c r="P145" s="19"/>
      <c r="Q145" s="1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30" customHeight="1">
      <c r="A146" s="58" t="s">
        <v>360</v>
      </c>
      <c r="B146" s="13" t="s">
        <v>148</v>
      </c>
      <c r="C146" s="53" t="s">
        <v>204</v>
      </c>
      <c r="D146" s="40" t="s">
        <v>96</v>
      </c>
      <c r="E146" s="51">
        <v>1</v>
      </c>
      <c r="F146" s="13" t="s">
        <v>361</v>
      </c>
      <c r="G146" s="40">
        <v>849.76</v>
      </c>
      <c r="H146" s="15">
        <v>0</v>
      </c>
      <c r="I146" s="15">
        <f t="shared" si="8"/>
        <v>849.76</v>
      </c>
      <c r="J146" s="59"/>
      <c r="K146" s="60"/>
      <c r="L146" s="60"/>
      <c r="M146" s="60"/>
      <c r="N146" s="60"/>
      <c r="O146" s="60"/>
      <c r="P146" s="60"/>
      <c r="Q146" s="60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30" customHeight="1">
      <c r="A147" s="61" t="s">
        <v>362</v>
      </c>
      <c r="B147" s="13" t="s">
        <v>363</v>
      </c>
      <c r="C147" s="53" t="s">
        <v>39</v>
      </c>
      <c r="D147" s="40" t="s">
        <v>105</v>
      </c>
      <c r="E147" s="51">
        <v>1</v>
      </c>
      <c r="F147" s="13" t="s">
        <v>364</v>
      </c>
      <c r="G147" s="40">
        <v>364.17</v>
      </c>
      <c r="H147" s="15">
        <v>0</v>
      </c>
      <c r="I147" s="15">
        <f t="shared" si="8"/>
        <v>364.17</v>
      </c>
      <c r="J147" s="59"/>
      <c r="K147" s="60"/>
      <c r="L147" s="60"/>
      <c r="M147" s="60"/>
      <c r="N147" s="60"/>
      <c r="O147" s="60"/>
      <c r="P147" s="60"/>
      <c r="Q147" s="60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30" customHeight="1">
      <c r="A148" s="62" t="s">
        <v>365</v>
      </c>
      <c r="B148" s="63" t="s">
        <v>148</v>
      </c>
      <c r="C148" s="63" t="s">
        <v>366</v>
      </c>
      <c r="D148" s="64" t="s">
        <v>105</v>
      </c>
      <c r="E148" s="51">
        <v>1</v>
      </c>
      <c r="F148" s="63" t="s">
        <v>367</v>
      </c>
      <c r="G148" s="64">
        <v>849.76</v>
      </c>
      <c r="H148" s="15">
        <v>0</v>
      </c>
      <c r="I148" s="15">
        <f t="shared" si="8"/>
        <v>849.76</v>
      </c>
      <c r="J148" s="36"/>
      <c r="K148" s="19"/>
      <c r="L148" s="19"/>
      <c r="M148" s="19"/>
      <c r="N148" s="19"/>
      <c r="O148" s="19"/>
      <c r="P148" s="19"/>
      <c r="Q148" s="19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1:30" ht="30" customHeight="1">
      <c r="A149" s="62" t="s">
        <v>368</v>
      </c>
      <c r="B149" s="63" t="s">
        <v>148</v>
      </c>
      <c r="C149" s="65" t="s">
        <v>26</v>
      </c>
      <c r="D149" s="63" t="s">
        <v>96</v>
      </c>
      <c r="E149" s="51">
        <v>1</v>
      </c>
      <c r="F149" s="66" t="s">
        <v>369</v>
      </c>
      <c r="G149" s="64">
        <v>849.76</v>
      </c>
      <c r="H149" s="15">
        <v>0</v>
      </c>
      <c r="I149" s="15">
        <f t="shared" si="8"/>
        <v>849.76</v>
      </c>
      <c r="J149" s="36"/>
      <c r="K149" s="19"/>
      <c r="L149" s="19"/>
      <c r="M149" s="19"/>
      <c r="N149" s="19"/>
      <c r="O149" s="19"/>
      <c r="P149" s="19"/>
      <c r="Q149" s="19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1:30" ht="48.75" customHeight="1">
      <c r="A150" s="67" t="s">
        <v>370</v>
      </c>
      <c r="B150" s="67" t="s">
        <v>371</v>
      </c>
      <c r="C150" s="68" t="s">
        <v>372</v>
      </c>
      <c r="D150" s="68" t="s">
        <v>373</v>
      </c>
      <c r="E150" s="68" t="s">
        <v>374</v>
      </c>
      <c r="F150" s="69"/>
      <c r="G150" s="68" t="s">
        <v>375</v>
      </c>
      <c r="H150" s="68" t="s">
        <v>376</v>
      </c>
      <c r="I150" s="68" t="s">
        <v>377</v>
      </c>
      <c r="J150" s="36"/>
      <c r="K150" s="19"/>
      <c r="L150" s="19"/>
      <c r="M150" s="19"/>
      <c r="N150" s="19"/>
      <c r="O150" s="19"/>
      <c r="P150" s="19"/>
      <c r="Q150" s="19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30" customHeight="1">
      <c r="A151" s="26" t="s">
        <v>378</v>
      </c>
      <c r="B151" s="18" t="s">
        <v>141</v>
      </c>
      <c r="C151" s="27">
        <v>14</v>
      </c>
      <c r="D151" s="27">
        <v>4</v>
      </c>
      <c r="E151" s="70">
        <v>18</v>
      </c>
      <c r="F151" s="28"/>
      <c r="G151" s="18">
        <v>1392.8</v>
      </c>
      <c r="H151" s="18"/>
      <c r="I151" s="18">
        <f>SUMIF($B$51:$B$145,"FGS-1",$G$51:$G$145)</f>
        <v>18106.399999999994</v>
      </c>
      <c r="J151" s="36"/>
      <c r="K151" s="19"/>
      <c r="L151" s="19"/>
      <c r="M151" s="19"/>
      <c r="N151" s="19"/>
      <c r="O151" s="19"/>
      <c r="P151" s="19"/>
      <c r="Q151" s="19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30" customHeight="1">
      <c r="A152" s="26" t="s">
        <v>379</v>
      </c>
      <c r="B152" s="18" t="s">
        <v>380</v>
      </c>
      <c r="C152" s="27">
        <v>51</v>
      </c>
      <c r="D152" s="27">
        <v>3</v>
      </c>
      <c r="E152" s="71">
        <v>54</v>
      </c>
      <c r="F152" s="30"/>
      <c r="G152" s="18">
        <v>849.76</v>
      </c>
      <c r="H152" s="18"/>
      <c r="I152" s="18">
        <f>SUMIF($B$51:$B$145,"FGS-2",$G$51:$G$145)</f>
        <v>40788.479999999989</v>
      </c>
      <c r="J152" s="36"/>
      <c r="K152" s="19"/>
      <c r="L152" s="19"/>
      <c r="M152" s="19"/>
      <c r="N152" s="19"/>
      <c r="O152" s="19"/>
      <c r="P152" s="19"/>
      <c r="Q152" s="19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30" customHeight="1">
      <c r="A153" s="26" t="s">
        <v>381</v>
      </c>
      <c r="B153" s="18" t="s">
        <v>194</v>
      </c>
      <c r="C153" s="27">
        <v>23</v>
      </c>
      <c r="D153" s="27">
        <v>1</v>
      </c>
      <c r="E153" s="71">
        <v>24</v>
      </c>
      <c r="F153" s="30"/>
      <c r="G153" s="18">
        <v>566.5</v>
      </c>
      <c r="H153" s="18"/>
      <c r="I153" s="18">
        <f>SUMIF($B$51:$B$145,"FGS-3",$G$51:$G$145)</f>
        <v>13029.5</v>
      </c>
      <c r="J153" s="36"/>
      <c r="K153" s="19"/>
      <c r="L153" s="19"/>
      <c r="M153" s="19"/>
      <c r="N153" s="19"/>
      <c r="O153" s="19"/>
      <c r="P153" s="19"/>
      <c r="Q153" s="19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30" customHeight="1">
      <c r="A154" s="31" t="s">
        <v>382</v>
      </c>
      <c r="B154" s="72" t="s">
        <v>383</v>
      </c>
      <c r="C154" s="27">
        <v>10</v>
      </c>
      <c r="D154" s="27">
        <v>1</v>
      </c>
      <c r="E154" s="71">
        <v>11</v>
      </c>
      <c r="F154" s="32"/>
      <c r="G154" s="18">
        <v>505.81</v>
      </c>
      <c r="H154" s="18"/>
      <c r="I154" s="18">
        <f>SUMIF($B$51:$B$145,"FGA-1",$G$51:$G$145)</f>
        <v>5058.1000000000004</v>
      </c>
      <c r="J154" s="36"/>
      <c r="K154" s="19"/>
      <c r="L154" s="19"/>
      <c r="M154" s="19"/>
      <c r="N154" s="19"/>
      <c r="O154" s="19"/>
      <c r="P154" s="19"/>
      <c r="Q154" s="19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30" customHeight="1">
      <c r="A155" s="26" t="s">
        <v>384</v>
      </c>
      <c r="B155" s="18" t="s">
        <v>145</v>
      </c>
      <c r="C155" s="27">
        <f>SUMIFS($E$51:$E$149,$B$51:$B$149,"FGA-2",$D$51:$D$149,"&lt;&gt;VAGO")</f>
        <v>1</v>
      </c>
      <c r="D155" s="27">
        <f>E155-C155</f>
        <v>0</v>
      </c>
      <c r="E155" s="71">
        <v>1</v>
      </c>
      <c r="F155" s="32"/>
      <c r="G155" s="18">
        <f>SUMIF($B$51:$B$145,"FGA-2",$G$51:$G$145)</f>
        <v>465.35</v>
      </c>
      <c r="H155" s="18"/>
      <c r="I155" s="18">
        <f>SUMIF($B$51:$B$145,"FGA-2",$G$51:$G$145)</f>
        <v>465.35</v>
      </c>
      <c r="J155" s="36"/>
      <c r="K155" s="19"/>
      <c r="L155" s="19"/>
      <c r="M155" s="19"/>
      <c r="N155" s="19"/>
      <c r="O155" s="19"/>
      <c r="P155" s="19"/>
      <c r="Q155" s="19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1:30" ht="30" customHeight="1">
      <c r="A156" s="26" t="s">
        <v>362</v>
      </c>
      <c r="B156" s="18" t="s">
        <v>363</v>
      </c>
      <c r="C156" s="27">
        <v>1</v>
      </c>
      <c r="D156" s="27">
        <v>1</v>
      </c>
      <c r="E156" s="71">
        <v>2</v>
      </c>
      <c r="F156" s="30"/>
      <c r="G156" s="18">
        <v>364.17</v>
      </c>
      <c r="H156" s="18"/>
      <c r="I156" s="18">
        <v>728.34</v>
      </c>
      <c r="J156" s="36"/>
      <c r="K156" s="19"/>
      <c r="L156" s="19"/>
      <c r="M156" s="19"/>
      <c r="N156" s="19"/>
      <c r="O156" s="19"/>
      <c r="P156" s="19"/>
      <c r="Q156" s="19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1:30" ht="60" hidden="1" customHeight="1">
      <c r="A157" s="23" t="s">
        <v>385</v>
      </c>
      <c r="B157" s="41"/>
      <c r="C157" s="24">
        <f t="shared" ref="C157:D157" si="9">SUM(C151:C156)</f>
        <v>100</v>
      </c>
      <c r="D157" s="24">
        <f t="shared" si="9"/>
        <v>10</v>
      </c>
      <c r="E157" s="24">
        <f>SUBTOTAL(9,E52:E152)</f>
        <v>170</v>
      </c>
      <c r="F157" s="41"/>
      <c r="G157" s="42">
        <f t="shared" ref="G157:I157" si="10">SUM(G151:G156)</f>
        <v>4144.3899999999994</v>
      </c>
      <c r="H157" s="42">
        <f t="shared" si="10"/>
        <v>0</v>
      </c>
      <c r="I157" s="42">
        <f t="shared" si="10"/>
        <v>78176.169999999984</v>
      </c>
      <c r="J157" s="38"/>
      <c r="K157" s="6"/>
      <c r="L157" s="39"/>
      <c r="M157" s="39"/>
      <c r="N157" s="39"/>
      <c r="O157" s="39"/>
      <c r="P157" s="39"/>
      <c r="Q157" s="39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30" customHeight="1">
      <c r="A158" s="29"/>
      <c r="B158" s="29"/>
      <c r="C158" s="29"/>
      <c r="D158" s="29"/>
      <c r="E158" s="29"/>
      <c r="F158" s="29"/>
      <c r="G158" s="35"/>
      <c r="H158" s="35"/>
      <c r="I158" s="38"/>
      <c r="J158" s="38"/>
      <c r="K158" s="6"/>
      <c r="L158" s="39"/>
      <c r="M158" s="39"/>
      <c r="N158" s="39"/>
      <c r="O158" s="39"/>
      <c r="P158" s="39"/>
      <c r="Q158" s="39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30" customHeight="1">
      <c r="A159" s="162" t="s">
        <v>130</v>
      </c>
      <c r="B159" s="158"/>
      <c r="C159" s="158"/>
      <c r="D159" s="158"/>
      <c r="E159" s="158"/>
      <c r="F159" s="158"/>
      <c r="G159" s="158"/>
      <c r="H159" s="158"/>
      <c r="I159" s="159"/>
      <c r="J159" s="38"/>
      <c r="K159" s="6"/>
      <c r="L159" s="39"/>
      <c r="M159" s="39"/>
      <c r="N159" s="39"/>
      <c r="O159" s="39"/>
      <c r="P159" s="39"/>
      <c r="Q159" s="39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30" customHeight="1">
      <c r="A160" s="42" t="s">
        <v>131</v>
      </c>
      <c r="B160" s="9" t="s">
        <v>132</v>
      </c>
      <c r="C160" s="9" t="s">
        <v>133</v>
      </c>
      <c r="D160" s="9" t="s">
        <v>134</v>
      </c>
      <c r="E160" s="9" t="s">
        <v>135</v>
      </c>
      <c r="F160" s="9" t="s">
        <v>136</v>
      </c>
      <c r="G160" s="9" t="s">
        <v>137</v>
      </c>
      <c r="H160" s="9" t="s">
        <v>138</v>
      </c>
      <c r="I160" s="9" t="s">
        <v>139</v>
      </c>
      <c r="J160" s="38"/>
      <c r="K160" s="6"/>
      <c r="L160" s="39"/>
      <c r="M160" s="39"/>
      <c r="N160" s="39"/>
      <c r="O160" s="39"/>
      <c r="P160" s="39"/>
      <c r="Q160" s="39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30" customHeight="1">
      <c r="A161" s="66" t="s">
        <v>386</v>
      </c>
      <c r="B161" s="63" t="s">
        <v>387</v>
      </c>
      <c r="C161" s="73" t="s">
        <v>388</v>
      </c>
      <c r="D161" s="64" t="s">
        <v>96</v>
      </c>
      <c r="E161" s="66">
        <v>1</v>
      </c>
      <c r="F161" s="63" t="s">
        <v>389</v>
      </c>
      <c r="G161" s="64">
        <v>849.76</v>
      </c>
      <c r="H161" s="15">
        <v>0</v>
      </c>
      <c r="I161" s="18">
        <f>SUM(G161:H161)</f>
        <v>849.76</v>
      </c>
      <c r="J161" s="38"/>
      <c r="K161" s="6"/>
      <c r="L161" s="39"/>
      <c r="M161" s="39"/>
      <c r="N161" s="39"/>
      <c r="O161" s="39"/>
      <c r="P161" s="39"/>
      <c r="Q161" s="39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30" customHeight="1">
      <c r="A162" s="66" t="s">
        <v>390</v>
      </c>
      <c r="B162" s="63" t="s">
        <v>391</v>
      </c>
      <c r="C162" s="73" t="s">
        <v>392</v>
      </c>
      <c r="D162" s="64" t="s">
        <v>96</v>
      </c>
      <c r="E162" s="66">
        <v>1</v>
      </c>
      <c r="F162" s="63" t="s">
        <v>393</v>
      </c>
      <c r="G162" s="40">
        <v>4316.21</v>
      </c>
      <c r="H162" s="15">
        <v>0</v>
      </c>
      <c r="I162" s="74">
        <v>4316.21</v>
      </c>
      <c r="J162" s="38"/>
      <c r="K162" s="6"/>
      <c r="L162" s="39"/>
      <c r="M162" s="39"/>
      <c r="N162" s="39"/>
      <c r="O162" s="39"/>
      <c r="P162" s="39"/>
      <c r="Q162" s="39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46.5" customHeight="1">
      <c r="A163" s="23" t="s">
        <v>385</v>
      </c>
      <c r="B163" s="41"/>
      <c r="C163" s="24"/>
      <c r="D163" s="24"/>
      <c r="E163" s="24">
        <f>SUM(E161)</f>
        <v>1</v>
      </c>
      <c r="F163" s="41"/>
      <c r="G163" s="42">
        <f>SUM(G161)</f>
        <v>849.76</v>
      </c>
      <c r="H163" s="42"/>
      <c r="I163" s="42">
        <f>SUM(I161)</f>
        <v>849.76</v>
      </c>
      <c r="J163" s="38"/>
      <c r="K163" s="6"/>
      <c r="L163" s="39"/>
      <c r="M163" s="39"/>
      <c r="N163" s="39"/>
      <c r="O163" s="39"/>
      <c r="P163" s="39"/>
      <c r="Q163" s="39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30" customHeight="1">
      <c r="A164" s="29"/>
      <c r="B164" s="29"/>
      <c r="C164" s="29"/>
      <c r="D164" s="29"/>
      <c r="E164" s="29"/>
      <c r="F164" s="29"/>
      <c r="G164" s="35"/>
      <c r="H164" s="35"/>
      <c r="I164" s="38"/>
      <c r="J164" s="38"/>
      <c r="K164" s="6"/>
      <c r="L164" s="39"/>
      <c r="M164" s="39"/>
      <c r="N164" s="39"/>
      <c r="O164" s="39"/>
      <c r="P164" s="39"/>
      <c r="Q164" s="39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66" customHeight="1">
      <c r="A165" s="23"/>
      <c r="B165" s="23"/>
      <c r="C165" s="24" t="s">
        <v>396</v>
      </c>
      <c r="D165" s="24" t="s">
        <v>397</v>
      </c>
      <c r="E165" s="24" t="s">
        <v>398</v>
      </c>
      <c r="F165" s="25"/>
      <c r="G165" s="24" t="s">
        <v>399</v>
      </c>
      <c r="H165" s="24" t="s">
        <v>400</v>
      </c>
      <c r="I165" s="24" t="s">
        <v>401</v>
      </c>
      <c r="J165" s="38"/>
      <c r="K165" s="6"/>
      <c r="L165" s="39"/>
      <c r="M165" s="39"/>
      <c r="N165" s="39"/>
      <c r="O165" s="39"/>
      <c r="P165" s="39"/>
      <c r="Q165" s="39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69.75" customHeight="1">
      <c r="A166" s="23" t="s">
        <v>402</v>
      </c>
      <c r="B166" s="25"/>
      <c r="C166" s="24">
        <f t="shared" ref="C166:E166" si="11">SUM(C31+C47+C157)</f>
        <v>118</v>
      </c>
      <c r="D166" s="24">
        <f t="shared" si="11"/>
        <v>10</v>
      </c>
      <c r="E166" s="24">
        <f t="shared" si="11"/>
        <v>188</v>
      </c>
      <c r="F166" s="25"/>
      <c r="G166" s="42">
        <f t="shared" ref="G166:I166" si="12">SUM(H31+G47+G157)</f>
        <v>16242.209999999997</v>
      </c>
      <c r="H166" s="42">
        <f t="shared" si="12"/>
        <v>78308.399999999994</v>
      </c>
      <c r="I166" s="42">
        <f t="shared" si="12"/>
        <v>168582.39</v>
      </c>
      <c r="J166" s="38"/>
      <c r="K166" s="6"/>
      <c r="L166" s="39"/>
      <c r="M166" s="39"/>
      <c r="N166" s="39"/>
      <c r="O166" s="39"/>
      <c r="P166" s="39"/>
      <c r="Q166" s="39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30" customHeight="1">
      <c r="A167" s="29"/>
      <c r="B167" s="29"/>
      <c r="C167" s="29"/>
      <c r="D167" s="29"/>
      <c r="E167" s="29"/>
      <c r="F167" s="29"/>
      <c r="G167" s="35"/>
      <c r="H167" s="35"/>
      <c r="I167" s="38"/>
      <c r="J167" s="35"/>
      <c r="K167" s="19"/>
      <c r="L167" s="29"/>
      <c r="M167" s="39"/>
      <c r="N167" s="39"/>
      <c r="O167" s="39"/>
      <c r="P167" s="39"/>
      <c r="Q167" s="39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</row>
    <row r="168" spans="1:30" ht="30" customHeight="1">
      <c r="A168" s="160" t="s">
        <v>403</v>
      </c>
      <c r="B168" s="158"/>
      <c r="C168" s="158"/>
      <c r="D168" s="158"/>
      <c r="E168" s="158"/>
      <c r="F168" s="159"/>
      <c r="G168" s="36"/>
      <c r="H168" s="35"/>
      <c r="I168" s="35"/>
      <c r="J168" s="35"/>
      <c r="K168" s="29"/>
      <c r="L168" s="29"/>
      <c r="M168" s="39"/>
      <c r="N168" s="39"/>
      <c r="O168" s="39"/>
      <c r="P168" s="39"/>
      <c r="Q168" s="39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</row>
    <row r="169" spans="1:30" ht="30" customHeight="1">
      <c r="A169" s="161" t="s">
        <v>404</v>
      </c>
      <c r="B169" s="158"/>
      <c r="C169" s="158"/>
      <c r="D169" s="158"/>
      <c r="E169" s="158"/>
      <c r="F169" s="159"/>
      <c r="G169" s="36"/>
      <c r="H169" s="35"/>
      <c r="I169" s="35"/>
      <c r="J169" s="35"/>
      <c r="K169" s="29"/>
      <c r="L169" s="29"/>
      <c r="M169" s="39"/>
      <c r="N169" s="39"/>
      <c r="O169" s="39"/>
      <c r="P169" s="39"/>
      <c r="Q169" s="39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</row>
    <row r="170" spans="1:30" ht="30" customHeight="1">
      <c r="A170" s="161" t="s">
        <v>405</v>
      </c>
      <c r="B170" s="158"/>
      <c r="C170" s="158"/>
      <c r="D170" s="158"/>
      <c r="E170" s="158"/>
      <c r="F170" s="159"/>
      <c r="G170" s="36"/>
      <c r="H170" s="35"/>
      <c r="I170" s="35"/>
      <c r="J170" s="35"/>
      <c r="K170" s="29"/>
      <c r="L170" s="29"/>
      <c r="M170" s="39"/>
      <c r="N170" s="39"/>
      <c r="O170" s="39"/>
      <c r="P170" s="39"/>
      <c r="Q170" s="39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</row>
    <row r="171" spans="1:30" ht="30" customHeight="1">
      <c r="A171" s="157" t="s">
        <v>406</v>
      </c>
      <c r="B171" s="158"/>
      <c r="C171" s="158"/>
      <c r="D171" s="158"/>
      <c r="E171" s="158"/>
      <c r="F171" s="159"/>
      <c r="G171" s="36"/>
      <c r="H171" s="35"/>
      <c r="I171" s="35"/>
      <c r="J171" s="35"/>
      <c r="K171" s="29"/>
      <c r="L171" s="29"/>
      <c r="M171" s="39"/>
      <c r="N171" s="39"/>
      <c r="O171" s="39"/>
      <c r="P171" s="39"/>
      <c r="Q171" s="39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:30" ht="30" customHeight="1">
      <c r="A172" s="157" t="s">
        <v>407</v>
      </c>
      <c r="B172" s="158"/>
      <c r="C172" s="158"/>
      <c r="D172" s="158"/>
      <c r="E172" s="158"/>
      <c r="F172" s="159"/>
      <c r="G172" s="36"/>
      <c r="H172" s="35"/>
      <c r="I172" s="35"/>
      <c r="J172" s="35"/>
      <c r="K172" s="29"/>
      <c r="L172" s="29"/>
      <c r="M172" s="39"/>
      <c r="N172" s="39"/>
      <c r="O172" s="39"/>
      <c r="P172" s="39"/>
      <c r="Q172" s="39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1:30" ht="30" customHeight="1">
      <c r="A173" s="157" t="s">
        <v>408</v>
      </c>
      <c r="B173" s="158"/>
      <c r="C173" s="158"/>
      <c r="D173" s="158"/>
      <c r="E173" s="158"/>
      <c r="F173" s="159"/>
      <c r="G173" s="36"/>
      <c r="H173" s="35"/>
      <c r="I173" s="35"/>
      <c r="J173" s="35"/>
      <c r="K173" s="29"/>
      <c r="L173" s="29"/>
      <c r="M173" s="39"/>
      <c r="N173" s="39"/>
      <c r="O173" s="39"/>
      <c r="P173" s="39"/>
      <c r="Q173" s="39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:30" ht="30" customHeight="1">
      <c r="A174" s="157"/>
      <c r="B174" s="158"/>
      <c r="C174" s="158"/>
      <c r="D174" s="158"/>
      <c r="E174" s="158"/>
      <c r="F174" s="159"/>
      <c r="G174" s="36"/>
      <c r="H174" s="35"/>
      <c r="I174" s="35"/>
      <c r="J174" s="35"/>
      <c r="K174" s="29"/>
      <c r="L174" s="29"/>
      <c r="M174" s="39"/>
      <c r="N174" s="39"/>
      <c r="O174" s="39"/>
      <c r="P174" s="39"/>
      <c r="Q174" s="39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 ht="30" customHeight="1">
      <c r="A175" s="160" t="s">
        <v>409</v>
      </c>
      <c r="B175" s="158"/>
      <c r="C175" s="158"/>
      <c r="D175" s="158"/>
      <c r="E175" s="158"/>
      <c r="F175" s="159"/>
      <c r="G175" s="36"/>
      <c r="H175" s="35"/>
      <c r="I175" s="35"/>
      <c r="J175" s="35"/>
      <c r="K175" s="29"/>
      <c r="L175" s="29"/>
      <c r="M175" s="39"/>
      <c r="N175" s="39"/>
      <c r="O175" s="39"/>
      <c r="P175" s="39"/>
      <c r="Q175" s="39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ht="30" customHeight="1">
      <c r="A176" s="161" t="s">
        <v>410</v>
      </c>
      <c r="B176" s="158"/>
      <c r="C176" s="158"/>
      <c r="D176" s="158"/>
      <c r="E176" s="158"/>
      <c r="F176" s="159"/>
      <c r="G176" s="36"/>
      <c r="H176" s="35"/>
      <c r="I176" s="35"/>
      <c r="J176" s="35"/>
      <c r="K176" s="29"/>
      <c r="L176" s="29"/>
      <c r="M176" s="39"/>
      <c r="N176" s="39"/>
      <c r="O176" s="39"/>
      <c r="P176" s="39"/>
      <c r="Q176" s="39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30" customHeight="1">
      <c r="A177" s="157" t="s">
        <v>411</v>
      </c>
      <c r="B177" s="158"/>
      <c r="C177" s="158"/>
      <c r="D177" s="158"/>
      <c r="E177" s="158"/>
      <c r="F177" s="159"/>
      <c r="G177" s="36"/>
      <c r="H177" s="35"/>
      <c r="I177" s="35"/>
      <c r="J177" s="35"/>
      <c r="K177" s="29"/>
      <c r="L177" s="29"/>
      <c r="M177" s="39"/>
      <c r="N177" s="39"/>
      <c r="O177" s="39"/>
      <c r="P177" s="39"/>
      <c r="Q177" s="39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30" customHeight="1">
      <c r="A178" s="157" t="s">
        <v>412</v>
      </c>
      <c r="B178" s="158"/>
      <c r="C178" s="158"/>
      <c r="D178" s="158"/>
      <c r="E178" s="158"/>
      <c r="F178" s="159"/>
      <c r="G178" s="36"/>
      <c r="H178" s="35"/>
      <c r="I178" s="35"/>
      <c r="J178" s="35"/>
      <c r="K178" s="29"/>
      <c r="L178" s="29"/>
      <c r="M178" s="39"/>
      <c r="N178" s="39"/>
      <c r="O178" s="39"/>
      <c r="P178" s="39"/>
      <c r="Q178" s="39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30" customHeight="1">
      <c r="A179" s="157" t="s">
        <v>413</v>
      </c>
      <c r="B179" s="158"/>
      <c r="C179" s="158"/>
      <c r="D179" s="158"/>
      <c r="E179" s="158"/>
      <c r="F179" s="159"/>
      <c r="G179" s="36"/>
      <c r="H179" s="35"/>
      <c r="I179" s="35"/>
      <c r="J179" s="35"/>
      <c r="K179" s="29"/>
      <c r="L179" s="29"/>
      <c r="M179" s="39"/>
      <c r="N179" s="39"/>
      <c r="O179" s="39"/>
      <c r="P179" s="39"/>
      <c r="Q179" s="39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81" customHeight="1">
      <c r="A180" s="157" t="s">
        <v>414</v>
      </c>
      <c r="B180" s="158"/>
      <c r="C180" s="158"/>
      <c r="D180" s="158"/>
      <c r="E180" s="158"/>
      <c r="F180" s="159"/>
      <c r="G180" s="36"/>
      <c r="H180" s="35"/>
      <c r="I180" s="35"/>
      <c r="J180" s="35"/>
      <c r="K180" s="29"/>
      <c r="L180" s="29"/>
      <c r="M180" s="39"/>
      <c r="N180" s="39"/>
      <c r="O180" s="39"/>
      <c r="P180" s="39"/>
      <c r="Q180" s="39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30" customHeight="1">
      <c r="A181" s="157" t="s">
        <v>415</v>
      </c>
      <c r="B181" s="158"/>
      <c r="C181" s="158"/>
      <c r="D181" s="158"/>
      <c r="E181" s="158"/>
      <c r="F181" s="159"/>
      <c r="G181" s="36"/>
      <c r="H181" s="35"/>
      <c r="I181" s="35"/>
      <c r="J181" s="35"/>
      <c r="K181" s="29"/>
      <c r="L181" s="29"/>
      <c r="M181" s="39"/>
      <c r="N181" s="39"/>
      <c r="O181" s="39"/>
      <c r="P181" s="39"/>
      <c r="Q181" s="39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30" customHeight="1">
      <c r="A182" s="157" t="s">
        <v>416</v>
      </c>
      <c r="B182" s="158"/>
      <c r="C182" s="158"/>
      <c r="D182" s="158"/>
      <c r="E182" s="158"/>
      <c r="F182" s="159"/>
      <c r="G182" s="36"/>
      <c r="H182" s="35"/>
      <c r="I182" s="35"/>
      <c r="J182" s="35"/>
      <c r="K182" s="29"/>
      <c r="L182" s="29"/>
      <c r="M182" s="39"/>
      <c r="N182" s="39"/>
      <c r="O182" s="39"/>
      <c r="P182" s="39"/>
      <c r="Q182" s="39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30" customHeight="1">
      <c r="A183" s="157" t="s">
        <v>417</v>
      </c>
      <c r="B183" s="158"/>
      <c r="C183" s="158"/>
      <c r="D183" s="158"/>
      <c r="E183" s="158"/>
      <c r="F183" s="159"/>
      <c r="G183" s="36"/>
      <c r="H183" s="35"/>
      <c r="I183" s="35"/>
      <c r="J183" s="35"/>
      <c r="K183" s="29"/>
      <c r="L183" s="29"/>
      <c r="M183" s="39"/>
      <c r="N183" s="39"/>
      <c r="O183" s="39"/>
      <c r="P183" s="39"/>
      <c r="Q183" s="39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30" customHeight="1">
      <c r="A184" s="157" t="s">
        <v>418</v>
      </c>
      <c r="B184" s="158"/>
      <c r="C184" s="158"/>
      <c r="D184" s="158"/>
      <c r="E184" s="158"/>
      <c r="F184" s="159"/>
      <c r="G184" s="36"/>
      <c r="H184" s="35"/>
      <c r="I184" s="35"/>
      <c r="J184" s="35"/>
      <c r="K184" s="29"/>
      <c r="L184" s="29"/>
      <c r="M184" s="39"/>
      <c r="N184" s="39"/>
      <c r="O184" s="39"/>
      <c r="P184" s="39"/>
      <c r="Q184" s="39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30" customHeight="1">
      <c r="A185" s="157" t="s">
        <v>419</v>
      </c>
      <c r="B185" s="158"/>
      <c r="C185" s="158"/>
      <c r="D185" s="158"/>
      <c r="E185" s="158"/>
      <c r="F185" s="159"/>
      <c r="G185" s="36"/>
      <c r="H185" s="35"/>
      <c r="I185" s="35"/>
      <c r="J185" s="35"/>
      <c r="K185" s="29"/>
      <c r="L185" s="29"/>
      <c r="M185" s="39"/>
      <c r="N185" s="39"/>
      <c r="O185" s="39"/>
      <c r="P185" s="39"/>
      <c r="Q185" s="39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30" customHeight="1">
      <c r="A186" s="157" t="s">
        <v>420</v>
      </c>
      <c r="B186" s="158"/>
      <c r="C186" s="158"/>
      <c r="D186" s="158"/>
      <c r="E186" s="158"/>
      <c r="F186" s="159"/>
      <c r="G186" s="36"/>
      <c r="H186" s="35"/>
      <c r="I186" s="35"/>
      <c r="J186" s="35"/>
      <c r="K186" s="29"/>
      <c r="L186" s="29"/>
      <c r="M186" s="39"/>
      <c r="N186" s="39"/>
      <c r="O186" s="39"/>
      <c r="P186" s="39"/>
      <c r="Q186" s="39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30" customHeight="1">
      <c r="A187" s="157" t="s">
        <v>421</v>
      </c>
      <c r="B187" s="158"/>
      <c r="C187" s="158"/>
      <c r="D187" s="158"/>
      <c r="E187" s="158"/>
      <c r="F187" s="159"/>
      <c r="G187" s="36"/>
      <c r="H187" s="35"/>
      <c r="I187" s="35"/>
      <c r="J187" s="35"/>
      <c r="K187" s="29"/>
      <c r="L187" s="29"/>
      <c r="M187" s="39"/>
      <c r="N187" s="39"/>
      <c r="O187" s="39"/>
      <c r="P187" s="39"/>
      <c r="Q187" s="39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30" customHeight="1">
      <c r="A188" s="157" t="s">
        <v>422</v>
      </c>
      <c r="B188" s="158"/>
      <c r="C188" s="158"/>
      <c r="D188" s="158"/>
      <c r="E188" s="158"/>
      <c r="F188" s="159"/>
      <c r="G188" s="36"/>
      <c r="H188" s="35"/>
      <c r="I188" s="35"/>
      <c r="J188" s="35"/>
      <c r="K188" s="29"/>
      <c r="L188" s="29"/>
      <c r="M188" s="39"/>
      <c r="N188" s="39"/>
      <c r="O188" s="39"/>
      <c r="P188" s="39"/>
      <c r="Q188" s="39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30" customHeight="1">
      <c r="A189" s="157" t="s">
        <v>423</v>
      </c>
      <c r="B189" s="158"/>
      <c r="C189" s="158"/>
      <c r="D189" s="158"/>
      <c r="E189" s="158"/>
      <c r="F189" s="159"/>
      <c r="G189" s="36"/>
      <c r="H189" s="35"/>
      <c r="I189" s="35"/>
      <c r="J189" s="35"/>
      <c r="K189" s="29"/>
      <c r="L189" s="29"/>
      <c r="M189" s="39"/>
      <c r="N189" s="39"/>
      <c r="O189" s="39"/>
      <c r="P189" s="39"/>
      <c r="Q189" s="39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30" customHeight="1">
      <c r="A190" s="157" t="s">
        <v>424</v>
      </c>
      <c r="B190" s="158"/>
      <c r="C190" s="158"/>
      <c r="D190" s="158"/>
      <c r="E190" s="158"/>
      <c r="F190" s="159"/>
      <c r="G190" s="36"/>
      <c r="H190" s="35"/>
      <c r="I190" s="35"/>
      <c r="J190" s="35"/>
      <c r="K190" s="29"/>
      <c r="L190" s="29"/>
      <c r="M190" s="39"/>
      <c r="N190" s="39"/>
      <c r="O190" s="39"/>
      <c r="P190" s="39"/>
      <c r="Q190" s="39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30" customHeight="1">
      <c r="A191" s="157" t="s">
        <v>425</v>
      </c>
      <c r="B191" s="158"/>
      <c r="C191" s="158"/>
      <c r="D191" s="158"/>
      <c r="E191" s="158"/>
      <c r="F191" s="159"/>
      <c r="G191" s="36"/>
      <c r="H191" s="35"/>
      <c r="I191" s="35"/>
      <c r="J191" s="35"/>
      <c r="K191" s="29"/>
      <c r="L191" s="29"/>
      <c r="M191" s="39"/>
      <c r="N191" s="39"/>
      <c r="O191" s="39"/>
      <c r="P191" s="39"/>
      <c r="Q191" s="39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30" customHeight="1">
      <c r="A192" s="157" t="s">
        <v>426</v>
      </c>
      <c r="B192" s="158"/>
      <c r="C192" s="158"/>
      <c r="D192" s="158"/>
      <c r="E192" s="158"/>
      <c r="F192" s="159"/>
      <c r="G192" s="36"/>
      <c r="H192" s="35"/>
      <c r="I192" s="35"/>
      <c r="J192" s="35"/>
      <c r="K192" s="29"/>
      <c r="L192" s="29"/>
      <c r="M192" s="39"/>
      <c r="N192" s="39"/>
      <c r="O192" s="39"/>
      <c r="P192" s="39"/>
      <c r="Q192" s="39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30" customHeight="1">
      <c r="A193" s="157" t="s">
        <v>427</v>
      </c>
      <c r="B193" s="158"/>
      <c r="C193" s="158"/>
      <c r="D193" s="158"/>
      <c r="E193" s="158"/>
      <c r="F193" s="159"/>
      <c r="G193" s="36"/>
      <c r="H193" s="35"/>
      <c r="I193" s="35"/>
      <c r="J193" s="35"/>
      <c r="K193" s="29"/>
      <c r="L193" s="29"/>
      <c r="M193" s="39"/>
      <c r="N193" s="39"/>
      <c r="O193" s="39"/>
      <c r="P193" s="39"/>
      <c r="Q193" s="39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30" customHeight="1">
      <c r="A194" s="157" t="s">
        <v>428</v>
      </c>
      <c r="B194" s="158"/>
      <c r="C194" s="158"/>
      <c r="D194" s="158"/>
      <c r="E194" s="158"/>
      <c r="F194" s="159"/>
      <c r="G194" s="36"/>
      <c r="H194" s="35"/>
      <c r="I194" s="35"/>
      <c r="J194" s="35"/>
      <c r="K194" s="29"/>
      <c r="L194" s="29"/>
      <c r="M194" s="39"/>
      <c r="N194" s="39"/>
      <c r="O194" s="39"/>
      <c r="P194" s="39"/>
      <c r="Q194" s="39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30" customHeight="1">
      <c r="A195" s="157" t="s">
        <v>429</v>
      </c>
      <c r="B195" s="158"/>
      <c r="C195" s="158"/>
      <c r="D195" s="158"/>
      <c r="E195" s="158"/>
      <c r="F195" s="159"/>
      <c r="G195" s="36"/>
      <c r="H195" s="35"/>
      <c r="I195" s="35"/>
      <c r="J195" s="35"/>
      <c r="K195" s="29"/>
      <c r="L195" s="29"/>
      <c r="M195" s="39"/>
      <c r="N195" s="39"/>
      <c r="O195" s="39"/>
      <c r="P195" s="39"/>
      <c r="Q195" s="39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30" customHeight="1">
      <c r="A196" s="157" t="s">
        <v>430</v>
      </c>
      <c r="B196" s="158"/>
      <c r="C196" s="158"/>
      <c r="D196" s="158"/>
      <c r="E196" s="158"/>
      <c r="F196" s="159"/>
      <c r="G196" s="36"/>
      <c r="H196" s="35"/>
      <c r="I196" s="35"/>
      <c r="J196" s="35"/>
      <c r="K196" s="29"/>
      <c r="L196" s="29"/>
      <c r="M196" s="39"/>
      <c r="N196" s="39"/>
      <c r="O196" s="39"/>
      <c r="P196" s="39"/>
      <c r="Q196" s="39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30" customHeight="1">
      <c r="A197" s="157" t="s">
        <v>431</v>
      </c>
      <c r="B197" s="158"/>
      <c r="C197" s="158"/>
      <c r="D197" s="158"/>
      <c r="E197" s="158"/>
      <c r="F197" s="159"/>
      <c r="G197" s="36"/>
      <c r="H197" s="35"/>
      <c r="I197" s="35"/>
      <c r="J197" s="35"/>
      <c r="K197" s="29"/>
      <c r="L197" s="29"/>
      <c r="M197" s="39"/>
      <c r="N197" s="39"/>
      <c r="O197" s="39"/>
      <c r="P197" s="39"/>
      <c r="Q197" s="39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30" customHeight="1">
      <c r="A198" s="157" t="s">
        <v>432</v>
      </c>
      <c r="B198" s="158"/>
      <c r="C198" s="158"/>
      <c r="D198" s="158"/>
      <c r="E198" s="158"/>
      <c r="F198" s="159"/>
      <c r="G198" s="36"/>
      <c r="H198" s="35"/>
      <c r="I198" s="35"/>
      <c r="J198" s="35"/>
      <c r="K198" s="29"/>
      <c r="L198" s="29"/>
      <c r="M198" s="39"/>
      <c r="N198" s="39"/>
      <c r="O198" s="39"/>
      <c r="P198" s="39"/>
      <c r="Q198" s="39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</row>
    <row r="199" spans="1:30" ht="69" customHeight="1">
      <c r="A199" s="157" t="s">
        <v>433</v>
      </c>
      <c r="B199" s="158"/>
      <c r="C199" s="158"/>
      <c r="D199" s="158"/>
      <c r="E199" s="158"/>
      <c r="F199" s="159"/>
      <c r="G199" s="36"/>
      <c r="H199" s="35"/>
      <c r="I199" s="35"/>
      <c r="J199" s="35"/>
      <c r="K199" s="29"/>
      <c r="L199" s="29"/>
      <c r="M199" s="39"/>
      <c r="N199" s="39"/>
      <c r="O199" s="39"/>
      <c r="P199" s="39"/>
      <c r="Q199" s="39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</row>
    <row r="200" spans="1:30" ht="49.5" customHeight="1">
      <c r="A200" s="157" t="s">
        <v>434</v>
      </c>
      <c r="B200" s="158"/>
      <c r="C200" s="158"/>
      <c r="D200" s="158"/>
      <c r="E200" s="158"/>
      <c r="F200" s="159"/>
      <c r="G200" s="36"/>
      <c r="H200" s="35"/>
      <c r="I200" s="35"/>
      <c r="J200" s="35"/>
      <c r="K200" s="29"/>
      <c r="L200" s="29"/>
      <c r="M200" s="39"/>
      <c r="N200" s="39"/>
      <c r="O200" s="39"/>
      <c r="P200" s="39"/>
      <c r="Q200" s="39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</row>
    <row r="201" spans="1:30" ht="30" customHeight="1">
      <c r="A201" s="157" t="s">
        <v>435</v>
      </c>
      <c r="B201" s="158"/>
      <c r="C201" s="158"/>
      <c r="D201" s="158"/>
      <c r="E201" s="158"/>
      <c r="F201" s="159"/>
      <c r="G201" s="36"/>
      <c r="H201" s="35"/>
      <c r="I201" s="35"/>
      <c r="J201" s="35"/>
      <c r="K201" s="29"/>
      <c r="L201" s="29"/>
      <c r="M201" s="39"/>
      <c r="N201" s="39"/>
      <c r="O201" s="39"/>
      <c r="P201" s="39"/>
      <c r="Q201" s="39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</row>
    <row r="202" spans="1:30" ht="30" customHeight="1">
      <c r="A202" s="157" t="s">
        <v>436</v>
      </c>
      <c r="B202" s="158"/>
      <c r="C202" s="158"/>
      <c r="D202" s="158"/>
      <c r="E202" s="158"/>
      <c r="F202" s="159"/>
      <c r="G202" s="36"/>
      <c r="H202" s="35"/>
      <c r="I202" s="35"/>
      <c r="J202" s="35"/>
      <c r="K202" s="29"/>
      <c r="L202" s="29"/>
      <c r="M202" s="39"/>
      <c r="N202" s="39"/>
      <c r="O202" s="39"/>
      <c r="P202" s="39"/>
      <c r="Q202" s="39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</row>
    <row r="203" spans="1:30" ht="30" customHeight="1">
      <c r="A203" s="157" t="s">
        <v>437</v>
      </c>
      <c r="B203" s="158"/>
      <c r="C203" s="158"/>
      <c r="D203" s="158"/>
      <c r="E203" s="158"/>
      <c r="F203" s="159"/>
      <c r="G203" s="36"/>
      <c r="H203" s="35"/>
      <c r="I203" s="35"/>
      <c r="J203" s="35"/>
      <c r="K203" s="29"/>
      <c r="L203" s="29"/>
      <c r="M203" s="39"/>
      <c r="N203" s="39"/>
      <c r="O203" s="39"/>
      <c r="P203" s="39"/>
      <c r="Q203" s="39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</row>
    <row r="204" spans="1:30" ht="30" customHeight="1">
      <c r="A204" s="157" t="s">
        <v>438</v>
      </c>
      <c r="B204" s="158"/>
      <c r="C204" s="158"/>
      <c r="D204" s="158"/>
      <c r="E204" s="158"/>
      <c r="F204" s="159"/>
      <c r="G204" s="36"/>
      <c r="H204" s="35"/>
      <c r="I204" s="35"/>
      <c r="J204" s="35"/>
      <c r="K204" s="29"/>
      <c r="L204" s="29"/>
      <c r="M204" s="39"/>
      <c r="N204" s="39"/>
      <c r="O204" s="39"/>
      <c r="P204" s="39"/>
      <c r="Q204" s="39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</row>
    <row r="205" spans="1:30" ht="30" customHeight="1">
      <c r="A205" s="157" t="s">
        <v>439</v>
      </c>
      <c r="B205" s="158"/>
      <c r="C205" s="158"/>
      <c r="D205" s="158"/>
      <c r="E205" s="158"/>
      <c r="F205" s="159"/>
      <c r="G205" s="36"/>
      <c r="H205" s="35"/>
      <c r="I205" s="35"/>
      <c r="J205" s="35"/>
      <c r="K205" s="29"/>
      <c r="L205" s="29"/>
      <c r="M205" s="39"/>
      <c r="N205" s="39"/>
      <c r="O205" s="39"/>
      <c r="P205" s="39"/>
      <c r="Q205" s="39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30" customHeight="1">
      <c r="A206" s="157" t="s">
        <v>440</v>
      </c>
      <c r="B206" s="158"/>
      <c r="C206" s="158"/>
      <c r="D206" s="158"/>
      <c r="E206" s="158"/>
      <c r="F206" s="159"/>
      <c r="G206" s="36"/>
      <c r="H206" s="35"/>
      <c r="I206" s="35"/>
      <c r="J206" s="35"/>
      <c r="K206" s="29"/>
      <c r="L206" s="29"/>
      <c r="M206" s="39"/>
      <c r="N206" s="39"/>
      <c r="O206" s="39"/>
      <c r="P206" s="39"/>
      <c r="Q206" s="39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30" customHeight="1">
      <c r="A207" s="157" t="s">
        <v>441</v>
      </c>
      <c r="B207" s="158"/>
      <c r="C207" s="158"/>
      <c r="D207" s="158"/>
      <c r="E207" s="158"/>
      <c r="F207" s="159"/>
      <c r="G207" s="36"/>
      <c r="H207" s="35"/>
      <c r="I207" s="35"/>
      <c r="J207" s="35"/>
      <c r="K207" s="29"/>
      <c r="L207" s="29"/>
      <c r="M207" s="39"/>
      <c r="N207" s="39"/>
      <c r="O207" s="39"/>
      <c r="P207" s="39"/>
      <c r="Q207" s="39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30" customHeight="1">
      <c r="A208" s="157" t="s">
        <v>442</v>
      </c>
      <c r="B208" s="158"/>
      <c r="C208" s="158"/>
      <c r="D208" s="158"/>
      <c r="E208" s="158"/>
      <c r="F208" s="159"/>
      <c r="G208" s="36"/>
      <c r="H208" s="35"/>
      <c r="I208" s="35"/>
      <c r="J208" s="35"/>
      <c r="K208" s="29"/>
      <c r="L208" s="29"/>
      <c r="M208" s="39"/>
      <c r="N208" s="39"/>
      <c r="O208" s="39"/>
      <c r="P208" s="39"/>
      <c r="Q208" s="39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30" customHeight="1">
      <c r="A209" s="157" t="s">
        <v>443</v>
      </c>
      <c r="B209" s="158"/>
      <c r="C209" s="158"/>
      <c r="D209" s="158"/>
      <c r="E209" s="158"/>
      <c r="F209" s="159"/>
      <c r="G209" s="36"/>
      <c r="H209" s="35"/>
      <c r="I209" s="35"/>
      <c r="J209" s="35"/>
      <c r="K209" s="29"/>
      <c r="L209" s="29"/>
      <c r="M209" s="39"/>
      <c r="N209" s="39"/>
      <c r="O209" s="39"/>
      <c r="P209" s="39"/>
      <c r="Q209" s="39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30" customHeight="1">
      <c r="A210" s="157" t="s">
        <v>444</v>
      </c>
      <c r="B210" s="158"/>
      <c r="C210" s="158"/>
      <c r="D210" s="158"/>
      <c r="E210" s="158"/>
      <c r="F210" s="159"/>
      <c r="G210" s="36"/>
      <c r="H210" s="35"/>
      <c r="I210" s="35"/>
      <c r="J210" s="35"/>
      <c r="K210" s="29"/>
      <c r="L210" s="29"/>
      <c r="M210" s="39"/>
      <c r="N210" s="39"/>
      <c r="O210" s="39"/>
      <c r="P210" s="39"/>
      <c r="Q210" s="39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30" customHeight="1">
      <c r="A211" s="157" t="s">
        <v>445</v>
      </c>
      <c r="B211" s="158"/>
      <c r="C211" s="158"/>
      <c r="D211" s="158"/>
      <c r="E211" s="158"/>
      <c r="F211" s="159"/>
      <c r="G211" s="36"/>
      <c r="H211" s="35"/>
      <c r="I211" s="35"/>
      <c r="J211" s="35"/>
      <c r="K211" s="29"/>
      <c r="L211" s="29"/>
      <c r="M211" s="39"/>
      <c r="N211" s="39"/>
      <c r="O211" s="39"/>
      <c r="P211" s="39"/>
      <c r="Q211" s="39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30" customHeight="1">
      <c r="A212" s="157" t="s">
        <v>446</v>
      </c>
      <c r="B212" s="158"/>
      <c r="C212" s="158"/>
      <c r="D212" s="158"/>
      <c r="E212" s="158"/>
      <c r="F212" s="159"/>
      <c r="G212" s="36"/>
      <c r="H212" s="35"/>
      <c r="I212" s="35"/>
      <c r="J212" s="35"/>
      <c r="K212" s="29"/>
      <c r="L212" s="29"/>
      <c r="M212" s="39"/>
      <c r="N212" s="39"/>
      <c r="O212" s="39"/>
      <c r="P212" s="39"/>
      <c r="Q212" s="39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63.75" customHeight="1">
      <c r="A213" s="157" t="s">
        <v>447</v>
      </c>
      <c r="B213" s="158"/>
      <c r="C213" s="158"/>
      <c r="D213" s="158"/>
      <c r="E213" s="158"/>
      <c r="F213" s="159"/>
      <c r="G213" s="36"/>
      <c r="H213" s="35"/>
      <c r="I213" s="35"/>
      <c r="J213" s="35"/>
      <c r="K213" s="29"/>
      <c r="L213" s="29"/>
      <c r="M213" s="39"/>
      <c r="N213" s="39"/>
      <c r="O213" s="39"/>
      <c r="P213" s="39"/>
      <c r="Q213" s="39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30" customHeight="1">
      <c r="A214" s="157" t="s">
        <v>448</v>
      </c>
      <c r="B214" s="158"/>
      <c r="C214" s="158"/>
      <c r="D214" s="158"/>
      <c r="E214" s="158"/>
      <c r="F214" s="159"/>
      <c r="G214" s="36"/>
      <c r="H214" s="35"/>
      <c r="I214" s="35"/>
      <c r="J214" s="35"/>
      <c r="K214" s="29"/>
      <c r="L214" s="29"/>
      <c r="M214" s="39"/>
      <c r="N214" s="39"/>
      <c r="O214" s="39"/>
      <c r="P214" s="39"/>
      <c r="Q214" s="39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30" customHeight="1">
      <c r="A215" s="157" t="s">
        <v>449</v>
      </c>
      <c r="B215" s="158"/>
      <c r="C215" s="158"/>
      <c r="D215" s="158"/>
      <c r="E215" s="158"/>
      <c r="F215" s="159"/>
      <c r="G215" s="36"/>
      <c r="H215" s="35"/>
      <c r="I215" s="35"/>
      <c r="J215" s="35"/>
      <c r="K215" s="29"/>
      <c r="L215" s="29"/>
      <c r="M215" s="39"/>
      <c r="N215" s="39"/>
      <c r="O215" s="39"/>
      <c r="P215" s="39"/>
      <c r="Q215" s="39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73.5" customHeight="1">
      <c r="A216" s="157" t="s">
        <v>450</v>
      </c>
      <c r="B216" s="158"/>
      <c r="C216" s="158"/>
      <c r="D216" s="158"/>
      <c r="E216" s="158"/>
      <c r="F216" s="159"/>
      <c r="G216" s="36"/>
      <c r="H216" s="35"/>
      <c r="I216" s="35"/>
      <c r="J216" s="77"/>
      <c r="K216" s="78"/>
      <c r="L216" s="78"/>
      <c r="M216" s="78"/>
      <c r="N216" s="78"/>
      <c r="O216" s="78"/>
      <c r="P216" s="78"/>
      <c r="Q216" s="78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51.75" customHeight="1">
      <c r="A217" s="157" t="s">
        <v>451</v>
      </c>
      <c r="B217" s="158"/>
      <c r="C217" s="158"/>
      <c r="D217" s="158"/>
      <c r="E217" s="158"/>
      <c r="F217" s="159"/>
      <c r="G217" s="77"/>
      <c r="H217" s="77"/>
      <c r="I217" s="77"/>
      <c r="J217" s="77"/>
      <c r="K217" s="78"/>
      <c r="L217" s="78"/>
      <c r="M217" s="78"/>
      <c r="N217" s="78"/>
      <c r="O217" s="78"/>
      <c r="P217" s="78"/>
      <c r="Q217" s="78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30" customHeight="1">
      <c r="A218" s="157" t="s">
        <v>452</v>
      </c>
      <c r="B218" s="158"/>
      <c r="C218" s="158"/>
      <c r="D218" s="158"/>
      <c r="E218" s="158"/>
      <c r="F218" s="159"/>
      <c r="G218" s="77"/>
      <c r="H218" s="77"/>
      <c r="I218" s="77"/>
      <c r="J218" s="77"/>
      <c r="K218" s="78"/>
      <c r="L218" s="78"/>
      <c r="M218" s="78"/>
      <c r="N218" s="78"/>
      <c r="O218" s="78"/>
      <c r="P218" s="78"/>
      <c r="Q218" s="78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30" customHeight="1">
      <c r="A219" s="157" t="s">
        <v>453</v>
      </c>
      <c r="B219" s="158"/>
      <c r="C219" s="158"/>
      <c r="D219" s="158"/>
      <c r="E219" s="158"/>
      <c r="F219" s="159"/>
      <c r="G219" s="77"/>
      <c r="H219" s="77"/>
      <c r="I219" s="77"/>
      <c r="J219" s="77"/>
      <c r="K219" s="78"/>
      <c r="L219" s="78"/>
      <c r="M219" s="78"/>
      <c r="N219" s="78"/>
      <c r="O219" s="78"/>
      <c r="P219" s="78"/>
      <c r="Q219" s="78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30" customHeight="1">
      <c r="A220" s="157" t="s">
        <v>454</v>
      </c>
      <c r="B220" s="158"/>
      <c r="C220" s="158"/>
      <c r="D220" s="158"/>
      <c r="E220" s="158"/>
      <c r="F220" s="159"/>
      <c r="G220" s="77"/>
      <c r="H220" s="77"/>
      <c r="I220" s="77"/>
      <c r="J220" s="77"/>
      <c r="K220" s="78"/>
      <c r="L220" s="78"/>
      <c r="M220" s="78"/>
      <c r="N220" s="78"/>
      <c r="O220" s="78"/>
      <c r="P220" s="78"/>
      <c r="Q220" s="78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30" customHeight="1">
      <c r="A221" s="157" t="s">
        <v>455</v>
      </c>
      <c r="B221" s="158"/>
      <c r="C221" s="158"/>
      <c r="D221" s="158"/>
      <c r="E221" s="158"/>
      <c r="F221" s="159"/>
      <c r="G221" s="77"/>
      <c r="H221" s="77"/>
      <c r="I221" s="77"/>
      <c r="J221" s="77"/>
      <c r="K221" s="78"/>
      <c r="L221" s="78"/>
      <c r="M221" s="78"/>
      <c r="N221" s="78"/>
      <c r="O221" s="78"/>
      <c r="P221" s="78"/>
      <c r="Q221" s="78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30" customHeight="1">
      <c r="A222" s="157" t="s">
        <v>456</v>
      </c>
      <c r="B222" s="158"/>
      <c r="C222" s="158"/>
      <c r="D222" s="158"/>
      <c r="E222" s="158"/>
      <c r="F222" s="159"/>
      <c r="G222" s="77"/>
      <c r="H222" s="77"/>
      <c r="I222" s="77"/>
      <c r="J222" s="77"/>
      <c r="K222" s="78"/>
      <c r="L222" s="78"/>
      <c r="M222" s="78"/>
      <c r="N222" s="78"/>
      <c r="O222" s="78"/>
      <c r="P222" s="78"/>
      <c r="Q222" s="78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30" customHeight="1">
      <c r="A223" s="157" t="s">
        <v>457</v>
      </c>
      <c r="B223" s="158"/>
      <c r="C223" s="158"/>
      <c r="D223" s="158"/>
      <c r="E223" s="158"/>
      <c r="F223" s="159"/>
      <c r="G223" s="77"/>
      <c r="H223" s="77"/>
      <c r="I223" s="77"/>
      <c r="J223" s="77"/>
      <c r="K223" s="78"/>
      <c r="L223" s="78"/>
      <c r="M223" s="78"/>
      <c r="N223" s="78"/>
      <c r="O223" s="78"/>
      <c r="P223" s="78"/>
      <c r="Q223" s="78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30" customHeight="1">
      <c r="A224" s="157" t="s">
        <v>458</v>
      </c>
      <c r="B224" s="158"/>
      <c r="C224" s="158"/>
      <c r="D224" s="158"/>
      <c r="E224" s="158"/>
      <c r="F224" s="159"/>
      <c r="G224" s="77"/>
      <c r="H224" s="77"/>
      <c r="I224" s="77"/>
      <c r="J224" s="77"/>
      <c r="K224" s="78"/>
      <c r="L224" s="78"/>
      <c r="M224" s="78"/>
      <c r="N224" s="78"/>
      <c r="O224" s="78"/>
      <c r="P224" s="78"/>
      <c r="Q224" s="78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30" customHeight="1">
      <c r="A225" s="157" t="s">
        <v>459</v>
      </c>
      <c r="B225" s="158"/>
      <c r="C225" s="158"/>
      <c r="D225" s="158"/>
      <c r="E225" s="158"/>
      <c r="F225" s="159"/>
      <c r="G225" s="77"/>
      <c r="H225" s="77"/>
      <c r="I225" s="77"/>
      <c r="J225" s="77"/>
      <c r="K225" s="78"/>
      <c r="L225" s="78"/>
      <c r="M225" s="78"/>
      <c r="N225" s="78"/>
      <c r="O225" s="78"/>
      <c r="P225" s="78"/>
      <c r="Q225" s="78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30" customHeight="1">
      <c r="A226" s="157" t="s">
        <v>460</v>
      </c>
      <c r="B226" s="158"/>
      <c r="C226" s="158"/>
      <c r="D226" s="158"/>
      <c r="E226" s="158"/>
      <c r="F226" s="159"/>
      <c r="G226" s="77"/>
      <c r="H226" s="77"/>
      <c r="I226" s="77"/>
      <c r="J226" s="77"/>
      <c r="K226" s="78"/>
      <c r="L226" s="78"/>
      <c r="M226" s="78"/>
      <c r="N226" s="78"/>
      <c r="O226" s="78"/>
      <c r="P226" s="78"/>
      <c r="Q226" s="78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30" customHeight="1">
      <c r="A227" s="157" t="s">
        <v>461</v>
      </c>
      <c r="B227" s="158"/>
      <c r="C227" s="158"/>
      <c r="D227" s="158"/>
      <c r="E227" s="158"/>
      <c r="F227" s="159"/>
      <c r="G227" s="77"/>
      <c r="H227" s="77"/>
      <c r="I227" s="77"/>
      <c r="J227" s="77"/>
      <c r="K227" s="78"/>
      <c r="L227" s="78"/>
      <c r="M227" s="78"/>
      <c r="N227" s="78"/>
      <c r="O227" s="78"/>
      <c r="P227" s="78"/>
      <c r="Q227" s="78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30" customHeight="1">
      <c r="A228" s="157" t="s">
        <v>462</v>
      </c>
      <c r="B228" s="158"/>
      <c r="C228" s="158"/>
      <c r="D228" s="158"/>
      <c r="E228" s="158"/>
      <c r="F228" s="159"/>
      <c r="G228" s="77"/>
      <c r="H228" s="77"/>
      <c r="I228" s="77"/>
      <c r="J228" s="77"/>
      <c r="K228" s="78"/>
      <c r="L228" s="78"/>
      <c r="M228" s="78"/>
      <c r="N228" s="78"/>
      <c r="O228" s="78"/>
      <c r="P228" s="78"/>
      <c r="Q228" s="78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30" customHeight="1">
      <c r="A229" s="157" t="s">
        <v>463</v>
      </c>
      <c r="B229" s="158"/>
      <c r="C229" s="158"/>
      <c r="D229" s="158"/>
      <c r="E229" s="158"/>
      <c r="F229" s="159"/>
      <c r="G229" s="77"/>
      <c r="H229" s="77"/>
      <c r="I229" s="77"/>
      <c r="J229" s="77"/>
      <c r="K229" s="78"/>
      <c r="L229" s="78"/>
      <c r="M229" s="78"/>
      <c r="N229" s="78"/>
      <c r="O229" s="78"/>
      <c r="P229" s="78"/>
      <c r="Q229" s="78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30" customHeight="1">
      <c r="A230" s="157" t="s">
        <v>464</v>
      </c>
      <c r="B230" s="158"/>
      <c r="C230" s="158"/>
      <c r="D230" s="158"/>
      <c r="E230" s="158"/>
      <c r="F230" s="159"/>
      <c r="G230" s="77"/>
      <c r="H230" s="77"/>
      <c r="I230" s="77"/>
      <c r="J230" s="77"/>
      <c r="K230" s="78"/>
      <c r="L230" s="78"/>
      <c r="M230" s="78"/>
      <c r="N230" s="78"/>
      <c r="O230" s="78"/>
      <c r="P230" s="78"/>
      <c r="Q230" s="78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30" customHeight="1">
      <c r="A231" s="157" t="s">
        <v>465</v>
      </c>
      <c r="B231" s="158"/>
      <c r="C231" s="158"/>
      <c r="D231" s="158"/>
      <c r="E231" s="158"/>
      <c r="F231" s="159"/>
      <c r="G231" s="77"/>
      <c r="H231" s="77"/>
      <c r="I231" s="77"/>
      <c r="J231" s="77"/>
      <c r="K231" s="78"/>
      <c r="L231" s="78"/>
      <c r="M231" s="78"/>
      <c r="N231" s="78"/>
      <c r="O231" s="78"/>
      <c r="P231" s="78"/>
      <c r="Q231" s="78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30" customHeight="1">
      <c r="A232" s="157" t="s">
        <v>466</v>
      </c>
      <c r="B232" s="158"/>
      <c r="C232" s="158"/>
      <c r="D232" s="158"/>
      <c r="E232" s="158"/>
      <c r="F232" s="159"/>
      <c r="G232" s="77"/>
      <c r="H232" s="77"/>
      <c r="I232" s="77"/>
      <c r="J232" s="77"/>
      <c r="K232" s="78"/>
      <c r="L232" s="78"/>
      <c r="M232" s="78"/>
      <c r="N232" s="78"/>
      <c r="O232" s="78"/>
      <c r="P232" s="78"/>
      <c r="Q232" s="78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30" customHeight="1">
      <c r="A233" s="157" t="s">
        <v>467</v>
      </c>
      <c r="B233" s="158"/>
      <c r="C233" s="158"/>
      <c r="D233" s="158"/>
      <c r="E233" s="158"/>
      <c r="F233" s="159"/>
      <c r="G233" s="77"/>
      <c r="H233" s="77"/>
      <c r="I233" s="77"/>
      <c r="J233" s="77"/>
      <c r="K233" s="78"/>
      <c r="L233" s="78"/>
      <c r="M233" s="78"/>
      <c r="N233" s="78"/>
      <c r="O233" s="78"/>
      <c r="P233" s="78"/>
      <c r="Q233" s="78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30" customHeight="1">
      <c r="A234" s="157" t="s">
        <v>468</v>
      </c>
      <c r="B234" s="158"/>
      <c r="C234" s="158"/>
      <c r="D234" s="158"/>
      <c r="E234" s="158"/>
      <c r="F234" s="159"/>
      <c r="G234" s="77"/>
      <c r="H234" s="77"/>
      <c r="I234" s="77"/>
      <c r="J234" s="77"/>
      <c r="K234" s="78"/>
      <c r="L234" s="78"/>
      <c r="M234" s="78"/>
      <c r="N234" s="78"/>
      <c r="O234" s="78"/>
      <c r="P234" s="78"/>
      <c r="Q234" s="78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30" customHeight="1">
      <c r="A235" s="157" t="s">
        <v>469</v>
      </c>
      <c r="B235" s="158"/>
      <c r="C235" s="158"/>
      <c r="D235" s="158"/>
      <c r="E235" s="158"/>
      <c r="F235" s="159"/>
      <c r="G235" s="77"/>
      <c r="H235" s="77"/>
      <c r="I235" s="77"/>
      <c r="J235" s="77"/>
      <c r="K235" s="78"/>
      <c r="L235" s="78"/>
      <c r="M235" s="78"/>
      <c r="N235" s="78"/>
      <c r="O235" s="78"/>
      <c r="P235" s="78"/>
      <c r="Q235" s="78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15.75" customHeight="1">
      <c r="A236" s="157" t="s">
        <v>470</v>
      </c>
      <c r="B236" s="158"/>
      <c r="C236" s="158"/>
      <c r="D236" s="158"/>
      <c r="E236" s="158"/>
      <c r="F236" s="159"/>
      <c r="G236" s="77"/>
      <c r="H236" s="77"/>
      <c r="I236" s="77"/>
      <c r="J236" s="79"/>
      <c r="K236" s="80"/>
      <c r="L236" s="80"/>
      <c r="M236" s="80"/>
      <c r="N236" s="80"/>
      <c r="O236" s="80"/>
      <c r="P236" s="80"/>
      <c r="Q236" s="80"/>
    </row>
    <row r="237" spans="1:30" ht="15.75" customHeight="1">
      <c r="A237" s="80"/>
      <c r="B237" s="80"/>
      <c r="C237" s="80"/>
      <c r="D237" s="80"/>
      <c r="E237" s="80"/>
      <c r="F237" s="80"/>
      <c r="G237" s="79"/>
      <c r="H237" s="79"/>
      <c r="I237" s="79"/>
      <c r="J237" s="79"/>
      <c r="K237" s="80"/>
      <c r="L237" s="80"/>
      <c r="M237" s="80"/>
      <c r="N237" s="80"/>
      <c r="O237" s="80"/>
      <c r="P237" s="80"/>
      <c r="Q237" s="80"/>
    </row>
    <row r="238" spans="1:30" ht="15.75" customHeight="1">
      <c r="A238" s="80"/>
      <c r="B238" s="80"/>
      <c r="C238" s="80"/>
      <c r="D238" s="80"/>
      <c r="E238" s="80"/>
      <c r="F238" s="80"/>
      <c r="G238" s="79"/>
      <c r="H238" s="79"/>
      <c r="I238" s="79"/>
      <c r="J238" s="79"/>
      <c r="K238" s="80"/>
      <c r="L238" s="80"/>
      <c r="M238" s="80"/>
      <c r="N238" s="80"/>
      <c r="O238" s="80"/>
      <c r="P238" s="80"/>
      <c r="Q238" s="80"/>
    </row>
    <row r="239" spans="1:30" ht="15.75" customHeight="1">
      <c r="A239" s="80"/>
      <c r="B239" s="80"/>
      <c r="C239" s="80"/>
      <c r="D239" s="80"/>
      <c r="E239" s="80"/>
      <c r="F239" s="80"/>
      <c r="G239" s="79"/>
      <c r="H239" s="79"/>
      <c r="I239" s="79"/>
      <c r="J239" s="79"/>
      <c r="K239" s="80"/>
      <c r="L239" s="80"/>
      <c r="M239" s="80"/>
      <c r="N239" s="80"/>
      <c r="O239" s="80"/>
      <c r="P239" s="80"/>
      <c r="Q239" s="80"/>
    </row>
    <row r="240" spans="1:30" ht="15.75" customHeight="1">
      <c r="A240" s="80"/>
      <c r="B240" s="80"/>
      <c r="C240" s="80"/>
      <c r="D240" s="80"/>
      <c r="E240" s="80"/>
      <c r="F240" s="80"/>
      <c r="G240" s="79"/>
      <c r="H240" s="79"/>
      <c r="I240" s="79"/>
      <c r="J240" s="81"/>
    </row>
    <row r="241" spans="7:10" ht="15.75" customHeight="1">
      <c r="G241" s="81"/>
      <c r="H241" s="81"/>
      <c r="I241" s="81"/>
      <c r="J241" s="81"/>
    </row>
    <row r="242" spans="7:10" ht="15.75" customHeight="1">
      <c r="G242" s="81"/>
      <c r="H242" s="81"/>
      <c r="I242" s="81"/>
      <c r="J242" s="81"/>
    </row>
    <row r="243" spans="7:10" ht="15.75" customHeight="1">
      <c r="G243" s="81"/>
      <c r="H243" s="81"/>
      <c r="I243" s="81"/>
      <c r="J243" s="81"/>
    </row>
    <row r="244" spans="7:10" ht="15.75" customHeight="1">
      <c r="G244" s="81"/>
      <c r="H244" s="81"/>
      <c r="I244" s="81"/>
      <c r="J244" s="81"/>
    </row>
    <row r="245" spans="7:10" ht="15.75" customHeight="1">
      <c r="G245" s="81"/>
      <c r="H245" s="81"/>
      <c r="I245" s="81"/>
      <c r="J245" s="81"/>
    </row>
    <row r="246" spans="7:10" ht="15.75" customHeight="1">
      <c r="G246" s="81"/>
      <c r="H246" s="81"/>
      <c r="I246" s="81"/>
      <c r="J246" s="81"/>
    </row>
    <row r="247" spans="7:10" ht="15.75" customHeight="1">
      <c r="G247" s="81"/>
      <c r="H247" s="81"/>
      <c r="I247" s="81"/>
      <c r="J247" s="81"/>
    </row>
    <row r="248" spans="7:10" ht="15.75" customHeight="1">
      <c r="G248" s="81"/>
      <c r="H248" s="81"/>
      <c r="I248" s="81"/>
      <c r="J248" s="81"/>
    </row>
    <row r="249" spans="7:10" ht="15.75" customHeight="1">
      <c r="G249" s="81"/>
      <c r="H249" s="81"/>
      <c r="I249" s="81"/>
      <c r="J249" s="81"/>
    </row>
    <row r="250" spans="7:10" ht="15.75" customHeight="1">
      <c r="G250" s="81"/>
      <c r="H250" s="81"/>
      <c r="I250" s="81"/>
      <c r="J250" s="81"/>
    </row>
    <row r="251" spans="7:10" ht="15.75" customHeight="1">
      <c r="G251" s="81"/>
      <c r="H251" s="81"/>
      <c r="I251" s="81"/>
      <c r="J251" s="81"/>
    </row>
    <row r="252" spans="7:10" ht="15.75" customHeight="1">
      <c r="G252" s="81"/>
      <c r="H252" s="81"/>
      <c r="I252" s="81"/>
      <c r="J252" s="81"/>
    </row>
    <row r="253" spans="7:10" ht="15.75" customHeight="1">
      <c r="G253" s="81"/>
      <c r="H253" s="81"/>
      <c r="I253" s="81"/>
      <c r="J253" s="81"/>
    </row>
    <row r="254" spans="7:10" ht="15.75" customHeight="1">
      <c r="G254" s="81"/>
      <c r="H254" s="81"/>
      <c r="I254" s="81"/>
      <c r="J254" s="81"/>
    </row>
    <row r="255" spans="7:10" ht="15.75" customHeight="1"/>
    <row r="256" spans="7:1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0:AD156" xr:uid="{00000000-0009-0000-0000-000001000000}"/>
  <mergeCells count="77">
    <mergeCell ref="A209:F209"/>
    <mergeCell ref="A210:F210"/>
    <mergeCell ref="A211:F211"/>
    <mergeCell ref="A212:F212"/>
    <mergeCell ref="A213:F213"/>
    <mergeCell ref="A214:F214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30:F230"/>
    <mergeCell ref="A236:F236"/>
    <mergeCell ref="A223:F223"/>
    <mergeCell ref="A224:F224"/>
    <mergeCell ref="A225:F225"/>
    <mergeCell ref="A226:F226"/>
    <mergeCell ref="A227:F227"/>
    <mergeCell ref="A228:F228"/>
    <mergeCell ref="A229:F229"/>
    <mergeCell ref="A231:F231"/>
    <mergeCell ref="A232:F232"/>
    <mergeCell ref="A233:F233"/>
    <mergeCell ref="A234:F234"/>
    <mergeCell ref="A235:F235"/>
    <mergeCell ref="A1:J1"/>
    <mergeCell ref="A2:J2"/>
    <mergeCell ref="A3:J3"/>
    <mergeCell ref="B4:J4"/>
    <mergeCell ref="A5:J5"/>
    <mergeCell ref="A33:I33"/>
    <mergeCell ref="A49:I49"/>
    <mergeCell ref="A159:I159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5:F205"/>
    <mergeCell ref="A206:F206"/>
    <mergeCell ref="A207:F207"/>
    <mergeCell ref="A208:F208"/>
    <mergeCell ref="A200:F200"/>
    <mergeCell ref="A201:F201"/>
    <mergeCell ref="A202:F202"/>
    <mergeCell ref="A203:F203"/>
    <mergeCell ref="A204:F204"/>
  </mergeCells>
  <dataValidations count="2">
    <dataValidation type="list" allowBlank="1" sqref="B35:B40" xr:uid="{00000000-0002-0000-0100-000000000000}">
      <formula1>"FDA,FDA-1,FDA-2,FDA-3,FDA-4"</formula1>
    </dataValidation>
    <dataValidation type="list" allowBlank="1" sqref="B7:B18" xr:uid="{00000000-0002-0000-0100-000001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orientation="landscape"/>
  <rowBreaks count="2" manualBreakCount="2">
    <brk id="48" man="1"/>
    <brk id="157" man="1"/>
  </rowBreaks>
  <colBreaks count="1" manualBreakCount="1">
    <brk id="10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workbookViewId="0"/>
  </sheetViews>
  <sheetFormatPr defaultColWidth="12.625" defaultRowHeight="15" customHeight="1"/>
  <cols>
    <col min="1" max="1" width="54.625" customWidth="1"/>
    <col min="2" max="2" width="21.375" customWidth="1"/>
    <col min="3" max="3" width="17.75" customWidth="1"/>
    <col min="4" max="4" width="18.25" customWidth="1"/>
    <col min="5" max="5" width="12" customWidth="1"/>
    <col min="6" max="6" width="55.25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>
      <c r="A4" s="4" t="s">
        <v>478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  <c r="K4" s="5"/>
    </row>
    <row r="5" spans="1:30" ht="30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  <c r="K5" s="6"/>
      <c r="L5" s="7"/>
      <c r="M5" s="8"/>
      <c r="N5" s="8"/>
      <c r="O5" s="8"/>
      <c r="P5" s="8"/>
      <c r="Q5" s="8"/>
    </row>
    <row r="6" spans="1:30" ht="47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>
      <c r="A7" s="13" t="s">
        <v>16</v>
      </c>
      <c r="B7" s="13" t="s">
        <v>17</v>
      </c>
      <c r="C7" s="13" t="s">
        <v>18</v>
      </c>
      <c r="D7" s="13" t="s">
        <v>19</v>
      </c>
      <c r="E7" s="14">
        <v>1</v>
      </c>
      <c r="F7" s="13" t="s">
        <v>20</v>
      </c>
      <c r="G7" s="15">
        <v>0</v>
      </c>
      <c r="H7" s="16">
        <v>2312.25</v>
      </c>
      <c r="I7" s="17">
        <v>9249.0300000000007</v>
      </c>
      <c r="J7" s="18">
        <f t="shared" ref="J7:J18" si="0">SUM(G7:I7)</f>
        <v>11561.28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5"/>
      <c r="AB8" s="5"/>
      <c r="AC8" s="5"/>
      <c r="AD8" s="5"/>
    </row>
    <row r="9" spans="1:30" ht="30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5"/>
      <c r="AB9" s="5"/>
      <c r="AC9" s="5"/>
      <c r="AD9" s="5"/>
    </row>
    <row r="10" spans="1:30" ht="30" customHeight="1">
      <c r="A10" s="13" t="s">
        <v>28</v>
      </c>
      <c r="B10" s="13" t="s">
        <v>29</v>
      </c>
      <c r="C10" s="13" t="s">
        <v>30</v>
      </c>
      <c r="D10" s="13" t="s">
        <v>19</v>
      </c>
      <c r="E10" s="14">
        <v>1</v>
      </c>
      <c r="F10" s="13" t="s">
        <v>31</v>
      </c>
      <c r="G10" s="15">
        <v>0</v>
      </c>
      <c r="H10" s="16">
        <v>1310.28</v>
      </c>
      <c r="I10" s="17">
        <v>5241.1099999999997</v>
      </c>
      <c r="J10" s="18">
        <f t="shared" si="0"/>
        <v>6551.3899999999994</v>
      </c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5"/>
      <c r="AB10" s="5"/>
      <c r="AC10" s="5"/>
      <c r="AD10" s="5"/>
    </row>
    <row r="11" spans="1:30" ht="30" customHeight="1">
      <c r="A11" s="13" t="s">
        <v>32</v>
      </c>
      <c r="B11" s="13" t="s">
        <v>22</v>
      </c>
      <c r="C11" s="13" t="s">
        <v>30</v>
      </c>
      <c r="D11" s="13" t="s">
        <v>19</v>
      </c>
      <c r="E11" s="14">
        <v>1</v>
      </c>
      <c r="F11" s="13" t="s">
        <v>33</v>
      </c>
      <c r="G11" s="15">
        <v>0</v>
      </c>
      <c r="H11" s="21">
        <v>500.99</v>
      </c>
      <c r="I11" s="21">
        <v>2003.96</v>
      </c>
      <c r="J11" s="18">
        <f t="shared" si="0"/>
        <v>2504.9499999999998</v>
      </c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5"/>
      <c r="AB11" s="5"/>
      <c r="AC11" s="5"/>
      <c r="AD11" s="5"/>
    </row>
    <row r="12" spans="1:30" ht="30" customHeight="1">
      <c r="A12" s="13" t="s">
        <v>34</v>
      </c>
      <c r="B12" s="13" t="s">
        <v>35</v>
      </c>
      <c r="C12" s="13" t="s">
        <v>36</v>
      </c>
      <c r="D12" s="13" t="s">
        <v>19</v>
      </c>
      <c r="E12" s="14">
        <v>1</v>
      </c>
      <c r="F12" s="13" t="s">
        <v>37</v>
      </c>
      <c r="G12" s="15">
        <v>0</v>
      </c>
      <c r="H12" s="21">
        <v>308.3</v>
      </c>
      <c r="I12" s="21">
        <v>1233.21</v>
      </c>
      <c r="J12" s="18">
        <f t="shared" si="0"/>
        <v>1541.51</v>
      </c>
      <c r="K12" s="19"/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5"/>
      <c r="AB12" s="5"/>
      <c r="AC12" s="5"/>
      <c r="AD12" s="5"/>
    </row>
    <row r="13" spans="1:30" ht="30" customHeight="1">
      <c r="A13" s="13" t="s">
        <v>38</v>
      </c>
      <c r="B13" s="13" t="s">
        <v>22</v>
      </c>
      <c r="C13" s="13" t="s">
        <v>39</v>
      </c>
      <c r="D13" s="13" t="s">
        <v>19</v>
      </c>
      <c r="E13" s="14">
        <v>1</v>
      </c>
      <c r="F13" s="13" t="s">
        <v>40</v>
      </c>
      <c r="G13" s="15">
        <v>0</v>
      </c>
      <c r="H13" s="21">
        <v>500.99</v>
      </c>
      <c r="I13" s="21">
        <v>2003.96</v>
      </c>
      <c r="J13" s="18">
        <f t="shared" si="0"/>
        <v>2504.9499999999998</v>
      </c>
      <c r="K13" s="19"/>
      <c r="L13" s="19"/>
      <c r="M13" s="19"/>
      <c r="N13" s="19"/>
      <c r="O13" s="19"/>
      <c r="P13" s="19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30" customHeight="1">
      <c r="A14" s="13" t="s">
        <v>41</v>
      </c>
      <c r="B14" s="13" t="s">
        <v>42</v>
      </c>
      <c r="C14" s="13" t="s">
        <v>43</v>
      </c>
      <c r="D14" s="13" t="s">
        <v>19</v>
      </c>
      <c r="E14" s="14">
        <v>1</v>
      </c>
      <c r="F14" s="13" t="s">
        <v>44</v>
      </c>
      <c r="G14" s="15">
        <v>0</v>
      </c>
      <c r="H14" s="22">
        <v>770.75</v>
      </c>
      <c r="I14" s="22">
        <v>3083.01</v>
      </c>
      <c r="J14" s="18">
        <f t="shared" si="0"/>
        <v>3853.76</v>
      </c>
      <c r="K14" s="19"/>
      <c r="L14" s="19"/>
      <c r="M14" s="19"/>
      <c r="N14" s="19"/>
      <c r="O14" s="19"/>
      <c r="P14" s="19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0" customHeight="1">
      <c r="A15" s="13" t="s">
        <v>45</v>
      </c>
      <c r="B15" s="13" t="s">
        <v>29</v>
      </c>
      <c r="C15" s="13" t="s">
        <v>46</v>
      </c>
      <c r="D15" s="13" t="s">
        <v>19</v>
      </c>
      <c r="E15" s="14">
        <v>1</v>
      </c>
      <c r="F15" s="13" t="s">
        <v>47</v>
      </c>
      <c r="G15" s="15">
        <v>0</v>
      </c>
      <c r="H15" s="22">
        <v>1310.28</v>
      </c>
      <c r="I15" s="22">
        <v>5241.1099999999997</v>
      </c>
      <c r="J15" s="18">
        <f t="shared" si="0"/>
        <v>6551.3899999999994</v>
      </c>
      <c r="K15" s="19"/>
      <c r="L15" s="19"/>
      <c r="M15" s="19"/>
      <c r="N15" s="19"/>
      <c r="O15" s="19"/>
      <c r="P15" s="19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13" t="s">
        <v>48</v>
      </c>
      <c r="B16" s="13" t="s">
        <v>42</v>
      </c>
      <c r="C16" s="13" t="s">
        <v>49</v>
      </c>
      <c r="D16" s="13" t="s">
        <v>19</v>
      </c>
      <c r="E16" s="14">
        <v>1</v>
      </c>
      <c r="F16" s="13" t="s">
        <v>50</v>
      </c>
      <c r="G16" s="15">
        <v>0</v>
      </c>
      <c r="H16" s="22">
        <v>770.75</v>
      </c>
      <c r="I16" s="22">
        <v>3083.01</v>
      </c>
      <c r="J16" s="18">
        <f t="shared" si="0"/>
        <v>3853.76</v>
      </c>
      <c r="K16" s="19"/>
      <c r="L16" s="19"/>
      <c r="M16" s="19"/>
      <c r="N16" s="19"/>
      <c r="O16" s="19"/>
      <c r="P16" s="19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>
      <c r="A17" s="13" t="s">
        <v>51</v>
      </c>
      <c r="B17" s="13" t="s">
        <v>52</v>
      </c>
      <c r="C17" s="13" t="s">
        <v>53</v>
      </c>
      <c r="D17" s="13" t="s">
        <v>19</v>
      </c>
      <c r="E17" s="14">
        <v>1</v>
      </c>
      <c r="F17" s="13" t="s">
        <v>54</v>
      </c>
      <c r="G17" s="15">
        <v>0</v>
      </c>
      <c r="H17" s="16">
        <v>1076.06</v>
      </c>
      <c r="I17" s="17">
        <v>4316.21</v>
      </c>
      <c r="J17" s="18">
        <f t="shared" si="0"/>
        <v>5392.27</v>
      </c>
      <c r="K17" s="19"/>
      <c r="L17" s="19"/>
      <c r="M17" s="19"/>
      <c r="N17" s="19"/>
      <c r="O17" s="19"/>
      <c r="P17" s="19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0" customHeight="1">
      <c r="A18" s="13" t="s">
        <v>55</v>
      </c>
      <c r="B18" s="13" t="s">
        <v>29</v>
      </c>
      <c r="C18" s="13" t="s">
        <v>56</v>
      </c>
      <c r="D18" s="13" t="s">
        <v>19</v>
      </c>
      <c r="E18" s="14">
        <v>1</v>
      </c>
      <c r="F18" s="13" t="s">
        <v>57</v>
      </c>
      <c r="G18" s="15">
        <v>0</v>
      </c>
      <c r="H18" s="22">
        <v>1310.28</v>
      </c>
      <c r="I18" s="22">
        <v>5241.1099999999997</v>
      </c>
      <c r="J18" s="18">
        <f t="shared" si="0"/>
        <v>6551.3899999999994</v>
      </c>
      <c r="K18" s="19"/>
      <c r="L18" s="19"/>
      <c r="M18" s="19"/>
      <c r="N18" s="19"/>
      <c r="O18" s="19"/>
      <c r="P18" s="19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57" customHeight="1">
      <c r="A19" s="23" t="s">
        <v>58</v>
      </c>
      <c r="B19" s="23" t="s">
        <v>59</v>
      </c>
      <c r="C19" s="24" t="s">
        <v>60</v>
      </c>
      <c r="D19" s="24" t="s">
        <v>61</v>
      </c>
      <c r="E19" s="24" t="s">
        <v>62</v>
      </c>
      <c r="F19" s="25"/>
      <c r="G19" s="24" t="s">
        <v>63</v>
      </c>
      <c r="H19" s="24" t="s">
        <v>64</v>
      </c>
      <c r="I19" s="24" t="s">
        <v>65</v>
      </c>
      <c r="J19" s="24" t="s">
        <v>66</v>
      </c>
      <c r="K19" s="19"/>
      <c r="L19" s="19"/>
      <c r="M19" s="19"/>
      <c r="N19" s="19"/>
      <c r="O19" s="19"/>
      <c r="P19" s="19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30" customHeight="1">
      <c r="A20" s="26" t="s">
        <v>67</v>
      </c>
      <c r="B20" s="14" t="s">
        <v>68</v>
      </c>
      <c r="C20" s="27">
        <f>SUMIFS($E$7:$E$18,$B$7:$B$18,"DAS",$D$7:$D$18,"&lt;&gt;VAGO")</f>
        <v>0</v>
      </c>
      <c r="D20" s="27">
        <f>SUMIFS($E$7:$E$18,$B$7:$B$18,"DAS",$D$7:$D$18,"VAGO")</f>
        <v>0</v>
      </c>
      <c r="E20" s="27">
        <f t="shared" ref="E20:E27" si="1">C20+D20</f>
        <v>0</v>
      </c>
      <c r="F20" s="28"/>
      <c r="G20" s="18">
        <f>SUMIF($B$7:$B$18,"DAS",$G$7:$G$18)</f>
        <v>0</v>
      </c>
      <c r="H20" s="18">
        <f>SUMIF($B$7:$B$18,"DAS",$H$7:$H$18)</f>
        <v>0</v>
      </c>
      <c r="I20" s="18">
        <f>SUMIF($B$7:$B$18,"DAS",$I$7:$I$18)</f>
        <v>0</v>
      </c>
      <c r="J20" s="18">
        <f>SUMIF($B$7:$B$18,"DAS",$J$7:$J$18)</f>
        <v>0</v>
      </c>
      <c r="K20" s="29"/>
      <c r="L20" s="29"/>
      <c r="M20" s="29"/>
      <c r="N20" s="29"/>
      <c r="O20" s="29"/>
      <c r="P20" s="29"/>
      <c r="Q20" s="29"/>
    </row>
    <row r="21" spans="1:30" ht="30" customHeight="1">
      <c r="A21" s="26" t="s">
        <v>69</v>
      </c>
      <c r="B21" s="14" t="s">
        <v>17</v>
      </c>
      <c r="C21" s="27">
        <f>SUMIFS($E$7:$E$18,$B$7:$B$18,"DAS-1",$D$7:$D$18,"&lt;&gt;VAGO")</f>
        <v>1</v>
      </c>
      <c r="D21" s="27">
        <f>SUMIFS($E$7:$E$18,$B$7:$B$18,"DAS-1",$D$7:$D$18,"VAGO")</f>
        <v>0</v>
      </c>
      <c r="E21" s="27">
        <f t="shared" si="1"/>
        <v>1</v>
      </c>
      <c r="F21" s="30"/>
      <c r="G21" s="18">
        <f>SUMIF($B$7:$B$18,"DAS-1",$G$7:$G$18)</f>
        <v>0</v>
      </c>
      <c r="H21" s="18">
        <f>SUMIF($B$7:$B$18,"DAS-1",$H$7:$H$18)</f>
        <v>2312.25</v>
      </c>
      <c r="I21" s="18">
        <f>SUMIF($B$7:$B$18,"DAS-1",$I$7:$I$18)</f>
        <v>9249.0300000000007</v>
      </c>
      <c r="J21" s="18">
        <f>SUMIF($B$7:$B$18,"DAS-1",$J$7:$J$18)</f>
        <v>11561.28</v>
      </c>
      <c r="K21" s="29"/>
      <c r="L21" s="29"/>
      <c r="M21" s="29"/>
      <c r="N21" s="29"/>
      <c r="O21" s="29"/>
      <c r="P21" s="29"/>
      <c r="Q21" s="29"/>
    </row>
    <row r="22" spans="1:30" ht="30" customHeight="1">
      <c r="A22" s="26" t="s">
        <v>70</v>
      </c>
      <c r="B22" s="14" t="s">
        <v>71</v>
      </c>
      <c r="C22" s="27">
        <f>SUMIFS($E$7:$E$18,$B$7:$B$18,"DAS-2",$D$7:$D$18,"&lt;&gt;VAGO")</f>
        <v>0</v>
      </c>
      <c r="D22" s="27">
        <f>SUMIFS($E$7:$E$18,$B$7:$B$18,"DAS-2",$D$7:$D$18,"VAGO")</f>
        <v>0</v>
      </c>
      <c r="E22" s="27">
        <f t="shared" si="1"/>
        <v>0</v>
      </c>
      <c r="F22" s="30"/>
      <c r="G22" s="18">
        <f>SUMIF($B$7:$B$18,"DAS-2",$G$7:$G$18)</f>
        <v>0</v>
      </c>
      <c r="H22" s="18">
        <f>SUMIF($B$7:$B$18,"DAS-2",$H$7:$H$18)</f>
        <v>0</v>
      </c>
      <c r="I22" s="18">
        <f>SUMIF($B$7:$B$18,"DAS-2",$I$7:$I$18)</f>
        <v>0</v>
      </c>
      <c r="J22" s="18">
        <f>SUMIF($B$7:$B$18,"DAS-2",$J$7:$J$18)</f>
        <v>0</v>
      </c>
      <c r="K22" s="29"/>
      <c r="L22" s="29"/>
      <c r="M22" s="29"/>
      <c r="N22" s="29"/>
      <c r="O22" s="29"/>
      <c r="P22" s="29"/>
      <c r="Q22" s="29"/>
    </row>
    <row r="23" spans="1:30" ht="30" customHeight="1">
      <c r="A23" s="26" t="s">
        <v>72</v>
      </c>
      <c r="B23" s="14" t="s">
        <v>25</v>
      </c>
      <c r="C23" s="27">
        <f>SUMIFS($E$7:$E$18,$B$7:$B$18,"DAS-3",$D$7:$D$18,"&lt;&gt;VAGO")</f>
        <v>1</v>
      </c>
      <c r="D23" s="27">
        <v>0</v>
      </c>
      <c r="E23" s="27">
        <f t="shared" si="1"/>
        <v>1</v>
      </c>
      <c r="F23" s="30"/>
      <c r="G23" s="18">
        <f>SUMIF($B$7:$B$18,"DAS-3",$G$7:$G$18)</f>
        <v>0</v>
      </c>
      <c r="H23" s="18">
        <f>SUMIF($B$7:$B$18,"DAS-3",$H$7:$H$18)</f>
        <v>1425.9</v>
      </c>
      <c r="I23" s="18">
        <f>SUMIF($B$7:$B$18,"DAS-3",$I$7:$I$18)</f>
        <v>5703.56</v>
      </c>
      <c r="J23" s="18">
        <f>SUMIF($B$7:$B$18,"DAS-3",$J$7:$J$18)</f>
        <v>7129.4600000000009</v>
      </c>
      <c r="K23" s="29"/>
      <c r="L23" s="29"/>
      <c r="M23" s="29"/>
      <c r="N23" s="29"/>
      <c r="O23" s="29"/>
      <c r="P23" s="29"/>
      <c r="Q23" s="29"/>
    </row>
    <row r="24" spans="1:30" ht="30" customHeight="1">
      <c r="A24" s="31" t="s">
        <v>73</v>
      </c>
      <c r="B24" s="14" t="s">
        <v>29</v>
      </c>
      <c r="C24" s="27">
        <v>3</v>
      </c>
      <c r="D24" s="27">
        <v>0</v>
      </c>
      <c r="E24" s="27">
        <f t="shared" si="1"/>
        <v>3</v>
      </c>
      <c r="F24" s="32"/>
      <c r="G24" s="18">
        <f>SUMIF($B$7:$B$18,"DAS-4",$G$7:$G$18)</f>
        <v>0</v>
      </c>
      <c r="H24" s="18">
        <f>SUMIF($B$7:$B$18,"DAS-4",$H$7:$H$18)</f>
        <v>3930.84</v>
      </c>
      <c r="I24" s="18">
        <f>SUMIF($B$7:$B$18,"DAS-4",$I$7:$I$18)</f>
        <v>15723.329999999998</v>
      </c>
      <c r="J24" s="18">
        <f>SUMIF($B$7:$B$18,"DAS-4",$J$7:$J$18)</f>
        <v>19654.169999999998</v>
      </c>
      <c r="K24" s="29"/>
      <c r="L24" s="29"/>
      <c r="M24" s="29"/>
      <c r="N24" s="29"/>
      <c r="O24" s="29"/>
      <c r="P24" s="29"/>
      <c r="Q24" s="29"/>
    </row>
    <row r="25" spans="1:30" ht="30" customHeight="1">
      <c r="A25" s="31" t="s">
        <v>74</v>
      </c>
      <c r="B25" s="14" t="s">
        <v>52</v>
      </c>
      <c r="C25" s="27">
        <v>1</v>
      </c>
      <c r="D25" s="27">
        <v>0</v>
      </c>
      <c r="E25" s="27">
        <f t="shared" si="1"/>
        <v>1</v>
      </c>
      <c r="F25" s="32"/>
      <c r="G25" s="18">
        <f>SUMIF($B$7:$B$18,"DAS-5",$G$7:$G$18)</f>
        <v>0</v>
      </c>
      <c r="H25" s="18">
        <f>SUMIF($B$7:$B$18,"DAS-5",$H$7:$H$18)</f>
        <v>1076.06</v>
      </c>
      <c r="I25" s="18">
        <f>SUMIF($B$7:$B$18,"DAS-5",$I$7:$I$18)</f>
        <v>4316.21</v>
      </c>
      <c r="J25" s="18">
        <f>SUMIF($B$7:$B$18,"DAS-5",$J$7:$J$18)</f>
        <v>5392.27</v>
      </c>
      <c r="K25" s="29"/>
      <c r="L25" s="29"/>
      <c r="M25" s="29"/>
      <c r="N25" s="29"/>
      <c r="O25" s="29"/>
      <c r="P25" s="29"/>
      <c r="Q25" s="29"/>
    </row>
    <row r="26" spans="1:30" ht="30" customHeight="1">
      <c r="A26" s="31" t="s">
        <v>75</v>
      </c>
      <c r="B26" s="14" t="s">
        <v>76</v>
      </c>
      <c r="C26" s="27">
        <f>SUMIFS($E$7:$E$18,$B$7:$B$18,"CAA-1",$D$7:$D$18,"&lt;&gt;VAGO")</f>
        <v>0</v>
      </c>
      <c r="D26" s="27">
        <f>SUMIFS($E$7:$E$18,$B$7:$B$18,"CAA-1",$D$7:$D$18,"VAGO")</f>
        <v>0</v>
      </c>
      <c r="E26" s="27">
        <f t="shared" si="1"/>
        <v>0</v>
      </c>
      <c r="F26" s="32"/>
      <c r="G26" s="18">
        <f>SUMIF($B$7:$B$18,"CAA-1",$G$7:$G$18)</f>
        <v>0</v>
      </c>
      <c r="H26" s="18">
        <f>SUMIF($B$7:$B$18,"CAA-1",$H$7:$H$18)</f>
        <v>0</v>
      </c>
      <c r="I26" s="18">
        <f>SUMIF($B$7:$B$18,"CAA-1",$I$7:$I$18)</f>
        <v>0</v>
      </c>
      <c r="J26" s="18">
        <f>SUMIF($B$7:$B$18,"CAA-1",$J$7:$J$18)</f>
        <v>0</v>
      </c>
      <c r="K26" s="29"/>
      <c r="L26" s="29"/>
      <c r="M26" s="29"/>
      <c r="N26" s="29"/>
      <c r="O26" s="29"/>
      <c r="P26" s="29"/>
      <c r="Q26" s="29"/>
    </row>
    <row r="27" spans="1:30" ht="30" customHeight="1">
      <c r="A27" s="31" t="s">
        <v>77</v>
      </c>
      <c r="B27" s="14" t="s">
        <v>42</v>
      </c>
      <c r="C27" s="27">
        <f>SUMIFS($E$7:$E$18,$B$7:$B$18,"CAA-2",$D$7:$D$18,"&lt;&gt;VAGO")</f>
        <v>2</v>
      </c>
      <c r="D27" s="27">
        <f>SUMIFS($E$7:$E$18,$B$7:$B$18,"CAA-2",$D$7:$D$18,"VAGO")</f>
        <v>0</v>
      </c>
      <c r="E27" s="27">
        <f t="shared" si="1"/>
        <v>2</v>
      </c>
      <c r="F27" s="32"/>
      <c r="G27" s="18">
        <f>SUMIF($B$7:$B$18,"CAA-2",$G$7:$G$18)</f>
        <v>0</v>
      </c>
      <c r="H27" s="18">
        <f>SUMIF($B$7:$B$18,"CAA-2",$H$7:$H$18)</f>
        <v>1541.5</v>
      </c>
      <c r="I27" s="18">
        <f>SUMIF($B$7:$B$18,"CAA-2",$I$7:$I$18)</f>
        <v>6166.02</v>
      </c>
      <c r="J27" s="18">
        <f>SUMIF($B$7:$B$18,"CAA-2",$J$7:$J$18)</f>
        <v>7707.52</v>
      </c>
      <c r="K27" s="29"/>
      <c r="L27" s="29"/>
      <c r="M27" s="29"/>
      <c r="N27" s="29"/>
      <c r="O27" s="29"/>
      <c r="P27" s="29"/>
      <c r="Q27" s="29"/>
    </row>
    <row r="28" spans="1:30" ht="30" customHeight="1">
      <c r="A28" s="31" t="s">
        <v>78</v>
      </c>
      <c r="B28" s="14" t="s">
        <v>22</v>
      </c>
      <c r="C28" s="27">
        <v>3</v>
      </c>
      <c r="D28" s="27">
        <v>0</v>
      </c>
      <c r="E28" s="27">
        <v>3</v>
      </c>
      <c r="F28" s="30"/>
      <c r="G28" s="18">
        <f>SUMIF($B$7:$B$18,"CAA-3",$G$7:$G$18)</f>
        <v>0</v>
      </c>
      <c r="H28" s="18">
        <f>SUMIF($B$7:$B$18,"CAA-3",$H$7:$H$18)</f>
        <v>1502.97</v>
      </c>
      <c r="I28" s="18">
        <f>SUMIF($B$7:$B$18,"CAA-3",$I$7:$I$18)</f>
        <v>6011.88</v>
      </c>
      <c r="J28" s="18">
        <f>SUMIF($B$7:$B$18,"CAA-3",$J$7:$J$18)</f>
        <v>7514.8499999999995</v>
      </c>
      <c r="K28" s="29"/>
      <c r="L28" s="29"/>
      <c r="M28" s="29"/>
      <c r="N28" s="29"/>
      <c r="O28" s="29"/>
      <c r="P28" s="29"/>
      <c r="Q28" s="29"/>
    </row>
    <row r="29" spans="1:30" ht="30" customHeight="1">
      <c r="A29" s="31" t="s">
        <v>79</v>
      </c>
      <c r="B29" s="14" t="s">
        <v>35</v>
      </c>
      <c r="C29" s="27">
        <f>SUMIFS($E$7:$E$18,$B$7:$B$18,"CAA-4",$D$7:$D$18,"&lt;&gt;VAGO")</f>
        <v>1</v>
      </c>
      <c r="D29" s="27">
        <v>0</v>
      </c>
      <c r="E29" s="27">
        <f t="shared" ref="E29:E30" si="2">C29+D29</f>
        <v>1</v>
      </c>
      <c r="F29" s="30"/>
      <c r="G29" s="18">
        <f>SUMIF($B$7:$B$18,"CAA-4",$G$7:$G$18)</f>
        <v>0</v>
      </c>
      <c r="H29" s="18">
        <f>SUMIF($B$7:$B$18,"CAA-4",$H$7:$H$18)</f>
        <v>308.3</v>
      </c>
      <c r="I29" s="18">
        <f>SUMIF($B$7:$B$18,"CAA-4",$I$7:$I$18)</f>
        <v>1233.21</v>
      </c>
      <c r="J29" s="18">
        <f>SUMIF($B$7:$B$18,"CAA-4",$J$7:$J$18)</f>
        <v>1541.51</v>
      </c>
      <c r="K29" s="29"/>
      <c r="L29" s="29"/>
      <c r="M29" s="29"/>
      <c r="N29" s="29"/>
      <c r="O29" s="29"/>
      <c r="P29" s="29"/>
      <c r="Q29" s="29"/>
    </row>
    <row r="30" spans="1:30" ht="30" customHeight="1">
      <c r="A30" s="31" t="s">
        <v>80</v>
      </c>
      <c r="B30" s="14" t="s">
        <v>81</v>
      </c>
      <c r="C30" s="27">
        <f>SUMIFS($E$7:$E$18,$B$7:$B$18,"CAA-5",$D$7:$D$18,"&lt;&gt;VAGO")</f>
        <v>0</v>
      </c>
      <c r="D30" s="27">
        <f>SUMIFS($E$7:$E$18,$B$7:$B$18,"CAA-5",$D$7:$D$18,"VAGO")</f>
        <v>0</v>
      </c>
      <c r="E30" s="27">
        <f t="shared" si="2"/>
        <v>0</v>
      </c>
      <c r="F30" s="30"/>
      <c r="G30" s="18">
        <f>SUMIF($B$7:$B$18,"CAA-5",$G$7:$G$18)</f>
        <v>0</v>
      </c>
      <c r="H30" s="18">
        <f>SUMIF($B$7:$B$18,"CAA-5",$H$7:$H$18)</f>
        <v>0</v>
      </c>
      <c r="I30" s="18">
        <f>SUMIF($B$7:$B$18,"CAA-5",$I$7:$I$18)</f>
        <v>0</v>
      </c>
      <c r="J30" s="18">
        <f>SUMIF($B$7:$B$18,"CAA-5",$J$7:$J$18)</f>
        <v>0</v>
      </c>
      <c r="K30" s="29"/>
      <c r="L30" s="29"/>
      <c r="M30" s="29"/>
      <c r="N30" s="29"/>
      <c r="O30" s="29"/>
      <c r="P30" s="29"/>
      <c r="Q30" s="29"/>
    </row>
    <row r="31" spans="1:30" ht="30" customHeight="1">
      <c r="A31" s="33" t="s">
        <v>82</v>
      </c>
      <c r="B31" s="25"/>
      <c r="C31" s="24">
        <f t="shared" ref="C31:E31" si="3">SUM(C20:C30)</f>
        <v>12</v>
      </c>
      <c r="D31" s="24">
        <f t="shared" si="3"/>
        <v>0</v>
      </c>
      <c r="E31" s="24">
        <f t="shared" si="3"/>
        <v>12</v>
      </c>
      <c r="F31" s="25"/>
      <c r="G31" s="34">
        <f t="shared" ref="G31:J31" si="4">SUM(G20:G30)</f>
        <v>0</v>
      </c>
      <c r="H31" s="34">
        <f t="shared" si="4"/>
        <v>12097.819999999998</v>
      </c>
      <c r="I31" s="34">
        <f t="shared" si="4"/>
        <v>48403.239999999991</v>
      </c>
      <c r="J31" s="34">
        <f t="shared" si="4"/>
        <v>60501.060000000012</v>
      </c>
      <c r="K31" s="29"/>
      <c r="L31" s="29"/>
      <c r="M31" s="29"/>
      <c r="N31" s="29"/>
      <c r="O31" s="29"/>
      <c r="P31" s="29"/>
      <c r="Q31" s="29"/>
    </row>
    <row r="32" spans="1:30" ht="30" customHeight="1">
      <c r="A32" s="29"/>
      <c r="B32" s="29"/>
      <c r="C32" s="29"/>
      <c r="D32" s="29"/>
      <c r="E32" s="29"/>
      <c r="F32" s="29"/>
      <c r="G32" s="35"/>
      <c r="H32" s="36"/>
      <c r="I32" s="36"/>
      <c r="J32" s="37"/>
      <c r="K32" s="29"/>
      <c r="L32" s="29"/>
      <c r="M32" s="29"/>
      <c r="N32" s="29"/>
      <c r="O32" s="29"/>
      <c r="P32" s="29"/>
      <c r="Q32" s="29"/>
    </row>
    <row r="33" spans="1:30" ht="30" customHeight="1">
      <c r="A33" s="162" t="s">
        <v>83</v>
      </c>
      <c r="B33" s="158"/>
      <c r="C33" s="158"/>
      <c r="D33" s="158"/>
      <c r="E33" s="158"/>
      <c r="F33" s="158"/>
      <c r="G33" s="158"/>
      <c r="H33" s="158"/>
      <c r="I33" s="159"/>
      <c r="J33" s="35"/>
      <c r="K33" s="6"/>
      <c r="L33" s="29"/>
      <c r="M33" s="29"/>
      <c r="N33" s="29"/>
      <c r="O33" s="29"/>
      <c r="P33" s="29"/>
      <c r="Q33" s="29"/>
    </row>
    <row r="34" spans="1:30" ht="43.5" customHeight="1">
      <c r="A34" s="9" t="s">
        <v>84</v>
      </c>
      <c r="B34" s="9" t="s">
        <v>85</v>
      </c>
      <c r="C34" s="9" t="s">
        <v>86</v>
      </c>
      <c r="D34" s="9" t="s">
        <v>87</v>
      </c>
      <c r="E34" s="9" t="s">
        <v>88</v>
      </c>
      <c r="F34" s="9" t="s">
        <v>89</v>
      </c>
      <c r="G34" s="9" t="s">
        <v>90</v>
      </c>
      <c r="H34" s="9" t="s">
        <v>91</v>
      </c>
      <c r="I34" s="9" t="s">
        <v>92</v>
      </c>
      <c r="J34" s="38"/>
      <c r="K34" s="6"/>
      <c r="L34" s="39"/>
      <c r="M34" s="39"/>
      <c r="N34" s="39"/>
      <c r="O34" s="39"/>
      <c r="P34" s="39"/>
      <c r="Q34" s="39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30" customHeight="1">
      <c r="A35" s="13" t="s">
        <v>93</v>
      </c>
      <c r="B35" s="13" t="s">
        <v>94</v>
      </c>
      <c r="C35" s="13" t="s">
        <v>95</v>
      </c>
      <c r="D35" s="13" t="s">
        <v>96</v>
      </c>
      <c r="E35" s="14">
        <v>1</v>
      </c>
      <c r="F35" s="13" t="s">
        <v>97</v>
      </c>
      <c r="G35" s="40" t="s">
        <v>98</v>
      </c>
      <c r="H35" s="40">
        <v>4316.21</v>
      </c>
      <c r="I35" s="18">
        <f t="shared" ref="I35:I40" si="5">SUM(G35:H35)</f>
        <v>4316.21</v>
      </c>
      <c r="J35" s="35"/>
      <c r="K35" s="19"/>
      <c r="L35" s="19"/>
      <c r="M35" s="19"/>
      <c r="N35" s="19"/>
      <c r="O35" s="19"/>
      <c r="P35" s="19"/>
      <c r="Q35" s="19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30" customHeight="1">
      <c r="A36" s="13" t="s">
        <v>99</v>
      </c>
      <c r="B36" s="13" t="s">
        <v>100</v>
      </c>
      <c r="C36" s="13" t="s">
        <v>101</v>
      </c>
      <c r="D36" s="13" t="s">
        <v>96</v>
      </c>
      <c r="E36" s="14">
        <v>1</v>
      </c>
      <c r="F36" s="13" t="s">
        <v>102</v>
      </c>
      <c r="G36" s="40" t="s">
        <v>98</v>
      </c>
      <c r="H36" s="40">
        <v>3083.01</v>
      </c>
      <c r="I36" s="18">
        <f t="shared" si="5"/>
        <v>3083.01</v>
      </c>
      <c r="J36" s="35"/>
      <c r="K36" s="19"/>
      <c r="L36" s="19"/>
      <c r="M36" s="19"/>
      <c r="N36" s="19"/>
      <c r="O36" s="19"/>
      <c r="P36" s="19"/>
      <c r="Q36" s="19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30" customHeight="1">
      <c r="A37" s="13" t="s">
        <v>103</v>
      </c>
      <c r="B37" s="13" t="s">
        <v>104</v>
      </c>
      <c r="C37" s="13" t="s">
        <v>56</v>
      </c>
      <c r="D37" s="13" t="s">
        <v>105</v>
      </c>
      <c r="E37" s="14">
        <v>1</v>
      </c>
      <c r="F37" s="13" t="s">
        <v>106</v>
      </c>
      <c r="G37" s="40" t="s">
        <v>98</v>
      </c>
      <c r="H37" s="40">
        <v>5703.56</v>
      </c>
      <c r="I37" s="18">
        <f t="shared" si="5"/>
        <v>5703.56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>
      <c r="A38" s="13" t="s">
        <v>107</v>
      </c>
      <c r="B38" s="13" t="s">
        <v>104</v>
      </c>
      <c r="C38" s="13" t="s">
        <v>56</v>
      </c>
      <c r="D38" s="13" t="s">
        <v>96</v>
      </c>
      <c r="E38" s="14">
        <v>1</v>
      </c>
      <c r="F38" s="13" t="s">
        <v>472</v>
      </c>
      <c r="G38" s="40" t="s">
        <v>98</v>
      </c>
      <c r="H38" s="40">
        <v>5703.56</v>
      </c>
      <c r="I38" s="18">
        <f t="shared" si="5"/>
        <v>5703.56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>
      <c r="A39" s="13" t="s">
        <v>109</v>
      </c>
      <c r="B39" s="13" t="s">
        <v>110</v>
      </c>
      <c r="C39" s="13" t="s">
        <v>56</v>
      </c>
      <c r="D39" s="13" t="s">
        <v>105</v>
      </c>
      <c r="E39" s="14">
        <v>1</v>
      </c>
      <c r="F39" s="13" t="s">
        <v>111</v>
      </c>
      <c r="G39" s="40" t="s">
        <v>98</v>
      </c>
      <c r="H39" s="40">
        <v>6782.61</v>
      </c>
      <c r="I39" s="18">
        <f t="shared" si="5"/>
        <v>6782.61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>
      <c r="A40" s="13" t="s">
        <v>112</v>
      </c>
      <c r="B40" s="13" t="s">
        <v>94</v>
      </c>
      <c r="C40" s="13" t="s">
        <v>113</v>
      </c>
      <c r="D40" s="13" t="s">
        <v>96</v>
      </c>
      <c r="E40" s="14">
        <v>1</v>
      </c>
      <c r="F40" s="13" t="s">
        <v>114</v>
      </c>
      <c r="G40" s="40" t="s">
        <v>98</v>
      </c>
      <c r="H40" s="40">
        <v>4316.21</v>
      </c>
      <c r="I40" s="18">
        <f t="shared" si="5"/>
        <v>4316.21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57.75" customHeight="1">
      <c r="A41" s="23" t="s">
        <v>115</v>
      </c>
      <c r="B41" s="23" t="s">
        <v>116</v>
      </c>
      <c r="C41" s="24" t="s">
        <v>117</v>
      </c>
      <c r="D41" s="24" t="s">
        <v>118</v>
      </c>
      <c r="E41" s="24" t="s">
        <v>119</v>
      </c>
      <c r="F41" s="41"/>
      <c r="G41" s="24" t="s">
        <v>120</v>
      </c>
      <c r="H41" s="24" t="s">
        <v>121</v>
      </c>
      <c r="I41" s="24" t="s">
        <v>122</v>
      </c>
      <c r="J41" s="35"/>
      <c r="K41" s="6"/>
      <c r="L41" s="6"/>
      <c r="M41" s="6"/>
      <c r="N41" s="6"/>
      <c r="O41" s="6"/>
      <c r="P41" s="6"/>
      <c r="Q41" s="6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ht="30" customHeight="1">
      <c r="A42" s="26" t="s">
        <v>123</v>
      </c>
      <c r="B42" s="18" t="s">
        <v>110</v>
      </c>
      <c r="C42" s="27">
        <v>1</v>
      </c>
      <c r="D42" s="27">
        <v>0</v>
      </c>
      <c r="E42" s="27">
        <v>1</v>
      </c>
      <c r="F42" s="28"/>
      <c r="G42" s="18">
        <f>SUMIF($B$35:$B$40,"FDA",$G$35:$G$40)</f>
        <v>0</v>
      </c>
      <c r="H42" s="18">
        <f>SUMIF($B$35:$B$40,"FDA",$H$35:$H$40)</f>
        <v>6782.61</v>
      </c>
      <c r="I42" s="18">
        <f>SUMIF($B$35:$B$40,"FDA",$I$35:$I$40)</f>
        <v>6782.61</v>
      </c>
      <c r="J42" s="36"/>
      <c r="K42" s="6"/>
      <c r="L42" s="19"/>
      <c r="M42" s="19"/>
      <c r="N42" s="19"/>
      <c r="O42" s="19"/>
      <c r="P42" s="19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30" customHeight="1">
      <c r="A43" s="26" t="s">
        <v>124</v>
      </c>
      <c r="B43" s="18" t="s">
        <v>104</v>
      </c>
      <c r="C43" s="27">
        <v>2</v>
      </c>
      <c r="D43" s="27">
        <v>0</v>
      </c>
      <c r="E43" s="27">
        <v>2</v>
      </c>
      <c r="F43" s="28"/>
      <c r="G43" s="18">
        <f>SUMIF($B$35:$B$40,"FDA-1",$G$35:$G$40)</f>
        <v>0</v>
      </c>
      <c r="H43" s="18">
        <f>SUMIF($B$35:$B$40,"FDA-1",$H$35:$H$40)</f>
        <v>11407.12</v>
      </c>
      <c r="I43" s="18">
        <f>SUMIF($B$35:$B$40,"FDA-1",$I$35:$I$40)</f>
        <v>11407.12</v>
      </c>
      <c r="J43" s="36"/>
      <c r="K43" s="6"/>
      <c r="L43" s="19"/>
      <c r="M43" s="19"/>
      <c r="N43" s="19"/>
      <c r="O43" s="19"/>
      <c r="P43" s="19"/>
      <c r="Q43" s="19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30" customHeight="1">
      <c r="A44" s="26" t="s">
        <v>125</v>
      </c>
      <c r="B44" s="18" t="s">
        <v>126</v>
      </c>
      <c r="C44" s="27">
        <v>0</v>
      </c>
      <c r="D44" s="27">
        <v>0</v>
      </c>
      <c r="E44" s="27">
        <v>0</v>
      </c>
      <c r="F44" s="30"/>
      <c r="G44" s="18">
        <f>SUMIF($B$35:$B$40,"FDA-2",$G$35:$G$40)</f>
        <v>0</v>
      </c>
      <c r="H44" s="18">
        <f>SUMIF($B$35:$B$40,"FDA-2",$H$35:$H$40)</f>
        <v>0</v>
      </c>
      <c r="I44" s="18">
        <f>SUMIF($B$35:$B$40,"FDA-2",$I$35:$I$40)</f>
        <v>0</v>
      </c>
      <c r="J44" s="36"/>
      <c r="K44" s="6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>
      <c r="A45" s="26" t="s">
        <v>127</v>
      </c>
      <c r="B45" s="18" t="s">
        <v>94</v>
      </c>
      <c r="C45" s="27">
        <v>2</v>
      </c>
      <c r="D45" s="27">
        <v>0</v>
      </c>
      <c r="E45" s="27">
        <v>2</v>
      </c>
      <c r="F45" s="32"/>
      <c r="G45" s="18">
        <f>SUMIF($B$35:$B$40,"FDA-3",$G$35:$G$40)</f>
        <v>0</v>
      </c>
      <c r="H45" s="18">
        <f>SUMIF($B$35:$B$40,"FDA-3",$H$35:$H$40)</f>
        <v>8632.42</v>
      </c>
      <c r="I45" s="18">
        <f>SUMIF($B$35:$B$40,"FDA-3",$I$35:$I$40)</f>
        <v>8632.42</v>
      </c>
      <c r="J45" s="36"/>
      <c r="K45" s="6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>
      <c r="A46" s="26" t="s">
        <v>128</v>
      </c>
      <c r="B46" s="18" t="s">
        <v>100</v>
      </c>
      <c r="C46" s="27">
        <v>1</v>
      </c>
      <c r="D46" s="27">
        <v>0</v>
      </c>
      <c r="E46" s="27">
        <v>1</v>
      </c>
      <c r="F46" s="30"/>
      <c r="G46" s="18">
        <f>SUMIF($B$35:$B$40,"FDA-4",$G$35:$G$40)</f>
        <v>0</v>
      </c>
      <c r="H46" s="18">
        <f>SUMIF($B$35:$B$40,"FDA-4",$H$35:$H$40)</f>
        <v>3083.01</v>
      </c>
      <c r="I46" s="18">
        <f>SUMIF($B$35:$B$40,"FDA-4",$I$35:$I$40)</f>
        <v>3083.01</v>
      </c>
      <c r="J46" s="36"/>
      <c r="K46" s="6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>
      <c r="A47" s="23" t="s">
        <v>129</v>
      </c>
      <c r="B47" s="41"/>
      <c r="C47" s="24">
        <f>SUM(C42:C46)</f>
        <v>6</v>
      </c>
      <c r="D47" s="24">
        <f>SUM(D43:D46)</f>
        <v>0</v>
      </c>
      <c r="E47" s="24">
        <v>6</v>
      </c>
      <c r="F47" s="41"/>
      <c r="G47" s="42">
        <f t="shared" ref="G47:I47" si="6">SUM(G42:G46)</f>
        <v>0</v>
      </c>
      <c r="H47" s="42">
        <f t="shared" si="6"/>
        <v>29905.160000000003</v>
      </c>
      <c r="I47" s="42">
        <f t="shared" si="6"/>
        <v>29905.160000000003</v>
      </c>
      <c r="J47" s="36"/>
      <c r="K47" s="6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>
      <c r="A48" s="43"/>
      <c r="B48" s="43"/>
      <c r="C48" s="43"/>
      <c r="D48" s="43"/>
      <c r="E48" s="43"/>
      <c r="F48" s="43"/>
      <c r="G48" s="37"/>
      <c r="H48" s="37"/>
      <c r="I48" s="44"/>
      <c r="J48" s="36"/>
      <c r="K48" s="6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>
      <c r="A49" s="162" t="s">
        <v>130</v>
      </c>
      <c r="B49" s="158"/>
      <c r="C49" s="158"/>
      <c r="D49" s="158"/>
      <c r="E49" s="158"/>
      <c r="F49" s="158"/>
      <c r="G49" s="158"/>
      <c r="H49" s="158"/>
      <c r="I49" s="159"/>
      <c r="J49" s="36"/>
      <c r="K49" s="6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47.25" customHeight="1">
      <c r="A50" s="42" t="s">
        <v>131</v>
      </c>
      <c r="B50" s="9" t="s">
        <v>132</v>
      </c>
      <c r="C50" s="9" t="s">
        <v>133</v>
      </c>
      <c r="D50" s="9" t="s">
        <v>134</v>
      </c>
      <c r="E50" s="9" t="s">
        <v>135</v>
      </c>
      <c r="F50" s="9" t="s">
        <v>136</v>
      </c>
      <c r="G50" s="9" t="s">
        <v>137</v>
      </c>
      <c r="H50" s="9" t="s">
        <v>138</v>
      </c>
      <c r="I50" s="9" t="s">
        <v>139</v>
      </c>
      <c r="J50" s="44"/>
      <c r="K50" s="6"/>
      <c r="L50" s="6"/>
      <c r="M50" s="6"/>
      <c r="N50" s="6"/>
      <c r="O50" s="6"/>
      <c r="P50" s="6"/>
      <c r="Q50" s="6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30" customHeight="1">
      <c r="A51" s="50" t="s">
        <v>144</v>
      </c>
      <c r="B51" s="13" t="s">
        <v>154</v>
      </c>
      <c r="C51" s="52" t="s">
        <v>155</v>
      </c>
      <c r="D51" s="40" t="s">
        <v>105</v>
      </c>
      <c r="E51" s="51">
        <v>1</v>
      </c>
      <c r="F51" s="13" t="s">
        <v>156</v>
      </c>
      <c r="G51" s="40">
        <v>505.81</v>
      </c>
      <c r="H51" s="15">
        <v>0</v>
      </c>
      <c r="I51" s="15">
        <f t="shared" ref="I51:I60" si="7">SUM(G51:H51)</f>
        <v>505.81</v>
      </c>
      <c r="J51" s="36"/>
      <c r="K51" s="19"/>
      <c r="L51" s="19"/>
      <c r="M51" s="19"/>
      <c r="N51" s="19"/>
      <c r="O51" s="19"/>
      <c r="P51" s="19"/>
      <c r="Q51" s="1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30" customHeight="1">
      <c r="A52" s="50" t="s">
        <v>144</v>
      </c>
      <c r="B52" s="13" t="s">
        <v>154</v>
      </c>
      <c r="C52" s="53" t="s">
        <v>53</v>
      </c>
      <c r="D52" s="40" t="s">
        <v>105</v>
      </c>
      <c r="E52" s="51">
        <v>1</v>
      </c>
      <c r="F52" s="13" t="s">
        <v>168</v>
      </c>
      <c r="G52" s="40">
        <v>505.81</v>
      </c>
      <c r="H52" s="15">
        <v>0</v>
      </c>
      <c r="I52" s="15">
        <f t="shared" si="7"/>
        <v>505.81</v>
      </c>
      <c r="J52" s="36"/>
      <c r="K52" s="19"/>
      <c r="L52" s="19"/>
      <c r="M52" s="19"/>
      <c r="N52" s="19"/>
      <c r="O52" s="19"/>
      <c r="P52" s="19"/>
      <c r="Q52" s="19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30" customHeight="1">
      <c r="A53" s="50" t="s">
        <v>144</v>
      </c>
      <c r="B53" s="13" t="s">
        <v>154</v>
      </c>
      <c r="C53" s="53" t="s">
        <v>181</v>
      </c>
      <c r="D53" s="40" t="s">
        <v>96</v>
      </c>
      <c r="E53" s="51">
        <v>1</v>
      </c>
      <c r="F53" s="13" t="s">
        <v>182</v>
      </c>
      <c r="G53" s="40">
        <v>505.81</v>
      </c>
      <c r="H53" s="15">
        <v>0</v>
      </c>
      <c r="I53" s="15">
        <f t="shared" si="7"/>
        <v>505.81</v>
      </c>
      <c r="J53" s="36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customHeight="1">
      <c r="A54" s="50" t="s">
        <v>144</v>
      </c>
      <c r="B54" s="13" t="s">
        <v>154</v>
      </c>
      <c r="C54" s="13" t="s">
        <v>36</v>
      </c>
      <c r="D54" s="40" t="s">
        <v>96</v>
      </c>
      <c r="E54" s="51">
        <v>1</v>
      </c>
      <c r="F54" s="13" t="s">
        <v>186</v>
      </c>
      <c r="G54" s="40">
        <v>505.81</v>
      </c>
      <c r="H54" s="15">
        <v>0</v>
      </c>
      <c r="I54" s="15">
        <f t="shared" si="7"/>
        <v>505.81</v>
      </c>
      <c r="J54" s="36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customHeight="1">
      <c r="A55" s="50" t="s">
        <v>144</v>
      </c>
      <c r="B55" s="13" t="s">
        <v>154</v>
      </c>
      <c r="C55" s="13" t="s">
        <v>36</v>
      </c>
      <c r="D55" s="40" t="s">
        <v>96</v>
      </c>
      <c r="E55" s="51">
        <v>1</v>
      </c>
      <c r="F55" s="13" t="s">
        <v>187</v>
      </c>
      <c r="G55" s="40">
        <v>505.81</v>
      </c>
      <c r="H55" s="15">
        <v>0</v>
      </c>
      <c r="I55" s="15">
        <f t="shared" si="7"/>
        <v>505.81</v>
      </c>
      <c r="J55" s="36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>
      <c r="A56" s="50" t="s">
        <v>144</v>
      </c>
      <c r="B56" s="13" t="s">
        <v>154</v>
      </c>
      <c r="C56" s="13" t="s">
        <v>218</v>
      </c>
      <c r="D56" s="40" t="s">
        <v>96</v>
      </c>
      <c r="E56" s="51">
        <v>1</v>
      </c>
      <c r="F56" s="13" t="s">
        <v>219</v>
      </c>
      <c r="G56" s="40">
        <v>505.81</v>
      </c>
      <c r="H56" s="15">
        <v>0</v>
      </c>
      <c r="I56" s="15">
        <f t="shared" si="7"/>
        <v>505.81</v>
      </c>
      <c r="J56" s="36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customHeight="1">
      <c r="A57" s="50" t="s">
        <v>144</v>
      </c>
      <c r="B57" s="13" t="s">
        <v>154</v>
      </c>
      <c r="C57" s="40" t="s">
        <v>56</v>
      </c>
      <c r="D57" s="40" t="s">
        <v>105</v>
      </c>
      <c r="E57" s="51">
        <v>1</v>
      </c>
      <c r="F57" s="13" t="s">
        <v>234</v>
      </c>
      <c r="G57" s="40">
        <v>505.81</v>
      </c>
      <c r="H57" s="15">
        <v>0</v>
      </c>
      <c r="I57" s="15">
        <f t="shared" si="7"/>
        <v>505.81</v>
      </c>
      <c r="J57" s="36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>
      <c r="A58" s="50" t="s">
        <v>144</v>
      </c>
      <c r="B58" s="13" t="s">
        <v>154</v>
      </c>
      <c r="C58" s="40" t="s">
        <v>241</v>
      </c>
      <c r="D58" s="40" t="s">
        <v>105</v>
      </c>
      <c r="E58" s="51">
        <v>1</v>
      </c>
      <c r="F58" s="13" t="s">
        <v>243</v>
      </c>
      <c r="G58" s="40">
        <v>505.81</v>
      </c>
      <c r="H58" s="15">
        <v>0</v>
      </c>
      <c r="I58" s="15">
        <f t="shared" si="7"/>
        <v>505.81</v>
      </c>
      <c r="J58" s="36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>
      <c r="A59" s="50" t="s">
        <v>317</v>
      </c>
      <c r="B59" s="13" t="s">
        <v>154</v>
      </c>
      <c r="C59" s="52" t="s">
        <v>315</v>
      </c>
      <c r="D59" s="40" t="s">
        <v>105</v>
      </c>
      <c r="E59" s="51">
        <v>1</v>
      </c>
      <c r="F59" s="13" t="s">
        <v>318</v>
      </c>
      <c r="G59" s="40">
        <v>505.81</v>
      </c>
      <c r="H59" s="15">
        <v>0</v>
      </c>
      <c r="I59" s="15">
        <f t="shared" si="7"/>
        <v>505.81</v>
      </c>
      <c r="J59" s="36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>
      <c r="A60" s="50" t="s">
        <v>113</v>
      </c>
      <c r="B60" s="13" t="s">
        <v>154</v>
      </c>
      <c r="C60" s="40" t="s">
        <v>113</v>
      </c>
      <c r="D60" s="40" t="s">
        <v>105</v>
      </c>
      <c r="E60" s="51">
        <v>1</v>
      </c>
      <c r="F60" s="13" t="s">
        <v>357</v>
      </c>
      <c r="G60" s="40">
        <v>505.81</v>
      </c>
      <c r="H60" s="15">
        <v>0</v>
      </c>
      <c r="I60" s="15">
        <f t="shared" si="7"/>
        <v>505.81</v>
      </c>
      <c r="J60" s="36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>
      <c r="A61" s="31" t="s">
        <v>382</v>
      </c>
      <c r="B61" s="72" t="s">
        <v>383</v>
      </c>
      <c r="C61" s="27">
        <v>10</v>
      </c>
      <c r="D61" s="27">
        <v>1</v>
      </c>
      <c r="E61" s="71">
        <v>11</v>
      </c>
      <c r="F61" s="32"/>
      <c r="G61" s="18">
        <v>505.81</v>
      </c>
      <c r="H61" s="18"/>
      <c r="I61" s="18">
        <f>SUMIF($B$51:$B$146,"FGA-1",$G$51:$G$146)</f>
        <v>5058.1000000000004</v>
      </c>
      <c r="J61" s="36"/>
      <c r="K61" s="19"/>
      <c r="L61" s="19"/>
      <c r="M61" s="19"/>
      <c r="N61" s="19"/>
      <c r="O61" s="19"/>
      <c r="P61" s="19"/>
      <c r="Q61" s="19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30" customHeight="1">
      <c r="A62" s="50" t="s">
        <v>144</v>
      </c>
      <c r="B62" s="13" t="s">
        <v>145</v>
      </c>
      <c r="C62" s="13" t="s">
        <v>101</v>
      </c>
      <c r="D62" s="40" t="s">
        <v>96</v>
      </c>
      <c r="E62" s="51">
        <v>1</v>
      </c>
      <c r="F62" s="13" t="s">
        <v>146</v>
      </c>
      <c r="G62" s="40">
        <v>465.35</v>
      </c>
      <c r="H62" s="15">
        <v>0</v>
      </c>
      <c r="I62" s="15">
        <f>SUM(G62:H62)</f>
        <v>465.35</v>
      </c>
      <c r="J62" s="36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customHeight="1">
      <c r="A63" s="26" t="s">
        <v>384</v>
      </c>
      <c r="B63" s="18" t="s">
        <v>145</v>
      </c>
      <c r="C63" s="27" t="str">
        <f ca="1">SUMIFS($E$51:$E$150,$B$51:$B$150,"FGA-2",$D$51:$D$150,"&lt;&gt;VAGO")</f>
        <v>#REF!</v>
      </c>
      <c r="D63" s="27" t="str">
        <f ca="1">E63-C63</f>
        <v>#REF!</v>
      </c>
      <c r="E63" s="71">
        <v>1</v>
      </c>
      <c r="F63" s="32"/>
      <c r="G63" s="18" t="str">
        <f ca="1">SUMIF($B$51:$B$146,"FGA-2",$G$51:$G$146)</f>
        <v>#REF!</v>
      </c>
      <c r="H63" s="18"/>
      <c r="I63" s="18" t="str">
        <f ca="1">SUMIF($B$51:$B$146,"FGA-2",$G$51:$G$146)</f>
        <v>#REF!</v>
      </c>
      <c r="J63" s="36"/>
      <c r="K63" s="19"/>
      <c r="L63" s="19"/>
      <c r="M63" s="19"/>
      <c r="N63" s="19"/>
      <c r="O63" s="19"/>
      <c r="P63" s="19"/>
      <c r="Q63" s="1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ht="30" customHeight="1">
      <c r="A64" s="61" t="s">
        <v>362</v>
      </c>
      <c r="B64" s="13" t="s">
        <v>363</v>
      </c>
      <c r="C64" s="53" t="s">
        <v>39</v>
      </c>
      <c r="D64" s="40" t="s">
        <v>105</v>
      </c>
      <c r="E64" s="51">
        <v>1</v>
      </c>
      <c r="F64" s="13" t="s">
        <v>364</v>
      </c>
      <c r="G64" s="40">
        <v>364.17</v>
      </c>
      <c r="H64" s="15">
        <v>0</v>
      </c>
      <c r="I64" s="15">
        <f>SUM(G64:H64)</f>
        <v>364.17</v>
      </c>
      <c r="J64" s="59"/>
      <c r="K64" s="60"/>
      <c r="L64" s="60"/>
      <c r="M64" s="60"/>
      <c r="N64" s="60"/>
      <c r="O64" s="60"/>
      <c r="P64" s="60"/>
      <c r="Q64" s="60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>
      <c r="A65" s="26" t="s">
        <v>362</v>
      </c>
      <c r="B65" s="18" t="s">
        <v>363</v>
      </c>
      <c r="C65" s="27">
        <v>1</v>
      </c>
      <c r="D65" s="27">
        <v>1</v>
      </c>
      <c r="E65" s="71">
        <v>2</v>
      </c>
      <c r="F65" s="30"/>
      <c r="G65" s="18">
        <v>364.17</v>
      </c>
      <c r="H65" s="18"/>
      <c r="I65" s="18">
        <v>728.34</v>
      </c>
      <c r="J65" s="36"/>
      <c r="K65" s="19"/>
      <c r="L65" s="19"/>
      <c r="M65" s="19"/>
      <c r="N65" s="19"/>
      <c r="O65" s="19"/>
      <c r="P65" s="19"/>
      <c r="Q65" s="19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ht="30" customHeight="1">
      <c r="A66" s="50" t="s">
        <v>157</v>
      </c>
      <c r="B66" s="13" t="s">
        <v>141</v>
      </c>
      <c r="C66" s="52" t="s">
        <v>30</v>
      </c>
      <c r="D66" s="40" t="s">
        <v>96</v>
      </c>
      <c r="E66" s="51">
        <v>1</v>
      </c>
      <c r="F66" s="13" t="s">
        <v>158</v>
      </c>
      <c r="G66" s="40">
        <v>1392.8</v>
      </c>
      <c r="H66" s="15">
        <v>0</v>
      </c>
      <c r="I66" s="15">
        <f t="shared" ref="I66:I78" si="8">SUM(G66:H66)</f>
        <v>1392.8</v>
      </c>
      <c r="J66" s="36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customHeight="1">
      <c r="A67" s="50" t="s">
        <v>169</v>
      </c>
      <c r="B67" s="13" t="s">
        <v>141</v>
      </c>
      <c r="C67" s="53" t="s">
        <v>53</v>
      </c>
      <c r="D67" s="40" t="s">
        <v>105</v>
      </c>
      <c r="E67" s="51">
        <v>1</v>
      </c>
      <c r="F67" s="13" t="s">
        <v>170</v>
      </c>
      <c r="G67" s="40">
        <v>1392.8</v>
      </c>
      <c r="H67" s="15">
        <v>0</v>
      </c>
      <c r="I67" s="15">
        <f t="shared" si="8"/>
        <v>1392.8</v>
      </c>
      <c r="J67" s="36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customHeight="1">
      <c r="A68" s="50" t="s">
        <v>473</v>
      </c>
      <c r="B68" s="13" t="s">
        <v>141</v>
      </c>
      <c r="C68" s="53" t="s">
        <v>341</v>
      </c>
      <c r="D68" s="40" t="s">
        <v>96</v>
      </c>
      <c r="E68" s="51">
        <v>1</v>
      </c>
      <c r="F68" s="13" t="s">
        <v>474</v>
      </c>
      <c r="G68" s="40">
        <v>1392.8</v>
      </c>
      <c r="H68" s="15">
        <v>0</v>
      </c>
      <c r="I68" s="15">
        <f t="shared" si="8"/>
        <v>1392.8</v>
      </c>
      <c r="J68" s="36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customHeight="1">
      <c r="A69" s="50" t="s">
        <v>179</v>
      </c>
      <c r="B69" s="13" t="s">
        <v>141</v>
      </c>
      <c r="C69" s="53" t="s">
        <v>53</v>
      </c>
      <c r="D69" s="40" t="s">
        <v>96</v>
      </c>
      <c r="E69" s="51">
        <v>1</v>
      </c>
      <c r="F69" s="13" t="s">
        <v>180</v>
      </c>
      <c r="G69" s="40">
        <v>1392.8</v>
      </c>
      <c r="H69" s="15">
        <v>0</v>
      </c>
      <c r="I69" s="15">
        <f t="shared" si="8"/>
        <v>1392.8</v>
      </c>
      <c r="J69" s="36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customHeight="1">
      <c r="A70" s="50" t="s">
        <v>201</v>
      </c>
      <c r="B70" s="13" t="s">
        <v>141</v>
      </c>
      <c r="C70" s="13" t="s">
        <v>36</v>
      </c>
      <c r="D70" s="40" t="s">
        <v>105</v>
      </c>
      <c r="E70" s="51">
        <v>1</v>
      </c>
      <c r="F70" s="13" t="s">
        <v>202</v>
      </c>
      <c r="G70" s="40">
        <v>1392.8</v>
      </c>
      <c r="H70" s="15">
        <v>0</v>
      </c>
      <c r="I70" s="15">
        <f t="shared" si="8"/>
        <v>1392.8</v>
      </c>
      <c r="J70" s="36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customHeight="1">
      <c r="A71" s="50" t="s">
        <v>210</v>
      </c>
      <c r="B71" s="13" t="s">
        <v>141</v>
      </c>
      <c r="C71" s="13" t="s">
        <v>36</v>
      </c>
      <c r="D71" s="40" t="s">
        <v>96</v>
      </c>
      <c r="E71" s="51">
        <v>1</v>
      </c>
      <c r="F71" s="13" t="s">
        <v>211</v>
      </c>
      <c r="G71" s="40">
        <v>1392.8</v>
      </c>
      <c r="H71" s="15">
        <v>0</v>
      </c>
      <c r="I71" s="15">
        <f t="shared" si="8"/>
        <v>1392.8</v>
      </c>
      <c r="J71" s="36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customHeight="1">
      <c r="A72" s="50" t="s">
        <v>229</v>
      </c>
      <c r="B72" s="13" t="s">
        <v>141</v>
      </c>
      <c r="C72" s="13" t="s">
        <v>230</v>
      </c>
      <c r="D72" s="40" t="s">
        <v>105</v>
      </c>
      <c r="E72" s="51">
        <v>1</v>
      </c>
      <c r="F72" s="13" t="s">
        <v>476</v>
      </c>
      <c r="G72" s="40">
        <v>1392.8</v>
      </c>
      <c r="H72" s="15">
        <v>0</v>
      </c>
      <c r="I72" s="15">
        <f t="shared" si="8"/>
        <v>1392.8</v>
      </c>
      <c r="J72" s="36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customHeight="1">
      <c r="A73" s="50" t="s">
        <v>240</v>
      </c>
      <c r="B73" s="13" t="s">
        <v>141</v>
      </c>
      <c r="C73" s="40" t="s">
        <v>241</v>
      </c>
      <c r="D73" s="40" t="s">
        <v>105</v>
      </c>
      <c r="E73" s="51">
        <v>1</v>
      </c>
      <c r="F73" s="13" t="s">
        <v>477</v>
      </c>
      <c r="G73" s="40">
        <v>1392.8</v>
      </c>
      <c r="H73" s="15">
        <v>0</v>
      </c>
      <c r="I73" s="15">
        <f t="shared" si="8"/>
        <v>1392.8</v>
      </c>
      <c r="J73" s="36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customHeight="1">
      <c r="A74" s="50" t="s">
        <v>268</v>
      </c>
      <c r="B74" s="13" t="s">
        <v>141</v>
      </c>
      <c r="C74" s="52" t="s">
        <v>269</v>
      </c>
      <c r="D74" s="40" t="s">
        <v>105</v>
      </c>
      <c r="E74" s="51">
        <v>1</v>
      </c>
      <c r="F74" s="13" t="s">
        <v>270</v>
      </c>
      <c r="G74" s="40">
        <v>1392.8</v>
      </c>
      <c r="H74" s="15">
        <v>0</v>
      </c>
      <c r="I74" s="15">
        <f t="shared" si="8"/>
        <v>1392.8</v>
      </c>
      <c r="J74" s="36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>
      <c r="A75" s="50" t="s">
        <v>326</v>
      </c>
      <c r="B75" s="13" t="s">
        <v>141</v>
      </c>
      <c r="C75" s="52" t="s">
        <v>327</v>
      </c>
      <c r="D75" s="40" t="s">
        <v>105</v>
      </c>
      <c r="E75" s="51">
        <v>1</v>
      </c>
      <c r="F75" s="13" t="s">
        <v>328</v>
      </c>
      <c r="G75" s="40">
        <v>1392.8</v>
      </c>
      <c r="H75" s="15">
        <v>0</v>
      </c>
      <c r="I75" s="15">
        <f t="shared" si="8"/>
        <v>1392.8</v>
      </c>
      <c r="J75" s="36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>
      <c r="A76" s="50" t="s">
        <v>334</v>
      </c>
      <c r="B76" s="13" t="s">
        <v>141</v>
      </c>
      <c r="C76" s="52" t="s">
        <v>49</v>
      </c>
      <c r="D76" s="40" t="s">
        <v>96</v>
      </c>
      <c r="E76" s="51">
        <v>1</v>
      </c>
      <c r="F76" s="13" t="s">
        <v>335</v>
      </c>
      <c r="G76" s="40">
        <v>1392.8</v>
      </c>
      <c r="H76" s="15">
        <v>0</v>
      </c>
      <c r="I76" s="15">
        <f t="shared" si="8"/>
        <v>1392.8</v>
      </c>
      <c r="J76" s="36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>
      <c r="A77" s="50" t="s">
        <v>340</v>
      </c>
      <c r="B77" s="13" t="s">
        <v>141</v>
      </c>
      <c r="C77" s="52" t="s">
        <v>341</v>
      </c>
      <c r="D77" s="40" t="s">
        <v>96</v>
      </c>
      <c r="E77" s="51">
        <v>1</v>
      </c>
      <c r="F77" s="13" t="s">
        <v>342</v>
      </c>
      <c r="G77" s="40">
        <v>1392.8</v>
      </c>
      <c r="H77" s="15">
        <v>0</v>
      </c>
      <c r="I77" s="15">
        <f t="shared" si="8"/>
        <v>1392.8</v>
      </c>
      <c r="J77" s="36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>
      <c r="A78" s="50" t="s">
        <v>348</v>
      </c>
      <c r="B78" s="13" t="s">
        <v>141</v>
      </c>
      <c r="C78" s="52" t="s">
        <v>349</v>
      </c>
      <c r="D78" s="40" t="s">
        <v>96</v>
      </c>
      <c r="E78" s="51">
        <v>1</v>
      </c>
      <c r="F78" s="13" t="s">
        <v>350</v>
      </c>
      <c r="G78" s="40">
        <v>1392.8</v>
      </c>
      <c r="H78" s="15">
        <v>0</v>
      </c>
      <c r="I78" s="15">
        <f t="shared" si="8"/>
        <v>1392.8</v>
      </c>
      <c r="J78" s="36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customHeight="1">
      <c r="A79" s="26" t="s">
        <v>378</v>
      </c>
      <c r="B79" s="18" t="s">
        <v>141</v>
      </c>
      <c r="C79" s="27">
        <v>14</v>
      </c>
      <c r="D79" s="27">
        <v>4</v>
      </c>
      <c r="E79" s="70">
        <v>18</v>
      </c>
      <c r="F79" s="28"/>
      <c r="G79" s="18">
        <v>1392.8</v>
      </c>
      <c r="H79" s="18"/>
      <c r="I79" s="18">
        <f>SUMIF($B$51:$B$146,"FGS-1",$G$51:$G$146)</f>
        <v>19499.199999999993</v>
      </c>
      <c r="J79" s="36"/>
      <c r="K79" s="19"/>
      <c r="L79" s="19"/>
      <c r="M79" s="19"/>
      <c r="N79" s="19"/>
      <c r="O79" s="19"/>
      <c r="P79" s="19"/>
      <c r="Q79" s="19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30" customHeight="1">
      <c r="A80" s="50" t="s">
        <v>147</v>
      </c>
      <c r="B80" s="13" t="s">
        <v>148</v>
      </c>
      <c r="C80" s="13" t="s">
        <v>149</v>
      </c>
      <c r="D80" s="40" t="s">
        <v>96</v>
      </c>
      <c r="E80" s="51">
        <v>1</v>
      </c>
      <c r="F80" s="13" t="s">
        <v>150</v>
      </c>
      <c r="G80" s="40">
        <v>849.76</v>
      </c>
      <c r="H80" s="15">
        <v>0</v>
      </c>
      <c r="I80" s="15">
        <f t="shared" ref="I80:I92" si="9">SUM(G80:H80)</f>
        <v>849.76</v>
      </c>
      <c r="J80" s="36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customHeight="1">
      <c r="A81" s="50" t="s">
        <v>151</v>
      </c>
      <c r="B81" s="13" t="s">
        <v>148</v>
      </c>
      <c r="C81" s="52" t="s">
        <v>152</v>
      </c>
      <c r="D81" s="40" t="s">
        <v>96</v>
      </c>
      <c r="E81" s="51">
        <v>1</v>
      </c>
      <c r="F81" s="13" t="s">
        <v>153</v>
      </c>
      <c r="G81" s="40">
        <v>849.76</v>
      </c>
      <c r="H81" s="15">
        <v>0</v>
      </c>
      <c r="I81" s="15">
        <f t="shared" si="9"/>
        <v>849.76</v>
      </c>
      <c r="J81" s="36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>
      <c r="A82" s="50" t="s">
        <v>159</v>
      </c>
      <c r="B82" s="13" t="s">
        <v>148</v>
      </c>
      <c r="C82" s="52" t="s">
        <v>152</v>
      </c>
      <c r="D82" s="40" t="s">
        <v>96</v>
      </c>
      <c r="E82" s="51">
        <v>1</v>
      </c>
      <c r="F82" s="13" t="s">
        <v>160</v>
      </c>
      <c r="G82" s="40">
        <v>849.76</v>
      </c>
      <c r="H82" s="15">
        <v>0</v>
      </c>
      <c r="I82" s="15">
        <f t="shared" si="9"/>
        <v>849.76</v>
      </c>
      <c r="J82" s="36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>
      <c r="A83" s="50" t="s">
        <v>161</v>
      </c>
      <c r="B83" s="13" t="s">
        <v>148</v>
      </c>
      <c r="C83" s="52" t="s">
        <v>152</v>
      </c>
      <c r="D83" s="40" t="s">
        <v>105</v>
      </c>
      <c r="E83" s="51">
        <v>1</v>
      </c>
      <c r="F83" s="13" t="s">
        <v>162</v>
      </c>
      <c r="G83" s="40">
        <v>849.76</v>
      </c>
      <c r="H83" s="15">
        <v>0</v>
      </c>
      <c r="I83" s="15">
        <f t="shared" si="9"/>
        <v>849.76</v>
      </c>
      <c r="J83" s="36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customHeight="1">
      <c r="A84" s="50" t="s">
        <v>163</v>
      </c>
      <c r="B84" s="13" t="s">
        <v>148</v>
      </c>
      <c r="C84" s="53" t="s">
        <v>152</v>
      </c>
      <c r="D84" s="40" t="s">
        <v>105</v>
      </c>
      <c r="E84" s="51">
        <v>1</v>
      </c>
      <c r="F84" s="13" t="s">
        <v>164</v>
      </c>
      <c r="G84" s="40">
        <v>849.76</v>
      </c>
      <c r="H84" s="15">
        <v>0</v>
      </c>
      <c r="I84" s="15">
        <f t="shared" si="9"/>
        <v>849.76</v>
      </c>
      <c r="J84" s="36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>
      <c r="A85" s="50" t="s">
        <v>165</v>
      </c>
      <c r="B85" s="13" t="s">
        <v>148</v>
      </c>
      <c r="C85" s="53" t="s">
        <v>166</v>
      </c>
      <c r="D85" s="40" t="s">
        <v>105</v>
      </c>
      <c r="E85" s="51">
        <v>1</v>
      </c>
      <c r="F85" s="13" t="s">
        <v>167</v>
      </c>
      <c r="G85" s="40">
        <v>849.76</v>
      </c>
      <c r="H85" s="15">
        <v>0</v>
      </c>
      <c r="I85" s="15">
        <f t="shared" si="9"/>
        <v>849.76</v>
      </c>
      <c r="J85" s="36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>
      <c r="A86" s="50" t="s">
        <v>171</v>
      </c>
      <c r="B86" s="13" t="s">
        <v>148</v>
      </c>
      <c r="C86" s="53" t="s">
        <v>53</v>
      </c>
      <c r="D86" s="40" t="s">
        <v>105</v>
      </c>
      <c r="E86" s="51">
        <v>1</v>
      </c>
      <c r="F86" s="13" t="s">
        <v>172</v>
      </c>
      <c r="G86" s="40">
        <v>849.76</v>
      </c>
      <c r="H86" s="15">
        <v>0</v>
      </c>
      <c r="I86" s="15">
        <f t="shared" si="9"/>
        <v>849.76</v>
      </c>
      <c r="J86" s="36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>
      <c r="A87" s="50" t="s">
        <v>173</v>
      </c>
      <c r="B87" s="13" t="s">
        <v>148</v>
      </c>
      <c r="C87" s="53" t="s">
        <v>53</v>
      </c>
      <c r="D87" s="40" t="s">
        <v>105</v>
      </c>
      <c r="E87" s="51">
        <v>1</v>
      </c>
      <c r="F87" s="13" t="s">
        <v>174</v>
      </c>
      <c r="G87" s="40">
        <v>849.76</v>
      </c>
      <c r="H87" s="15">
        <v>0</v>
      </c>
      <c r="I87" s="15">
        <f t="shared" si="9"/>
        <v>849.76</v>
      </c>
      <c r="J87" s="36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customHeight="1">
      <c r="A88" s="50" t="s">
        <v>175</v>
      </c>
      <c r="B88" s="13" t="s">
        <v>148</v>
      </c>
      <c r="C88" s="53" t="s">
        <v>53</v>
      </c>
      <c r="D88" s="40" t="s">
        <v>96</v>
      </c>
      <c r="E88" s="51">
        <v>1</v>
      </c>
      <c r="F88" s="13" t="s">
        <v>176</v>
      </c>
      <c r="G88" s="40">
        <v>849.76</v>
      </c>
      <c r="H88" s="15">
        <v>0</v>
      </c>
      <c r="I88" s="15">
        <f t="shared" si="9"/>
        <v>849.76</v>
      </c>
      <c r="J88" s="36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customHeight="1">
      <c r="A89" s="50" t="s">
        <v>177</v>
      </c>
      <c r="B89" s="13" t="s">
        <v>148</v>
      </c>
      <c r="C89" s="53" t="s">
        <v>53</v>
      </c>
      <c r="D89" s="40" t="s">
        <v>96</v>
      </c>
      <c r="E89" s="51">
        <v>1</v>
      </c>
      <c r="F89" s="13" t="s">
        <v>178</v>
      </c>
      <c r="G89" s="40">
        <v>849.76</v>
      </c>
      <c r="H89" s="15">
        <v>0</v>
      </c>
      <c r="I89" s="15">
        <f t="shared" si="9"/>
        <v>849.76</v>
      </c>
      <c r="J89" s="36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customHeight="1">
      <c r="A90" s="50" t="s">
        <v>183</v>
      </c>
      <c r="B90" s="13" t="s">
        <v>148</v>
      </c>
      <c r="C90" s="53" t="s">
        <v>181</v>
      </c>
      <c r="D90" s="40" t="s">
        <v>96</v>
      </c>
      <c r="E90" s="51">
        <v>1</v>
      </c>
      <c r="F90" s="13" t="s">
        <v>184</v>
      </c>
      <c r="G90" s="40">
        <v>849.76</v>
      </c>
      <c r="H90" s="15">
        <v>0</v>
      </c>
      <c r="I90" s="15">
        <f t="shared" si="9"/>
        <v>849.76</v>
      </c>
      <c r="J90" s="36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>
      <c r="A91" s="50" t="s">
        <v>188</v>
      </c>
      <c r="B91" s="13" t="s">
        <v>148</v>
      </c>
      <c r="C91" s="13" t="s">
        <v>189</v>
      </c>
      <c r="D91" s="40" t="s">
        <v>96</v>
      </c>
      <c r="E91" s="51">
        <v>1</v>
      </c>
      <c r="F91" s="13" t="s">
        <v>190</v>
      </c>
      <c r="G91" s="40">
        <v>849.76</v>
      </c>
      <c r="H91" s="15">
        <v>0</v>
      </c>
      <c r="I91" s="15">
        <f t="shared" si="9"/>
        <v>849.76</v>
      </c>
      <c r="J91" s="36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customHeight="1">
      <c r="A92" s="50" t="s">
        <v>191</v>
      </c>
      <c r="B92" s="13" t="s">
        <v>148</v>
      </c>
      <c r="C92" s="13" t="s">
        <v>189</v>
      </c>
      <c r="D92" s="40" t="s">
        <v>105</v>
      </c>
      <c r="E92" s="51">
        <v>1</v>
      </c>
      <c r="F92" s="13" t="s">
        <v>192</v>
      </c>
      <c r="G92" s="40">
        <v>849.76</v>
      </c>
      <c r="H92" s="15">
        <v>0</v>
      </c>
      <c r="I92" s="15">
        <f t="shared" si="9"/>
        <v>849.76</v>
      </c>
      <c r="J92" s="36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>
      <c r="A93" s="50" t="s">
        <v>203</v>
      </c>
      <c r="B93" s="13" t="s">
        <v>148</v>
      </c>
      <c r="C93" s="13" t="s">
        <v>204</v>
      </c>
      <c r="D93" s="40" t="s">
        <v>96</v>
      </c>
      <c r="E93" s="51">
        <v>1</v>
      </c>
      <c r="F93" s="13" t="s">
        <v>205</v>
      </c>
      <c r="G93" s="40">
        <v>849.76</v>
      </c>
      <c r="H93" s="15">
        <v>0</v>
      </c>
      <c r="I93" s="40">
        <v>849.76</v>
      </c>
      <c r="J93" s="36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>
      <c r="A94" s="50" t="s">
        <v>206</v>
      </c>
      <c r="B94" s="13" t="s">
        <v>148</v>
      </c>
      <c r="C94" s="13" t="s">
        <v>36</v>
      </c>
      <c r="D94" s="40" t="s">
        <v>105</v>
      </c>
      <c r="E94" s="51">
        <v>1</v>
      </c>
      <c r="F94" s="13" t="s">
        <v>207</v>
      </c>
      <c r="G94" s="40">
        <v>849.76</v>
      </c>
      <c r="H94" s="15">
        <v>0</v>
      </c>
      <c r="I94" s="15">
        <f t="shared" ref="I94:I130" si="10">SUM(G94:H94)</f>
        <v>849.76</v>
      </c>
      <c r="J94" s="36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>
      <c r="A95" s="50" t="s">
        <v>208</v>
      </c>
      <c r="B95" s="13" t="s">
        <v>148</v>
      </c>
      <c r="C95" s="13" t="s">
        <v>36</v>
      </c>
      <c r="D95" s="40" t="s">
        <v>105</v>
      </c>
      <c r="E95" s="51">
        <v>1</v>
      </c>
      <c r="F95" s="13" t="s">
        <v>209</v>
      </c>
      <c r="G95" s="40">
        <v>849.76</v>
      </c>
      <c r="H95" s="15">
        <v>0</v>
      </c>
      <c r="I95" s="15">
        <f t="shared" si="10"/>
        <v>849.76</v>
      </c>
      <c r="J95" s="36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>
      <c r="A96" s="50" t="s">
        <v>216</v>
      </c>
      <c r="B96" s="13" t="s">
        <v>148</v>
      </c>
      <c r="C96" s="13" t="s">
        <v>189</v>
      </c>
      <c r="D96" s="40" t="s">
        <v>105</v>
      </c>
      <c r="E96" s="51">
        <v>1</v>
      </c>
      <c r="F96" s="13" t="s">
        <v>217</v>
      </c>
      <c r="G96" s="40">
        <v>849.76</v>
      </c>
      <c r="H96" s="15">
        <v>0</v>
      </c>
      <c r="I96" s="15">
        <f t="shared" si="10"/>
        <v>849.76</v>
      </c>
      <c r="J96" s="36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customHeight="1">
      <c r="A97" s="50" t="s">
        <v>220</v>
      </c>
      <c r="B97" s="13" t="s">
        <v>148</v>
      </c>
      <c r="C97" s="13" t="s">
        <v>218</v>
      </c>
      <c r="D97" s="40" t="s">
        <v>96</v>
      </c>
      <c r="E97" s="51">
        <v>1</v>
      </c>
      <c r="F97" s="13" t="s">
        <v>221</v>
      </c>
      <c r="G97" s="40">
        <v>849.76</v>
      </c>
      <c r="H97" s="15">
        <v>0</v>
      </c>
      <c r="I97" s="15">
        <f t="shared" si="10"/>
        <v>849.76</v>
      </c>
      <c r="J97" s="36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>
      <c r="A98" s="50" t="s">
        <v>222</v>
      </c>
      <c r="B98" s="13" t="s">
        <v>148</v>
      </c>
      <c r="C98" s="13" t="s">
        <v>218</v>
      </c>
      <c r="D98" s="40" t="s">
        <v>96</v>
      </c>
      <c r="E98" s="51">
        <v>1</v>
      </c>
      <c r="F98" s="13" t="s">
        <v>223</v>
      </c>
      <c r="G98" s="40">
        <v>849.76</v>
      </c>
      <c r="H98" s="15">
        <v>0</v>
      </c>
      <c r="I98" s="15">
        <f t="shared" si="10"/>
        <v>849.76</v>
      </c>
      <c r="J98" s="36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>
      <c r="A99" s="50" t="s">
        <v>226</v>
      </c>
      <c r="B99" s="13" t="s">
        <v>148</v>
      </c>
      <c r="C99" s="13" t="s">
        <v>227</v>
      </c>
      <c r="D99" s="40" t="s">
        <v>96</v>
      </c>
      <c r="E99" s="51">
        <v>1</v>
      </c>
      <c r="F99" s="13" t="s">
        <v>475</v>
      </c>
      <c r="G99" s="40">
        <v>849.76</v>
      </c>
      <c r="H99" s="15">
        <v>0</v>
      </c>
      <c r="I99" s="15">
        <f t="shared" si="10"/>
        <v>849.76</v>
      </c>
      <c r="J99" s="36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>
      <c r="A100" s="50" t="s">
        <v>232</v>
      </c>
      <c r="B100" s="13" t="s">
        <v>148</v>
      </c>
      <c r="C100" s="13" t="s">
        <v>230</v>
      </c>
      <c r="D100" s="40" t="s">
        <v>105</v>
      </c>
      <c r="E100" s="51">
        <v>1</v>
      </c>
      <c r="F100" s="82" t="s">
        <v>233</v>
      </c>
      <c r="G100" s="40">
        <v>849.76</v>
      </c>
      <c r="H100" s="15">
        <v>0</v>
      </c>
      <c r="I100" s="15">
        <f t="shared" si="10"/>
        <v>849.76</v>
      </c>
      <c r="J100" s="36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customHeight="1">
      <c r="A101" s="50" t="s">
        <v>238</v>
      </c>
      <c r="B101" s="13" t="s">
        <v>148</v>
      </c>
      <c r="C101" s="40" t="s">
        <v>236</v>
      </c>
      <c r="D101" s="40" t="s">
        <v>96</v>
      </c>
      <c r="E101" s="51">
        <v>1</v>
      </c>
      <c r="F101" s="13" t="s">
        <v>239</v>
      </c>
      <c r="G101" s="40">
        <v>849.76</v>
      </c>
      <c r="H101" s="15">
        <v>0</v>
      </c>
      <c r="I101" s="15">
        <f t="shared" si="10"/>
        <v>849.76</v>
      </c>
      <c r="J101" s="36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customHeight="1">
      <c r="A102" s="50" t="s">
        <v>244</v>
      </c>
      <c r="B102" s="13" t="s">
        <v>148</v>
      </c>
      <c r="C102" s="40" t="s">
        <v>245</v>
      </c>
      <c r="D102" s="40" t="s">
        <v>96</v>
      </c>
      <c r="E102" s="51">
        <v>1</v>
      </c>
      <c r="F102" s="13" t="s">
        <v>246</v>
      </c>
      <c r="G102" s="40">
        <v>849.76</v>
      </c>
      <c r="H102" s="15">
        <v>0</v>
      </c>
      <c r="I102" s="15">
        <f t="shared" si="10"/>
        <v>849.76</v>
      </c>
      <c r="J102" s="36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>
      <c r="A103" s="50" t="s">
        <v>250</v>
      </c>
      <c r="B103" s="13" t="s">
        <v>148</v>
      </c>
      <c r="C103" s="40" t="s">
        <v>251</v>
      </c>
      <c r="D103" s="40" t="s">
        <v>96</v>
      </c>
      <c r="E103" s="51">
        <v>1</v>
      </c>
      <c r="F103" s="13" t="s">
        <v>252</v>
      </c>
      <c r="G103" s="40">
        <v>849.76</v>
      </c>
      <c r="H103" s="15">
        <v>0</v>
      </c>
      <c r="I103" s="15">
        <f t="shared" si="10"/>
        <v>849.76</v>
      </c>
      <c r="J103" s="36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>
      <c r="A104" s="50" t="s">
        <v>253</v>
      </c>
      <c r="B104" s="13" t="s">
        <v>148</v>
      </c>
      <c r="C104" s="40" t="s">
        <v>254</v>
      </c>
      <c r="D104" s="40" t="s">
        <v>105</v>
      </c>
      <c r="E104" s="51">
        <v>1</v>
      </c>
      <c r="F104" s="13" t="s">
        <v>255</v>
      </c>
      <c r="G104" s="40">
        <v>849.76</v>
      </c>
      <c r="H104" s="15">
        <v>0</v>
      </c>
      <c r="I104" s="15">
        <f t="shared" si="10"/>
        <v>849.76</v>
      </c>
      <c r="J104" s="36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customHeight="1">
      <c r="A105" s="50" t="s">
        <v>256</v>
      </c>
      <c r="B105" s="13" t="s">
        <v>148</v>
      </c>
      <c r="C105" s="40" t="s">
        <v>257</v>
      </c>
      <c r="D105" s="40" t="s">
        <v>105</v>
      </c>
      <c r="E105" s="51">
        <v>1</v>
      </c>
      <c r="F105" s="63" t="s">
        <v>258</v>
      </c>
      <c r="G105" s="40">
        <v>849.76</v>
      </c>
      <c r="H105" s="15">
        <v>0</v>
      </c>
      <c r="I105" s="15">
        <f t="shared" si="10"/>
        <v>849.76</v>
      </c>
      <c r="J105" s="36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customHeight="1">
      <c r="A106" s="50" t="s">
        <v>259</v>
      </c>
      <c r="B106" s="13" t="s">
        <v>148</v>
      </c>
      <c r="C106" s="40" t="s">
        <v>251</v>
      </c>
      <c r="D106" s="40" t="s">
        <v>96</v>
      </c>
      <c r="E106" s="51">
        <v>1</v>
      </c>
      <c r="F106" s="13" t="s">
        <v>260</v>
      </c>
      <c r="G106" s="40">
        <v>849.76</v>
      </c>
      <c r="H106" s="15">
        <v>0</v>
      </c>
      <c r="I106" s="15">
        <f t="shared" si="10"/>
        <v>849.76</v>
      </c>
      <c r="J106" s="36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customHeight="1">
      <c r="A107" s="50" t="s">
        <v>263</v>
      </c>
      <c r="B107" s="13" t="s">
        <v>148</v>
      </c>
      <c r="C107" s="13" t="s">
        <v>254</v>
      </c>
      <c r="D107" s="40" t="s">
        <v>96</v>
      </c>
      <c r="E107" s="51">
        <v>1</v>
      </c>
      <c r="F107" s="13" t="s">
        <v>264</v>
      </c>
      <c r="G107" s="40">
        <v>849.76</v>
      </c>
      <c r="H107" s="15">
        <v>0</v>
      </c>
      <c r="I107" s="15">
        <f t="shared" si="10"/>
        <v>849.76</v>
      </c>
      <c r="J107" s="36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customHeight="1">
      <c r="A108" s="50" t="s">
        <v>265</v>
      </c>
      <c r="B108" s="13" t="s">
        <v>148</v>
      </c>
      <c r="C108" s="52" t="s">
        <v>266</v>
      </c>
      <c r="D108" s="40" t="s">
        <v>96</v>
      </c>
      <c r="E108" s="51">
        <v>1</v>
      </c>
      <c r="F108" s="13" t="s">
        <v>267</v>
      </c>
      <c r="G108" s="40">
        <v>849.76</v>
      </c>
      <c r="H108" s="15">
        <v>0</v>
      </c>
      <c r="I108" s="15">
        <f t="shared" si="10"/>
        <v>849.76</v>
      </c>
      <c r="J108" s="36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>
      <c r="A109" s="50" t="s">
        <v>265</v>
      </c>
      <c r="B109" s="13" t="s">
        <v>148</v>
      </c>
      <c r="C109" s="52" t="s">
        <v>269</v>
      </c>
      <c r="D109" s="40" t="s">
        <v>96</v>
      </c>
      <c r="E109" s="51">
        <v>1</v>
      </c>
      <c r="F109" s="13" t="s">
        <v>271</v>
      </c>
      <c r="G109" s="40">
        <v>849.76</v>
      </c>
      <c r="H109" s="15">
        <v>0</v>
      </c>
      <c r="I109" s="15">
        <f t="shared" si="10"/>
        <v>849.76</v>
      </c>
      <c r="J109" s="36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customHeight="1">
      <c r="A110" s="50" t="s">
        <v>272</v>
      </c>
      <c r="B110" s="13" t="s">
        <v>148</v>
      </c>
      <c r="C110" s="52" t="s">
        <v>273</v>
      </c>
      <c r="D110" s="40" t="s">
        <v>105</v>
      </c>
      <c r="E110" s="51">
        <v>1</v>
      </c>
      <c r="F110" s="13" t="s">
        <v>274</v>
      </c>
      <c r="G110" s="40">
        <v>849.76</v>
      </c>
      <c r="H110" s="15">
        <v>0</v>
      </c>
      <c r="I110" s="15">
        <f t="shared" si="10"/>
        <v>849.76</v>
      </c>
      <c r="J110" s="36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>
      <c r="A111" s="50" t="s">
        <v>278</v>
      </c>
      <c r="B111" s="13" t="s">
        <v>148</v>
      </c>
      <c r="C111" s="52" t="s">
        <v>279</v>
      </c>
      <c r="D111" s="40" t="s">
        <v>96</v>
      </c>
      <c r="E111" s="51">
        <v>1</v>
      </c>
      <c r="F111" s="13" t="s">
        <v>280</v>
      </c>
      <c r="G111" s="40">
        <v>849.76</v>
      </c>
      <c r="H111" s="15">
        <v>0</v>
      </c>
      <c r="I111" s="15">
        <f t="shared" si="10"/>
        <v>849.76</v>
      </c>
      <c r="J111" s="36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customHeight="1">
      <c r="A112" s="50" t="s">
        <v>285</v>
      </c>
      <c r="B112" s="13" t="s">
        <v>148</v>
      </c>
      <c r="C112" s="52" t="s">
        <v>286</v>
      </c>
      <c r="D112" s="40" t="s">
        <v>105</v>
      </c>
      <c r="E112" s="51">
        <v>1</v>
      </c>
      <c r="F112" s="13" t="s">
        <v>287</v>
      </c>
      <c r="G112" s="40">
        <v>849.76</v>
      </c>
      <c r="H112" s="15">
        <v>0</v>
      </c>
      <c r="I112" s="15">
        <f t="shared" si="10"/>
        <v>849.76</v>
      </c>
      <c r="J112" s="36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customHeight="1">
      <c r="A113" s="50" t="s">
        <v>288</v>
      </c>
      <c r="B113" s="13" t="s">
        <v>148</v>
      </c>
      <c r="C113" s="52" t="s">
        <v>289</v>
      </c>
      <c r="D113" s="40" t="s">
        <v>105</v>
      </c>
      <c r="E113" s="51">
        <v>1</v>
      </c>
      <c r="F113" s="13" t="s">
        <v>290</v>
      </c>
      <c r="G113" s="40">
        <v>849.76</v>
      </c>
      <c r="H113" s="15">
        <v>0</v>
      </c>
      <c r="I113" s="15">
        <f t="shared" si="10"/>
        <v>849.76</v>
      </c>
      <c r="J113" s="36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customHeight="1">
      <c r="A114" s="50" t="s">
        <v>300</v>
      </c>
      <c r="B114" s="13" t="s">
        <v>148</v>
      </c>
      <c r="C114" s="52" t="s">
        <v>301</v>
      </c>
      <c r="D114" s="40" t="s">
        <v>105</v>
      </c>
      <c r="E114" s="51">
        <v>1</v>
      </c>
      <c r="F114" s="13" t="s">
        <v>479</v>
      </c>
      <c r="G114" s="40">
        <v>849.76</v>
      </c>
      <c r="H114" s="15">
        <v>0</v>
      </c>
      <c r="I114" s="15">
        <f t="shared" si="10"/>
        <v>849.76</v>
      </c>
      <c r="J114" s="36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customHeight="1">
      <c r="A115" s="50" t="s">
        <v>308</v>
      </c>
      <c r="B115" s="13" t="s">
        <v>148</v>
      </c>
      <c r="C115" s="52" t="s">
        <v>309</v>
      </c>
      <c r="D115" s="40" t="s">
        <v>96</v>
      </c>
      <c r="E115" s="51">
        <v>1</v>
      </c>
      <c r="F115" s="13" t="s">
        <v>310</v>
      </c>
      <c r="G115" s="40">
        <v>849.76</v>
      </c>
      <c r="H115" s="15">
        <v>0</v>
      </c>
      <c r="I115" s="15">
        <f t="shared" si="10"/>
        <v>849.76</v>
      </c>
      <c r="J115" s="36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>
      <c r="A116" s="50" t="s">
        <v>311</v>
      </c>
      <c r="B116" s="13" t="s">
        <v>148</v>
      </c>
      <c r="C116" s="52" t="s">
        <v>312</v>
      </c>
      <c r="D116" s="40" t="s">
        <v>96</v>
      </c>
      <c r="E116" s="51">
        <v>1</v>
      </c>
      <c r="F116" s="13" t="s">
        <v>313</v>
      </c>
      <c r="G116" s="40">
        <v>849.76</v>
      </c>
      <c r="H116" s="15">
        <v>0</v>
      </c>
      <c r="I116" s="15">
        <f t="shared" si="10"/>
        <v>849.76</v>
      </c>
      <c r="J116" s="36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customHeight="1">
      <c r="A117" s="50" t="s">
        <v>314</v>
      </c>
      <c r="B117" s="13" t="s">
        <v>148</v>
      </c>
      <c r="C117" s="52" t="s">
        <v>315</v>
      </c>
      <c r="D117" s="40" t="s">
        <v>96</v>
      </c>
      <c r="E117" s="51">
        <v>1</v>
      </c>
      <c r="F117" s="13" t="s">
        <v>316</v>
      </c>
      <c r="G117" s="40">
        <v>849.76</v>
      </c>
      <c r="H117" s="15">
        <v>0</v>
      </c>
      <c r="I117" s="15">
        <f t="shared" si="10"/>
        <v>849.76</v>
      </c>
      <c r="J117" s="36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>
      <c r="A118" s="50" t="s">
        <v>319</v>
      </c>
      <c r="B118" s="13" t="s">
        <v>148</v>
      </c>
      <c r="C118" s="52" t="s">
        <v>49</v>
      </c>
      <c r="D118" s="40" t="s">
        <v>105</v>
      </c>
      <c r="E118" s="51">
        <v>1</v>
      </c>
      <c r="F118" s="13" t="s">
        <v>320</v>
      </c>
      <c r="G118" s="40">
        <v>849.76</v>
      </c>
      <c r="H118" s="15">
        <v>0</v>
      </c>
      <c r="I118" s="15">
        <f t="shared" si="10"/>
        <v>849.76</v>
      </c>
      <c r="J118" s="36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>
      <c r="A119" s="50" t="s">
        <v>321</v>
      </c>
      <c r="B119" s="13" t="s">
        <v>148</v>
      </c>
      <c r="C119" s="52" t="s">
        <v>309</v>
      </c>
      <c r="D119" s="40" t="s">
        <v>96</v>
      </c>
      <c r="E119" s="51">
        <v>1</v>
      </c>
      <c r="F119" s="13" t="s">
        <v>322</v>
      </c>
      <c r="G119" s="40">
        <v>849.76</v>
      </c>
      <c r="H119" s="15">
        <v>0</v>
      </c>
      <c r="I119" s="15">
        <f t="shared" si="10"/>
        <v>849.76</v>
      </c>
      <c r="J119" s="36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>
      <c r="A120" s="50" t="s">
        <v>323</v>
      </c>
      <c r="B120" s="13" t="s">
        <v>148</v>
      </c>
      <c r="C120" s="52" t="s">
        <v>324</v>
      </c>
      <c r="D120" s="40" t="s">
        <v>96</v>
      </c>
      <c r="E120" s="51">
        <v>1</v>
      </c>
      <c r="F120" s="13" t="s">
        <v>325</v>
      </c>
      <c r="G120" s="40">
        <v>849.76</v>
      </c>
      <c r="H120" s="15">
        <v>0</v>
      </c>
      <c r="I120" s="15">
        <f t="shared" si="10"/>
        <v>849.76</v>
      </c>
      <c r="J120" s="36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customHeight="1">
      <c r="A121" s="50" t="s">
        <v>332</v>
      </c>
      <c r="B121" s="13" t="s">
        <v>148</v>
      </c>
      <c r="C121" s="52" t="s">
        <v>49</v>
      </c>
      <c r="D121" s="40" t="s">
        <v>105</v>
      </c>
      <c r="E121" s="51">
        <v>1</v>
      </c>
      <c r="F121" s="13" t="s">
        <v>333</v>
      </c>
      <c r="G121" s="40">
        <v>849.76</v>
      </c>
      <c r="H121" s="15">
        <v>0</v>
      </c>
      <c r="I121" s="15">
        <f t="shared" si="10"/>
        <v>849.76</v>
      </c>
      <c r="J121" s="36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customHeight="1">
      <c r="A122" s="50" t="s">
        <v>336</v>
      </c>
      <c r="B122" s="13" t="s">
        <v>148</v>
      </c>
      <c r="C122" s="52" t="s">
        <v>49</v>
      </c>
      <c r="D122" s="40" t="s">
        <v>96</v>
      </c>
      <c r="E122" s="51">
        <v>1</v>
      </c>
      <c r="F122" s="13" t="s">
        <v>337</v>
      </c>
      <c r="G122" s="40">
        <v>849.76</v>
      </c>
      <c r="H122" s="15">
        <v>0</v>
      </c>
      <c r="I122" s="15">
        <f t="shared" si="10"/>
        <v>849.76</v>
      </c>
      <c r="J122" s="36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customHeight="1">
      <c r="A123" s="50" t="s">
        <v>338</v>
      </c>
      <c r="B123" s="13" t="s">
        <v>148</v>
      </c>
      <c r="C123" s="52" t="s">
        <v>49</v>
      </c>
      <c r="D123" s="40" t="s">
        <v>105</v>
      </c>
      <c r="E123" s="51">
        <v>1</v>
      </c>
      <c r="F123" s="13" t="s">
        <v>339</v>
      </c>
      <c r="G123" s="40">
        <v>849.76</v>
      </c>
      <c r="H123" s="15">
        <v>0</v>
      </c>
      <c r="I123" s="15">
        <f t="shared" si="10"/>
        <v>849.76</v>
      </c>
      <c r="J123" s="36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customHeight="1">
      <c r="A124" s="50" t="s">
        <v>346</v>
      </c>
      <c r="B124" s="13" t="s">
        <v>148</v>
      </c>
      <c r="C124" s="52" t="s">
        <v>341</v>
      </c>
      <c r="D124" s="40" t="s">
        <v>105</v>
      </c>
      <c r="E124" s="51">
        <v>1</v>
      </c>
      <c r="F124" s="13" t="s">
        <v>347</v>
      </c>
      <c r="G124" s="40">
        <v>849.76</v>
      </c>
      <c r="H124" s="15">
        <v>0</v>
      </c>
      <c r="I124" s="15">
        <f t="shared" si="10"/>
        <v>849.76</v>
      </c>
      <c r="J124" s="36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customHeight="1">
      <c r="A125" s="50" t="s">
        <v>351</v>
      </c>
      <c r="B125" s="13" t="s">
        <v>148</v>
      </c>
      <c r="C125" s="52" t="s">
        <v>349</v>
      </c>
      <c r="D125" s="40" t="s">
        <v>96</v>
      </c>
      <c r="E125" s="51">
        <v>1</v>
      </c>
      <c r="F125" s="13" t="s">
        <v>352</v>
      </c>
      <c r="G125" s="40">
        <v>849.76</v>
      </c>
      <c r="H125" s="15">
        <v>0</v>
      </c>
      <c r="I125" s="15">
        <f t="shared" si="10"/>
        <v>849.76</v>
      </c>
      <c r="J125" s="36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>
      <c r="A126" s="50" t="s">
        <v>353</v>
      </c>
      <c r="B126" s="13" t="s">
        <v>148</v>
      </c>
      <c r="C126" s="52" t="s">
        <v>303</v>
      </c>
      <c r="D126" s="40" t="s">
        <v>105</v>
      </c>
      <c r="E126" s="51">
        <v>1</v>
      </c>
      <c r="F126" s="13" t="s">
        <v>354</v>
      </c>
      <c r="G126" s="40">
        <v>849.76</v>
      </c>
      <c r="H126" s="15">
        <v>0</v>
      </c>
      <c r="I126" s="15">
        <f t="shared" si="10"/>
        <v>849.76</v>
      </c>
      <c r="J126" s="36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customHeight="1">
      <c r="A127" s="50" t="s">
        <v>355</v>
      </c>
      <c r="B127" s="13" t="s">
        <v>148</v>
      </c>
      <c r="C127" s="52" t="s">
        <v>349</v>
      </c>
      <c r="D127" s="40" t="s">
        <v>105</v>
      </c>
      <c r="E127" s="53">
        <v>1</v>
      </c>
      <c r="F127" s="13" t="s">
        <v>356</v>
      </c>
      <c r="G127" s="40">
        <v>849.76</v>
      </c>
      <c r="H127" s="52">
        <v>0</v>
      </c>
      <c r="I127" s="52">
        <f t="shared" si="10"/>
        <v>849.76</v>
      </c>
      <c r="J127" s="55"/>
      <c r="K127" s="56"/>
      <c r="L127" s="56"/>
      <c r="M127" s="56"/>
      <c r="N127" s="56"/>
      <c r="O127" s="56"/>
      <c r="P127" s="56"/>
      <c r="Q127" s="56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30" customHeight="1">
      <c r="A128" s="58" t="s">
        <v>360</v>
      </c>
      <c r="B128" s="13" t="s">
        <v>148</v>
      </c>
      <c r="C128" s="53" t="s">
        <v>204</v>
      </c>
      <c r="D128" s="40" t="s">
        <v>96</v>
      </c>
      <c r="E128" s="51">
        <v>1</v>
      </c>
      <c r="F128" s="13" t="s">
        <v>361</v>
      </c>
      <c r="G128" s="40">
        <v>849.76</v>
      </c>
      <c r="H128" s="15">
        <v>0</v>
      </c>
      <c r="I128" s="15">
        <f t="shared" si="10"/>
        <v>849.76</v>
      </c>
      <c r="J128" s="59"/>
      <c r="K128" s="60"/>
      <c r="L128" s="60"/>
      <c r="M128" s="60"/>
      <c r="N128" s="60"/>
      <c r="O128" s="60"/>
      <c r="P128" s="60"/>
      <c r="Q128" s="60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customHeight="1">
      <c r="A129" s="83" t="s">
        <v>365</v>
      </c>
      <c r="B129" s="63" t="s">
        <v>148</v>
      </c>
      <c r="C129" s="63" t="s">
        <v>366</v>
      </c>
      <c r="D129" s="64" t="s">
        <v>105</v>
      </c>
      <c r="E129" s="51">
        <v>1</v>
      </c>
      <c r="F129" s="63" t="s">
        <v>367</v>
      </c>
      <c r="G129" s="64">
        <v>849.76</v>
      </c>
      <c r="H129" s="15">
        <v>0</v>
      </c>
      <c r="I129" s="15">
        <f t="shared" si="10"/>
        <v>849.76</v>
      </c>
      <c r="J129" s="36"/>
      <c r="K129" s="19"/>
      <c r="L129" s="19"/>
      <c r="M129" s="19"/>
      <c r="N129" s="19"/>
      <c r="O129" s="19"/>
      <c r="P129" s="19"/>
      <c r="Q129" s="19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1:30" ht="30" customHeight="1">
      <c r="A130" s="83" t="s">
        <v>368</v>
      </c>
      <c r="B130" s="63" t="s">
        <v>148</v>
      </c>
      <c r="C130" s="65" t="s">
        <v>26</v>
      </c>
      <c r="D130" s="63" t="s">
        <v>96</v>
      </c>
      <c r="E130" s="51">
        <v>1</v>
      </c>
      <c r="F130" s="66" t="s">
        <v>369</v>
      </c>
      <c r="G130" s="64">
        <v>849.76</v>
      </c>
      <c r="H130" s="15">
        <v>0</v>
      </c>
      <c r="I130" s="15">
        <f t="shared" si="10"/>
        <v>849.76</v>
      </c>
      <c r="J130" s="36"/>
      <c r="K130" s="19"/>
      <c r="L130" s="19"/>
      <c r="M130" s="19"/>
      <c r="N130" s="19"/>
      <c r="O130" s="19"/>
      <c r="P130" s="19"/>
      <c r="Q130" s="19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1:30" ht="30" customHeight="1">
      <c r="A131" s="26" t="s">
        <v>379</v>
      </c>
      <c r="B131" s="18" t="s">
        <v>380</v>
      </c>
      <c r="C131" s="27">
        <v>51</v>
      </c>
      <c r="D131" s="27">
        <v>3</v>
      </c>
      <c r="E131" s="71">
        <v>54</v>
      </c>
      <c r="F131" s="30"/>
      <c r="G131" s="18">
        <v>849.76</v>
      </c>
      <c r="H131" s="18"/>
      <c r="I131" s="18">
        <f>SUMIF($B$51:$B$146,"FGS-2",$G$51:$G$146)</f>
        <v>43337.759999999995</v>
      </c>
      <c r="J131" s="36"/>
      <c r="K131" s="19"/>
      <c r="L131" s="19"/>
      <c r="M131" s="19"/>
      <c r="N131" s="19"/>
      <c r="O131" s="19"/>
      <c r="P131" s="19"/>
      <c r="Q131" s="19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30" customHeight="1">
      <c r="A132" s="50" t="s">
        <v>193</v>
      </c>
      <c r="B132" s="13" t="s">
        <v>194</v>
      </c>
      <c r="C132" s="13" t="s">
        <v>189</v>
      </c>
      <c r="D132" s="40" t="s">
        <v>105</v>
      </c>
      <c r="E132" s="51">
        <v>1</v>
      </c>
      <c r="F132" s="13" t="s">
        <v>195</v>
      </c>
      <c r="G132" s="40">
        <v>566.5</v>
      </c>
      <c r="H132" s="15">
        <v>0</v>
      </c>
      <c r="I132" s="15">
        <f t="shared" ref="I132:I152" si="11">SUM(G132:H132)</f>
        <v>566.5</v>
      </c>
      <c r="J132" s="36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>
      <c r="A133" s="50" t="s">
        <v>196</v>
      </c>
      <c r="B133" s="13" t="s">
        <v>194</v>
      </c>
      <c r="C133" s="13" t="s">
        <v>189</v>
      </c>
      <c r="D133" s="40" t="s">
        <v>105</v>
      </c>
      <c r="E133" s="51">
        <v>1</v>
      </c>
      <c r="F133" s="13" t="s">
        <v>197</v>
      </c>
      <c r="G133" s="40">
        <v>566.5</v>
      </c>
      <c r="H133" s="15">
        <v>0</v>
      </c>
      <c r="I133" s="15">
        <f t="shared" si="11"/>
        <v>566.5</v>
      </c>
      <c r="J133" s="36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>
      <c r="A134" s="50" t="s">
        <v>198</v>
      </c>
      <c r="B134" s="13" t="s">
        <v>194</v>
      </c>
      <c r="C134" s="13" t="s">
        <v>199</v>
      </c>
      <c r="D134" s="40" t="s">
        <v>105</v>
      </c>
      <c r="E134" s="51">
        <v>1</v>
      </c>
      <c r="F134" s="13" t="s">
        <v>200</v>
      </c>
      <c r="G134" s="40">
        <v>566.5</v>
      </c>
      <c r="H134" s="15">
        <v>0</v>
      </c>
      <c r="I134" s="15">
        <f t="shared" si="11"/>
        <v>566.5</v>
      </c>
      <c r="J134" s="36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>
      <c r="A135" s="50" t="s">
        <v>212</v>
      </c>
      <c r="B135" s="13" t="s">
        <v>194</v>
      </c>
      <c r="C135" s="13" t="s">
        <v>199</v>
      </c>
      <c r="D135" s="40" t="s">
        <v>105</v>
      </c>
      <c r="E135" s="51">
        <v>1</v>
      </c>
      <c r="F135" s="13" t="s">
        <v>213</v>
      </c>
      <c r="G135" s="40">
        <v>566.5</v>
      </c>
      <c r="H135" s="15">
        <v>0</v>
      </c>
      <c r="I135" s="15">
        <f t="shared" si="11"/>
        <v>566.5</v>
      </c>
      <c r="J135" s="36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customHeight="1">
      <c r="A136" s="50" t="s">
        <v>214</v>
      </c>
      <c r="B136" s="13" t="s">
        <v>194</v>
      </c>
      <c r="C136" s="13" t="s">
        <v>199</v>
      </c>
      <c r="D136" s="40" t="s">
        <v>105</v>
      </c>
      <c r="E136" s="51">
        <v>1</v>
      </c>
      <c r="F136" s="13" t="s">
        <v>215</v>
      </c>
      <c r="G136" s="40">
        <v>566.5</v>
      </c>
      <c r="H136" s="15">
        <v>0</v>
      </c>
      <c r="I136" s="15">
        <f t="shared" si="11"/>
        <v>566.5</v>
      </c>
      <c r="J136" s="36"/>
      <c r="K136" s="19"/>
      <c r="L136" s="19"/>
      <c r="M136" s="19"/>
      <c r="N136" s="19"/>
      <c r="O136" s="19"/>
      <c r="P136" s="19"/>
      <c r="Q136" s="1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customHeight="1">
      <c r="A137" s="50" t="s">
        <v>224</v>
      </c>
      <c r="B137" s="13" t="s">
        <v>194</v>
      </c>
      <c r="C137" s="13" t="s">
        <v>218</v>
      </c>
      <c r="D137" s="40" t="s">
        <v>105</v>
      </c>
      <c r="E137" s="51">
        <v>1</v>
      </c>
      <c r="F137" s="13" t="s">
        <v>225</v>
      </c>
      <c r="G137" s="40">
        <v>566.5</v>
      </c>
      <c r="H137" s="15">
        <v>0</v>
      </c>
      <c r="I137" s="15">
        <f t="shared" si="11"/>
        <v>566.5</v>
      </c>
      <c r="J137" s="36"/>
      <c r="K137" s="19"/>
      <c r="L137" s="19"/>
      <c r="M137" s="19"/>
      <c r="N137" s="19"/>
      <c r="O137" s="19"/>
      <c r="P137" s="19"/>
      <c r="Q137" s="1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>
      <c r="A138" s="50" t="s">
        <v>235</v>
      </c>
      <c r="B138" s="13" t="s">
        <v>194</v>
      </c>
      <c r="C138" s="40" t="s">
        <v>236</v>
      </c>
      <c r="D138" s="40" t="s">
        <v>105</v>
      </c>
      <c r="E138" s="51">
        <v>1</v>
      </c>
      <c r="F138" s="13" t="s">
        <v>237</v>
      </c>
      <c r="G138" s="40">
        <v>566.5</v>
      </c>
      <c r="H138" s="15">
        <v>0</v>
      </c>
      <c r="I138" s="15">
        <f t="shared" si="11"/>
        <v>566.5</v>
      </c>
      <c r="J138" s="36"/>
      <c r="K138" s="19"/>
      <c r="L138" s="19"/>
      <c r="M138" s="19"/>
      <c r="N138" s="19"/>
      <c r="O138" s="19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>
      <c r="A139" s="50" t="s">
        <v>261</v>
      </c>
      <c r="B139" s="13" t="s">
        <v>194</v>
      </c>
      <c r="C139" s="40" t="s">
        <v>241</v>
      </c>
      <c r="D139" s="40" t="s">
        <v>96</v>
      </c>
      <c r="E139" s="51">
        <v>1</v>
      </c>
      <c r="F139" s="13" t="s">
        <v>262</v>
      </c>
      <c r="G139" s="40">
        <v>566.5</v>
      </c>
      <c r="H139" s="15">
        <v>0</v>
      </c>
      <c r="I139" s="15">
        <f t="shared" si="11"/>
        <v>566.5</v>
      </c>
      <c r="J139" s="36"/>
      <c r="K139" s="19"/>
      <c r="L139" s="19"/>
      <c r="M139" s="19"/>
      <c r="N139" s="19"/>
      <c r="O139" s="19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customHeight="1">
      <c r="A140" s="50" t="s">
        <v>275</v>
      </c>
      <c r="B140" s="13" t="s">
        <v>194</v>
      </c>
      <c r="C140" s="52" t="s">
        <v>273</v>
      </c>
      <c r="D140" s="40" t="s">
        <v>96</v>
      </c>
      <c r="E140" s="51">
        <v>1</v>
      </c>
      <c r="F140" s="13" t="s">
        <v>276</v>
      </c>
      <c r="G140" s="40">
        <v>566.5</v>
      </c>
      <c r="H140" s="15">
        <v>0</v>
      </c>
      <c r="I140" s="15">
        <f t="shared" si="11"/>
        <v>566.5</v>
      </c>
      <c r="J140" s="36"/>
      <c r="K140" s="19"/>
      <c r="L140" s="19"/>
      <c r="M140" s="19"/>
      <c r="N140" s="19"/>
      <c r="O140" s="19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0" customHeight="1">
      <c r="A141" s="50" t="s">
        <v>265</v>
      </c>
      <c r="B141" s="13" t="s">
        <v>194</v>
      </c>
      <c r="C141" s="52" t="s">
        <v>273</v>
      </c>
      <c r="D141" s="40" t="s">
        <v>96</v>
      </c>
      <c r="E141" s="51">
        <v>1</v>
      </c>
      <c r="F141" s="13" t="s">
        <v>277</v>
      </c>
      <c r="G141" s="40">
        <v>566.5</v>
      </c>
      <c r="H141" s="15">
        <v>0</v>
      </c>
      <c r="I141" s="15">
        <f t="shared" si="11"/>
        <v>566.5</v>
      </c>
      <c r="J141" s="36"/>
      <c r="K141" s="19"/>
      <c r="L141" s="19"/>
      <c r="M141" s="19"/>
      <c r="N141" s="19"/>
      <c r="O141" s="19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30" customHeight="1">
      <c r="A142" s="50" t="s">
        <v>275</v>
      </c>
      <c r="B142" s="13" t="s">
        <v>194</v>
      </c>
      <c r="C142" s="52" t="s">
        <v>279</v>
      </c>
      <c r="D142" s="40" t="s">
        <v>96</v>
      </c>
      <c r="E142" s="51">
        <v>1</v>
      </c>
      <c r="F142" s="13" t="s">
        <v>281</v>
      </c>
      <c r="G142" s="40">
        <v>566.5</v>
      </c>
      <c r="H142" s="15">
        <v>0</v>
      </c>
      <c r="I142" s="15">
        <f t="shared" si="11"/>
        <v>566.5</v>
      </c>
      <c r="J142" s="36"/>
      <c r="K142" s="19"/>
      <c r="L142" s="19"/>
      <c r="M142" s="19"/>
      <c r="N142" s="19"/>
      <c r="O142" s="19"/>
      <c r="P142" s="19"/>
      <c r="Q142" s="1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30" customHeight="1">
      <c r="A143" s="50" t="s">
        <v>265</v>
      </c>
      <c r="B143" s="13" t="s">
        <v>194</v>
      </c>
      <c r="C143" s="52" t="s">
        <v>279</v>
      </c>
      <c r="D143" s="40" t="s">
        <v>96</v>
      </c>
      <c r="E143" s="51">
        <v>1</v>
      </c>
      <c r="F143" s="13" t="s">
        <v>282</v>
      </c>
      <c r="G143" s="40">
        <v>566.5</v>
      </c>
      <c r="H143" s="15">
        <v>0</v>
      </c>
      <c r="I143" s="15">
        <f t="shared" si="11"/>
        <v>566.5</v>
      </c>
      <c r="J143" s="36"/>
      <c r="K143" s="19"/>
      <c r="L143" s="19"/>
      <c r="M143" s="19"/>
      <c r="N143" s="19"/>
      <c r="O143" s="19"/>
      <c r="P143" s="19"/>
      <c r="Q143" s="1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30" customHeight="1">
      <c r="A144" s="50" t="s">
        <v>283</v>
      </c>
      <c r="B144" s="13" t="s">
        <v>194</v>
      </c>
      <c r="C144" s="52" t="s">
        <v>279</v>
      </c>
      <c r="D144" s="40" t="s">
        <v>105</v>
      </c>
      <c r="E144" s="51">
        <v>1</v>
      </c>
      <c r="F144" s="13" t="s">
        <v>284</v>
      </c>
      <c r="G144" s="40">
        <v>566.5</v>
      </c>
      <c r="H144" s="15">
        <v>0</v>
      </c>
      <c r="I144" s="15">
        <f t="shared" si="11"/>
        <v>566.5</v>
      </c>
      <c r="J144" s="36"/>
      <c r="K144" s="19"/>
      <c r="L144" s="19"/>
      <c r="M144" s="19"/>
      <c r="N144" s="19"/>
      <c r="O144" s="19"/>
      <c r="P144" s="19"/>
      <c r="Q144" s="1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30" customHeight="1">
      <c r="A145" s="50" t="s">
        <v>291</v>
      </c>
      <c r="B145" s="13" t="s">
        <v>194</v>
      </c>
      <c r="C145" s="52" t="s">
        <v>292</v>
      </c>
      <c r="D145" s="40" t="s">
        <v>96</v>
      </c>
      <c r="E145" s="51">
        <v>1</v>
      </c>
      <c r="F145" s="13" t="s">
        <v>293</v>
      </c>
      <c r="G145" s="40">
        <v>566.5</v>
      </c>
      <c r="H145" s="15">
        <v>0</v>
      </c>
      <c r="I145" s="15">
        <f t="shared" si="11"/>
        <v>566.5</v>
      </c>
      <c r="J145" s="36"/>
      <c r="K145" s="19"/>
      <c r="L145" s="19"/>
      <c r="M145" s="19"/>
      <c r="N145" s="19"/>
      <c r="O145" s="19"/>
      <c r="P145" s="19"/>
      <c r="Q145" s="1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30" customHeight="1">
      <c r="A146" s="50" t="s">
        <v>265</v>
      </c>
      <c r="B146" s="13" t="s">
        <v>194</v>
      </c>
      <c r="C146" s="52" t="s">
        <v>289</v>
      </c>
      <c r="D146" s="40" t="s">
        <v>96</v>
      </c>
      <c r="E146" s="51">
        <v>1</v>
      </c>
      <c r="F146" s="13" t="s">
        <v>294</v>
      </c>
      <c r="G146" s="40">
        <v>566.5</v>
      </c>
      <c r="H146" s="15">
        <v>0</v>
      </c>
      <c r="I146" s="15">
        <f t="shared" si="11"/>
        <v>566.5</v>
      </c>
      <c r="J146" s="36"/>
      <c r="K146" s="19"/>
      <c r="L146" s="19"/>
      <c r="M146" s="19"/>
      <c r="N146" s="19"/>
      <c r="O146" s="19"/>
      <c r="P146" s="19"/>
      <c r="Q146" s="19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30" customHeight="1">
      <c r="A147" s="50" t="s">
        <v>275</v>
      </c>
      <c r="B147" s="13" t="s">
        <v>194</v>
      </c>
      <c r="C147" s="52" t="s">
        <v>286</v>
      </c>
      <c r="D147" s="40" t="s">
        <v>96</v>
      </c>
      <c r="E147" s="51">
        <v>1</v>
      </c>
      <c r="F147" s="13" t="s">
        <v>295</v>
      </c>
      <c r="G147" s="40">
        <v>566.5</v>
      </c>
      <c r="H147" s="15">
        <v>0</v>
      </c>
      <c r="I147" s="15">
        <f t="shared" si="11"/>
        <v>566.5</v>
      </c>
      <c r="J147" s="36"/>
      <c r="K147" s="19"/>
      <c r="L147" s="19"/>
      <c r="M147" s="19"/>
      <c r="N147" s="19"/>
      <c r="O147" s="19"/>
      <c r="P147" s="19"/>
      <c r="Q147" s="19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30" customHeight="1">
      <c r="A148" s="50" t="s">
        <v>265</v>
      </c>
      <c r="B148" s="13" t="s">
        <v>194</v>
      </c>
      <c r="C148" s="52" t="s">
        <v>286</v>
      </c>
      <c r="D148" s="40" t="s">
        <v>96</v>
      </c>
      <c r="E148" s="51">
        <v>1</v>
      </c>
      <c r="F148" s="13" t="s">
        <v>296</v>
      </c>
      <c r="G148" s="40">
        <v>566.5</v>
      </c>
      <c r="H148" s="15">
        <v>0</v>
      </c>
      <c r="I148" s="15">
        <f t="shared" si="11"/>
        <v>566.5</v>
      </c>
      <c r="J148" s="36"/>
      <c r="K148" s="19"/>
      <c r="L148" s="19"/>
      <c r="M148" s="19"/>
      <c r="N148" s="19"/>
      <c r="O148" s="19"/>
      <c r="P148" s="19"/>
      <c r="Q148" s="19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0" customHeight="1">
      <c r="A149" s="84" t="s">
        <v>297</v>
      </c>
      <c r="B149" s="13" t="s">
        <v>194</v>
      </c>
      <c r="C149" s="52" t="s">
        <v>298</v>
      </c>
      <c r="D149" s="40" t="s">
        <v>96</v>
      </c>
      <c r="E149" s="51">
        <v>1</v>
      </c>
      <c r="F149" s="13" t="s">
        <v>299</v>
      </c>
      <c r="G149" s="40">
        <v>566.5</v>
      </c>
      <c r="H149" s="15">
        <v>0</v>
      </c>
      <c r="I149" s="15">
        <f t="shared" si="11"/>
        <v>566.5</v>
      </c>
      <c r="J149" s="36"/>
      <c r="K149" s="19"/>
      <c r="L149" s="19"/>
      <c r="M149" s="19"/>
      <c r="N149" s="19"/>
      <c r="O149" s="19"/>
      <c r="P149" s="19"/>
      <c r="Q149" s="19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30" customHeight="1">
      <c r="A150" s="84" t="s">
        <v>265</v>
      </c>
      <c r="B150" s="13" t="s">
        <v>194</v>
      </c>
      <c r="C150" s="52" t="s">
        <v>303</v>
      </c>
      <c r="D150" s="40" t="s">
        <v>96</v>
      </c>
      <c r="E150" s="51">
        <v>1</v>
      </c>
      <c r="F150" s="13" t="s">
        <v>304</v>
      </c>
      <c r="G150" s="40">
        <v>566.5</v>
      </c>
      <c r="H150" s="15">
        <v>0</v>
      </c>
      <c r="I150" s="15">
        <f t="shared" si="11"/>
        <v>566.5</v>
      </c>
      <c r="J150" s="36"/>
      <c r="K150" s="19"/>
      <c r="L150" s="19"/>
      <c r="M150" s="19"/>
      <c r="N150" s="19"/>
      <c r="O150" s="19"/>
      <c r="P150" s="19"/>
      <c r="Q150" s="19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48.75" customHeight="1">
      <c r="A151" s="85" t="s">
        <v>305</v>
      </c>
      <c r="B151" s="86" t="s">
        <v>194</v>
      </c>
      <c r="C151" s="87" t="s">
        <v>303</v>
      </c>
      <c r="D151" s="88" t="s">
        <v>96</v>
      </c>
      <c r="E151" s="89">
        <v>1</v>
      </c>
      <c r="F151" s="86" t="s">
        <v>306</v>
      </c>
      <c r="G151" s="88">
        <v>566.5</v>
      </c>
      <c r="H151" s="90">
        <v>0</v>
      </c>
      <c r="I151" s="90">
        <f t="shared" si="11"/>
        <v>566.5</v>
      </c>
      <c r="J151" s="36"/>
      <c r="K151" s="19"/>
      <c r="L151" s="19"/>
      <c r="M151" s="19"/>
      <c r="N151" s="19"/>
      <c r="O151" s="19"/>
      <c r="P151" s="19"/>
      <c r="Q151" s="19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30" customHeight="1">
      <c r="A152" s="50" t="s">
        <v>275</v>
      </c>
      <c r="B152" s="13" t="s">
        <v>194</v>
      </c>
      <c r="C152" s="52" t="s">
        <v>303</v>
      </c>
      <c r="D152" s="40" t="s">
        <v>96</v>
      </c>
      <c r="E152" s="51">
        <v>1</v>
      </c>
      <c r="F152" s="13" t="s">
        <v>307</v>
      </c>
      <c r="G152" s="40">
        <v>566.5</v>
      </c>
      <c r="H152" s="15">
        <v>0</v>
      </c>
      <c r="I152" s="15">
        <f t="shared" si="11"/>
        <v>566.5</v>
      </c>
      <c r="J152" s="36"/>
      <c r="K152" s="19"/>
      <c r="L152" s="19"/>
      <c r="M152" s="19"/>
      <c r="N152" s="19"/>
      <c r="O152" s="19"/>
      <c r="P152" s="19"/>
      <c r="Q152" s="19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30" customHeight="1">
      <c r="A153" s="91" t="s">
        <v>480</v>
      </c>
      <c r="B153" s="13" t="s">
        <v>194</v>
      </c>
      <c r="C153" s="52" t="s">
        <v>204</v>
      </c>
      <c r="D153" s="40" t="s">
        <v>96</v>
      </c>
      <c r="E153" s="51">
        <v>1</v>
      </c>
      <c r="F153" s="13" t="s">
        <v>481</v>
      </c>
      <c r="G153" s="40">
        <v>566.5</v>
      </c>
      <c r="H153" s="15">
        <v>0</v>
      </c>
      <c r="I153" s="15">
        <v>566.5</v>
      </c>
      <c r="J153" s="36"/>
      <c r="K153" s="19"/>
      <c r="L153" s="19"/>
      <c r="M153" s="19"/>
      <c r="N153" s="19"/>
      <c r="O153" s="19"/>
      <c r="P153" s="19"/>
      <c r="Q153" s="19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30" customHeight="1">
      <c r="A154" s="50" t="s">
        <v>343</v>
      </c>
      <c r="B154" s="13" t="s">
        <v>194</v>
      </c>
      <c r="C154" s="52" t="s">
        <v>341</v>
      </c>
      <c r="D154" s="40" t="s">
        <v>344</v>
      </c>
      <c r="E154" s="51">
        <v>1</v>
      </c>
      <c r="F154" s="13" t="s">
        <v>345</v>
      </c>
      <c r="G154" s="40">
        <v>566.5</v>
      </c>
      <c r="H154" s="15">
        <v>0</v>
      </c>
      <c r="I154" s="15">
        <f t="shared" ref="I154:I155" si="12">SUM(G154:H154)</f>
        <v>566.5</v>
      </c>
      <c r="J154" s="36"/>
      <c r="K154" s="19"/>
      <c r="L154" s="19"/>
      <c r="M154" s="19"/>
      <c r="N154" s="19"/>
      <c r="O154" s="19"/>
      <c r="P154" s="19"/>
      <c r="Q154" s="19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30" customHeight="1">
      <c r="A155" s="50" t="s">
        <v>358</v>
      </c>
      <c r="B155" s="13" t="s">
        <v>194</v>
      </c>
      <c r="C155" s="40" t="s">
        <v>113</v>
      </c>
      <c r="D155" s="40" t="s">
        <v>105</v>
      </c>
      <c r="E155" s="51">
        <v>1</v>
      </c>
      <c r="F155" s="13" t="s">
        <v>359</v>
      </c>
      <c r="G155" s="40">
        <v>566.5</v>
      </c>
      <c r="H155" s="15">
        <v>0</v>
      </c>
      <c r="I155" s="15">
        <f t="shared" si="12"/>
        <v>566.5</v>
      </c>
      <c r="J155" s="36"/>
      <c r="K155" s="19"/>
      <c r="L155" s="19"/>
      <c r="M155" s="19"/>
      <c r="N155" s="19"/>
      <c r="O155" s="19"/>
      <c r="P155" s="19"/>
      <c r="Q155" s="19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30" customHeight="1">
      <c r="A156" s="26" t="s">
        <v>381</v>
      </c>
      <c r="B156" s="18" t="s">
        <v>194</v>
      </c>
      <c r="C156" s="27">
        <v>24</v>
      </c>
      <c r="D156" s="27">
        <v>0</v>
      </c>
      <c r="E156" s="71">
        <v>24</v>
      </c>
      <c r="F156" s="30"/>
      <c r="G156" s="18">
        <v>566.5</v>
      </c>
      <c r="H156" s="18"/>
      <c r="I156" s="18">
        <f>SUMIF($B$51:$B$146,"FGS-3",$G$51:$G$146)</f>
        <v>8497.5</v>
      </c>
      <c r="J156" s="36"/>
      <c r="K156" s="19"/>
      <c r="L156" s="19"/>
      <c r="M156" s="19"/>
      <c r="N156" s="19"/>
      <c r="O156" s="19"/>
      <c r="P156" s="19"/>
      <c r="Q156" s="19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30" customHeight="1">
      <c r="A157" s="23" t="s">
        <v>370</v>
      </c>
      <c r="B157" s="23" t="s">
        <v>371</v>
      </c>
      <c r="C157" s="24" t="s">
        <v>372</v>
      </c>
      <c r="D157" s="24" t="s">
        <v>373</v>
      </c>
      <c r="E157" s="24" t="s">
        <v>374</v>
      </c>
      <c r="F157" s="41"/>
      <c r="G157" s="24" t="s">
        <v>375</v>
      </c>
      <c r="H157" s="24" t="s">
        <v>376</v>
      </c>
      <c r="I157" s="24" t="s">
        <v>377</v>
      </c>
      <c r="J157" s="36"/>
      <c r="K157" s="19"/>
      <c r="L157" s="19"/>
      <c r="M157" s="19"/>
      <c r="N157" s="19"/>
      <c r="O157" s="19"/>
      <c r="P157" s="19"/>
      <c r="Q157" s="19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60" hidden="1" customHeight="1">
      <c r="A158" s="23" t="s">
        <v>385</v>
      </c>
      <c r="B158" s="41"/>
      <c r="C158" s="24">
        <f t="shared" ref="C158:D158" si="13">SUM(C152:C157)</f>
        <v>24</v>
      </c>
      <c r="D158" s="24">
        <f t="shared" si="13"/>
        <v>0</v>
      </c>
      <c r="E158" s="24">
        <f>SUBTOTAL(9,E52:E153)</f>
        <v>183</v>
      </c>
      <c r="F158" s="41"/>
      <c r="G158" s="42">
        <f t="shared" ref="G158:I158" si="14">SUM(G152:G157)</f>
        <v>2832.5</v>
      </c>
      <c r="H158" s="42">
        <f t="shared" si="14"/>
        <v>0</v>
      </c>
      <c r="I158" s="42">
        <f t="shared" si="14"/>
        <v>10763.5</v>
      </c>
      <c r="J158" s="38"/>
      <c r="K158" s="6"/>
      <c r="L158" s="39"/>
      <c r="M158" s="39"/>
      <c r="N158" s="39"/>
      <c r="O158" s="39"/>
      <c r="P158" s="39"/>
      <c r="Q158" s="39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30" customHeight="1">
      <c r="A159" s="29"/>
      <c r="B159" s="29"/>
      <c r="C159" s="29"/>
      <c r="D159" s="29"/>
      <c r="E159" s="29"/>
      <c r="F159" s="29"/>
      <c r="G159" s="35"/>
      <c r="H159" s="35"/>
      <c r="I159" s="38"/>
      <c r="J159" s="38"/>
      <c r="K159" s="6"/>
      <c r="L159" s="39"/>
      <c r="M159" s="39"/>
      <c r="N159" s="39"/>
      <c r="O159" s="39"/>
      <c r="P159" s="39"/>
      <c r="Q159" s="39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30" customHeight="1">
      <c r="A160" s="162" t="s">
        <v>130</v>
      </c>
      <c r="B160" s="158"/>
      <c r="C160" s="158"/>
      <c r="D160" s="158"/>
      <c r="E160" s="158"/>
      <c r="F160" s="158"/>
      <c r="G160" s="158"/>
      <c r="H160" s="158"/>
      <c r="I160" s="159"/>
      <c r="J160" s="38"/>
      <c r="K160" s="6"/>
      <c r="L160" s="39"/>
      <c r="M160" s="39"/>
      <c r="N160" s="39"/>
      <c r="O160" s="39"/>
      <c r="P160" s="39"/>
      <c r="Q160" s="39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30" customHeight="1">
      <c r="A161" s="42" t="s">
        <v>131</v>
      </c>
      <c r="B161" s="9" t="s">
        <v>132</v>
      </c>
      <c r="C161" s="9" t="s">
        <v>133</v>
      </c>
      <c r="D161" s="9" t="s">
        <v>134</v>
      </c>
      <c r="E161" s="9" t="s">
        <v>135</v>
      </c>
      <c r="F161" s="9" t="s">
        <v>136</v>
      </c>
      <c r="G161" s="9" t="s">
        <v>137</v>
      </c>
      <c r="H161" s="9" t="s">
        <v>138</v>
      </c>
      <c r="I161" s="9" t="s">
        <v>139</v>
      </c>
      <c r="J161" s="38"/>
      <c r="K161" s="6"/>
      <c r="L161" s="39"/>
      <c r="M161" s="39"/>
      <c r="N161" s="39"/>
      <c r="O161" s="39"/>
      <c r="P161" s="39"/>
      <c r="Q161" s="39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30" customHeight="1">
      <c r="A162" s="66" t="s">
        <v>386</v>
      </c>
      <c r="B162" s="63" t="s">
        <v>387</v>
      </c>
      <c r="C162" s="73" t="s">
        <v>388</v>
      </c>
      <c r="D162" s="64" t="s">
        <v>96</v>
      </c>
      <c r="E162" s="66">
        <v>1</v>
      </c>
      <c r="F162" s="63" t="s">
        <v>389</v>
      </c>
      <c r="G162" s="64">
        <v>849.76</v>
      </c>
      <c r="H162" s="15">
        <v>0</v>
      </c>
      <c r="I162" s="18">
        <f>SUM(G162:H162)</f>
        <v>849.76</v>
      </c>
      <c r="J162" s="38"/>
      <c r="K162" s="6"/>
      <c r="L162" s="39"/>
      <c r="M162" s="39"/>
      <c r="N162" s="39"/>
      <c r="O162" s="39"/>
      <c r="P162" s="39"/>
      <c r="Q162" s="39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30" customHeight="1">
      <c r="A163" s="66" t="s">
        <v>390</v>
      </c>
      <c r="B163" s="63" t="s">
        <v>391</v>
      </c>
      <c r="C163" s="73" t="s">
        <v>392</v>
      </c>
      <c r="D163" s="64" t="s">
        <v>96</v>
      </c>
      <c r="E163" s="66">
        <v>1</v>
      </c>
      <c r="F163" s="63" t="s">
        <v>393</v>
      </c>
      <c r="G163" s="40">
        <v>4316.21</v>
      </c>
      <c r="H163" s="15">
        <v>0</v>
      </c>
      <c r="I163" s="74">
        <v>4316.21</v>
      </c>
      <c r="J163" s="38"/>
      <c r="K163" s="6"/>
      <c r="L163" s="39"/>
      <c r="M163" s="39"/>
      <c r="N163" s="39"/>
      <c r="O163" s="39"/>
      <c r="P163" s="39"/>
      <c r="Q163" s="39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46.5" customHeight="1">
      <c r="A164" s="23" t="s">
        <v>385</v>
      </c>
      <c r="B164" s="41"/>
      <c r="C164" s="24"/>
      <c r="D164" s="24"/>
      <c r="E164" s="24">
        <f>SUM(E162)</f>
        <v>1</v>
      </c>
      <c r="F164" s="41"/>
      <c r="G164" s="42">
        <f>SUM(G162)</f>
        <v>849.76</v>
      </c>
      <c r="H164" s="42"/>
      <c r="I164" s="42">
        <f>SUM(I162)</f>
        <v>849.76</v>
      </c>
      <c r="J164" s="38"/>
      <c r="K164" s="6"/>
      <c r="L164" s="39"/>
      <c r="M164" s="39"/>
      <c r="N164" s="39"/>
      <c r="O164" s="39"/>
      <c r="P164" s="39"/>
      <c r="Q164" s="39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30" customHeight="1">
      <c r="A165" s="29"/>
      <c r="B165" s="29"/>
      <c r="C165" s="29"/>
      <c r="D165" s="29"/>
      <c r="E165" s="29"/>
      <c r="F165" s="29"/>
      <c r="G165" s="35"/>
      <c r="H165" s="35"/>
      <c r="I165" s="38"/>
      <c r="J165" s="38"/>
      <c r="K165" s="6"/>
      <c r="L165" s="39"/>
      <c r="M165" s="39"/>
      <c r="N165" s="39"/>
      <c r="O165" s="39"/>
      <c r="P165" s="39"/>
      <c r="Q165" s="39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66" customHeight="1">
      <c r="A166" s="23"/>
      <c r="B166" s="23"/>
      <c r="C166" s="24" t="s">
        <v>396</v>
      </c>
      <c r="D166" s="24" t="s">
        <v>397</v>
      </c>
      <c r="E166" s="24" t="s">
        <v>398</v>
      </c>
      <c r="F166" s="25"/>
      <c r="G166" s="24" t="s">
        <v>399</v>
      </c>
      <c r="H166" s="24" t="s">
        <v>400</v>
      </c>
      <c r="I166" s="24" t="s">
        <v>401</v>
      </c>
      <c r="J166" s="38"/>
      <c r="K166" s="6"/>
      <c r="L166" s="39"/>
      <c r="M166" s="39"/>
      <c r="N166" s="39"/>
      <c r="O166" s="39"/>
      <c r="P166" s="39"/>
      <c r="Q166" s="39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69.75" customHeight="1">
      <c r="A167" s="23" t="s">
        <v>402</v>
      </c>
      <c r="B167" s="25"/>
      <c r="C167" s="24">
        <f t="shared" ref="C167:E167" si="15">SUM(C31+C47+C158)</f>
        <v>42</v>
      </c>
      <c r="D167" s="24">
        <f t="shared" si="15"/>
        <v>0</v>
      </c>
      <c r="E167" s="24">
        <f t="shared" si="15"/>
        <v>201</v>
      </c>
      <c r="F167" s="25"/>
      <c r="G167" s="42">
        <f t="shared" ref="G167:I167" si="16">SUM(H31+G47+G158)</f>
        <v>14930.319999999998</v>
      </c>
      <c r="H167" s="42">
        <f t="shared" si="16"/>
        <v>78308.399999999994</v>
      </c>
      <c r="I167" s="42">
        <f t="shared" si="16"/>
        <v>101169.72000000002</v>
      </c>
      <c r="J167" s="38"/>
      <c r="K167" s="6"/>
      <c r="L167" s="39"/>
      <c r="M167" s="39"/>
      <c r="N167" s="39"/>
      <c r="O167" s="39"/>
      <c r="P167" s="39"/>
      <c r="Q167" s="39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30" customHeight="1">
      <c r="A168" s="29"/>
      <c r="B168" s="29"/>
      <c r="C168" s="29"/>
      <c r="D168" s="29"/>
      <c r="E168" s="29"/>
      <c r="F168" s="29"/>
      <c r="G168" s="35"/>
      <c r="H168" s="35"/>
      <c r="I168" s="38"/>
      <c r="J168" s="35"/>
      <c r="K168" s="19"/>
      <c r="L168" s="29"/>
      <c r="M168" s="39"/>
      <c r="N168" s="39"/>
      <c r="O168" s="39"/>
      <c r="P168" s="39"/>
      <c r="Q168" s="39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</row>
    <row r="169" spans="1:30" ht="30" customHeight="1">
      <c r="A169" s="160" t="s">
        <v>403</v>
      </c>
      <c r="B169" s="158"/>
      <c r="C169" s="158"/>
      <c r="D169" s="158"/>
      <c r="E169" s="158"/>
      <c r="F169" s="159"/>
      <c r="G169" s="36"/>
      <c r="H169" s="35"/>
      <c r="I169" s="35"/>
      <c r="J169" s="35"/>
      <c r="K169" s="29"/>
      <c r="L169" s="29"/>
      <c r="M169" s="39"/>
      <c r="N169" s="39"/>
      <c r="O169" s="39"/>
      <c r="P169" s="39"/>
      <c r="Q169" s="39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</row>
    <row r="170" spans="1:30" ht="30" customHeight="1">
      <c r="A170" s="161" t="s">
        <v>404</v>
      </c>
      <c r="B170" s="158"/>
      <c r="C170" s="158"/>
      <c r="D170" s="158"/>
      <c r="E170" s="158"/>
      <c r="F170" s="159"/>
      <c r="G170" s="36"/>
      <c r="H170" s="35"/>
      <c r="I170" s="35"/>
      <c r="J170" s="35"/>
      <c r="K170" s="29"/>
      <c r="L170" s="29"/>
      <c r="M170" s="39"/>
      <c r="N170" s="39"/>
      <c r="O170" s="39"/>
      <c r="P170" s="39"/>
      <c r="Q170" s="39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</row>
    <row r="171" spans="1:30" ht="30" customHeight="1">
      <c r="A171" s="161" t="s">
        <v>405</v>
      </c>
      <c r="B171" s="158"/>
      <c r="C171" s="158"/>
      <c r="D171" s="158"/>
      <c r="E171" s="158"/>
      <c r="F171" s="159"/>
      <c r="G171" s="36"/>
      <c r="H171" s="35"/>
      <c r="I171" s="35"/>
      <c r="J171" s="35"/>
      <c r="K171" s="29"/>
      <c r="L171" s="29"/>
      <c r="M171" s="39"/>
      <c r="N171" s="39"/>
      <c r="O171" s="39"/>
      <c r="P171" s="39"/>
      <c r="Q171" s="39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:30" ht="30" customHeight="1">
      <c r="A172" s="157" t="s">
        <v>406</v>
      </c>
      <c r="B172" s="158"/>
      <c r="C172" s="158"/>
      <c r="D172" s="158"/>
      <c r="E172" s="158"/>
      <c r="F172" s="159"/>
      <c r="G172" s="36"/>
      <c r="H172" s="35"/>
      <c r="I172" s="35"/>
      <c r="J172" s="35"/>
      <c r="K172" s="29"/>
      <c r="L172" s="29"/>
      <c r="M172" s="39"/>
      <c r="N172" s="39"/>
      <c r="O172" s="39"/>
      <c r="P172" s="39"/>
      <c r="Q172" s="39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1:30" ht="30" customHeight="1">
      <c r="A173" s="157" t="s">
        <v>407</v>
      </c>
      <c r="B173" s="158"/>
      <c r="C173" s="158"/>
      <c r="D173" s="158"/>
      <c r="E173" s="158"/>
      <c r="F173" s="159"/>
      <c r="G173" s="36"/>
      <c r="H173" s="35"/>
      <c r="I173" s="35"/>
      <c r="J173" s="35"/>
      <c r="K173" s="29"/>
      <c r="L173" s="29"/>
      <c r="M173" s="39"/>
      <c r="N173" s="39"/>
      <c r="O173" s="39"/>
      <c r="P173" s="39"/>
      <c r="Q173" s="39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:30" ht="30" customHeight="1">
      <c r="A174" s="157" t="s">
        <v>408</v>
      </c>
      <c r="B174" s="158"/>
      <c r="C174" s="158"/>
      <c r="D174" s="158"/>
      <c r="E174" s="158"/>
      <c r="F174" s="159"/>
      <c r="G174" s="36"/>
      <c r="H174" s="35"/>
      <c r="I174" s="35"/>
      <c r="J174" s="35"/>
      <c r="K174" s="29"/>
      <c r="L174" s="29"/>
      <c r="M174" s="39"/>
      <c r="N174" s="39"/>
      <c r="O174" s="39"/>
      <c r="P174" s="39"/>
      <c r="Q174" s="39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 ht="30" customHeight="1">
      <c r="A175" s="157"/>
      <c r="B175" s="158"/>
      <c r="C175" s="158"/>
      <c r="D175" s="158"/>
      <c r="E175" s="158"/>
      <c r="F175" s="159"/>
      <c r="G175" s="36"/>
      <c r="H175" s="35"/>
      <c r="I175" s="35"/>
      <c r="J175" s="35"/>
      <c r="K175" s="29"/>
      <c r="L175" s="29"/>
      <c r="M175" s="39"/>
      <c r="N175" s="39"/>
      <c r="O175" s="39"/>
      <c r="P175" s="39"/>
      <c r="Q175" s="39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ht="30" customHeight="1">
      <c r="A176" s="160" t="s">
        <v>409</v>
      </c>
      <c r="B176" s="158"/>
      <c r="C176" s="158"/>
      <c r="D176" s="158"/>
      <c r="E176" s="158"/>
      <c r="F176" s="159"/>
      <c r="G176" s="36"/>
      <c r="H176" s="35"/>
      <c r="I176" s="35"/>
      <c r="J176" s="35"/>
      <c r="K176" s="29"/>
      <c r="L176" s="29"/>
      <c r="M176" s="39"/>
      <c r="N176" s="39"/>
      <c r="O176" s="39"/>
      <c r="P176" s="39"/>
      <c r="Q176" s="39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30" customHeight="1">
      <c r="A177" s="161" t="s">
        <v>410</v>
      </c>
      <c r="B177" s="158"/>
      <c r="C177" s="158"/>
      <c r="D177" s="158"/>
      <c r="E177" s="158"/>
      <c r="F177" s="159"/>
      <c r="G177" s="36"/>
      <c r="H177" s="35"/>
      <c r="I177" s="35"/>
      <c r="J177" s="35"/>
      <c r="K177" s="29"/>
      <c r="L177" s="29"/>
      <c r="M177" s="39"/>
      <c r="N177" s="39"/>
      <c r="O177" s="39"/>
      <c r="P177" s="39"/>
      <c r="Q177" s="39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30" customHeight="1">
      <c r="A178" s="157" t="s">
        <v>411</v>
      </c>
      <c r="B178" s="158"/>
      <c r="C178" s="158"/>
      <c r="D178" s="158"/>
      <c r="E178" s="158"/>
      <c r="F178" s="159"/>
      <c r="G178" s="36"/>
      <c r="H178" s="35"/>
      <c r="I178" s="35"/>
      <c r="J178" s="35"/>
      <c r="K178" s="29"/>
      <c r="L178" s="29"/>
      <c r="M178" s="39"/>
      <c r="N178" s="39"/>
      <c r="O178" s="39"/>
      <c r="P178" s="39"/>
      <c r="Q178" s="39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30" customHeight="1">
      <c r="A179" s="157" t="s">
        <v>412</v>
      </c>
      <c r="B179" s="158"/>
      <c r="C179" s="158"/>
      <c r="D179" s="158"/>
      <c r="E179" s="158"/>
      <c r="F179" s="159"/>
      <c r="G179" s="36"/>
      <c r="H179" s="35"/>
      <c r="I179" s="35"/>
      <c r="J179" s="35"/>
      <c r="K179" s="29"/>
      <c r="L179" s="29"/>
      <c r="M179" s="39"/>
      <c r="N179" s="39"/>
      <c r="O179" s="39"/>
      <c r="P179" s="39"/>
      <c r="Q179" s="39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30" customHeight="1">
      <c r="A180" s="157" t="s">
        <v>413</v>
      </c>
      <c r="B180" s="158"/>
      <c r="C180" s="158"/>
      <c r="D180" s="158"/>
      <c r="E180" s="158"/>
      <c r="F180" s="159"/>
      <c r="G180" s="36"/>
      <c r="H180" s="35"/>
      <c r="I180" s="35"/>
      <c r="J180" s="35"/>
      <c r="K180" s="29"/>
      <c r="L180" s="29"/>
      <c r="M180" s="39"/>
      <c r="N180" s="39"/>
      <c r="O180" s="39"/>
      <c r="P180" s="39"/>
      <c r="Q180" s="39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81" customHeight="1">
      <c r="A181" s="157" t="s">
        <v>414</v>
      </c>
      <c r="B181" s="158"/>
      <c r="C181" s="158"/>
      <c r="D181" s="158"/>
      <c r="E181" s="158"/>
      <c r="F181" s="159"/>
      <c r="G181" s="36"/>
      <c r="H181" s="35"/>
      <c r="I181" s="35"/>
      <c r="J181" s="35"/>
      <c r="K181" s="29"/>
      <c r="L181" s="29"/>
      <c r="M181" s="39"/>
      <c r="N181" s="39"/>
      <c r="O181" s="39"/>
      <c r="P181" s="39"/>
      <c r="Q181" s="39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30" customHeight="1">
      <c r="A182" s="157" t="s">
        <v>415</v>
      </c>
      <c r="B182" s="158"/>
      <c r="C182" s="158"/>
      <c r="D182" s="158"/>
      <c r="E182" s="158"/>
      <c r="F182" s="159"/>
      <c r="G182" s="36"/>
      <c r="H182" s="35"/>
      <c r="I182" s="35"/>
      <c r="J182" s="35"/>
      <c r="K182" s="29"/>
      <c r="L182" s="29"/>
      <c r="M182" s="39"/>
      <c r="N182" s="39"/>
      <c r="O182" s="39"/>
      <c r="P182" s="39"/>
      <c r="Q182" s="39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30" customHeight="1">
      <c r="A183" s="157" t="s">
        <v>416</v>
      </c>
      <c r="B183" s="158"/>
      <c r="C183" s="158"/>
      <c r="D183" s="158"/>
      <c r="E183" s="158"/>
      <c r="F183" s="159"/>
      <c r="G183" s="36"/>
      <c r="H183" s="35"/>
      <c r="I183" s="35"/>
      <c r="J183" s="35"/>
      <c r="K183" s="29"/>
      <c r="L183" s="29"/>
      <c r="M183" s="39"/>
      <c r="N183" s="39"/>
      <c r="O183" s="39"/>
      <c r="P183" s="39"/>
      <c r="Q183" s="39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30" customHeight="1">
      <c r="A184" s="157" t="s">
        <v>417</v>
      </c>
      <c r="B184" s="158"/>
      <c r="C184" s="158"/>
      <c r="D184" s="158"/>
      <c r="E184" s="158"/>
      <c r="F184" s="159"/>
      <c r="G184" s="36"/>
      <c r="H184" s="35"/>
      <c r="I184" s="35"/>
      <c r="J184" s="35"/>
      <c r="K184" s="29"/>
      <c r="L184" s="29"/>
      <c r="M184" s="39"/>
      <c r="N184" s="39"/>
      <c r="O184" s="39"/>
      <c r="P184" s="39"/>
      <c r="Q184" s="39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30" customHeight="1">
      <c r="A185" s="157" t="s">
        <v>418</v>
      </c>
      <c r="B185" s="158"/>
      <c r="C185" s="158"/>
      <c r="D185" s="158"/>
      <c r="E185" s="158"/>
      <c r="F185" s="159"/>
      <c r="G185" s="36"/>
      <c r="H185" s="35"/>
      <c r="I185" s="35"/>
      <c r="J185" s="35"/>
      <c r="K185" s="29"/>
      <c r="L185" s="29"/>
      <c r="M185" s="39"/>
      <c r="N185" s="39"/>
      <c r="O185" s="39"/>
      <c r="P185" s="39"/>
      <c r="Q185" s="39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30" customHeight="1">
      <c r="A186" s="157" t="s">
        <v>419</v>
      </c>
      <c r="B186" s="158"/>
      <c r="C186" s="158"/>
      <c r="D186" s="158"/>
      <c r="E186" s="158"/>
      <c r="F186" s="159"/>
      <c r="G186" s="36"/>
      <c r="H186" s="35"/>
      <c r="I186" s="35"/>
      <c r="J186" s="35"/>
      <c r="K186" s="29"/>
      <c r="L186" s="29"/>
      <c r="M186" s="39"/>
      <c r="N186" s="39"/>
      <c r="O186" s="39"/>
      <c r="P186" s="39"/>
      <c r="Q186" s="39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30" customHeight="1">
      <c r="A187" s="157" t="s">
        <v>420</v>
      </c>
      <c r="B187" s="158"/>
      <c r="C187" s="158"/>
      <c r="D187" s="158"/>
      <c r="E187" s="158"/>
      <c r="F187" s="159"/>
      <c r="G187" s="36"/>
      <c r="H187" s="35"/>
      <c r="I187" s="35"/>
      <c r="J187" s="35"/>
      <c r="K187" s="29"/>
      <c r="L187" s="29"/>
      <c r="M187" s="39"/>
      <c r="N187" s="39"/>
      <c r="O187" s="39"/>
      <c r="P187" s="39"/>
      <c r="Q187" s="39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30" customHeight="1">
      <c r="A188" s="157" t="s">
        <v>421</v>
      </c>
      <c r="B188" s="158"/>
      <c r="C188" s="158"/>
      <c r="D188" s="158"/>
      <c r="E188" s="158"/>
      <c r="F188" s="159"/>
      <c r="G188" s="36"/>
      <c r="H188" s="35"/>
      <c r="I188" s="35"/>
      <c r="J188" s="35"/>
      <c r="K188" s="29"/>
      <c r="L188" s="29"/>
      <c r="M188" s="39"/>
      <c r="N188" s="39"/>
      <c r="O188" s="39"/>
      <c r="P188" s="39"/>
      <c r="Q188" s="39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30" customHeight="1">
      <c r="A189" s="157" t="s">
        <v>422</v>
      </c>
      <c r="B189" s="158"/>
      <c r="C189" s="158"/>
      <c r="D189" s="158"/>
      <c r="E189" s="158"/>
      <c r="F189" s="159"/>
      <c r="G189" s="36"/>
      <c r="H189" s="35"/>
      <c r="I189" s="35"/>
      <c r="J189" s="35"/>
      <c r="K189" s="29"/>
      <c r="L189" s="29"/>
      <c r="M189" s="39"/>
      <c r="N189" s="39"/>
      <c r="O189" s="39"/>
      <c r="P189" s="39"/>
      <c r="Q189" s="39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30" customHeight="1">
      <c r="A190" s="157" t="s">
        <v>423</v>
      </c>
      <c r="B190" s="158"/>
      <c r="C190" s="158"/>
      <c r="D190" s="158"/>
      <c r="E190" s="158"/>
      <c r="F190" s="159"/>
      <c r="G190" s="36"/>
      <c r="H190" s="35"/>
      <c r="I190" s="35"/>
      <c r="J190" s="35"/>
      <c r="K190" s="29"/>
      <c r="L190" s="29"/>
      <c r="M190" s="39"/>
      <c r="N190" s="39"/>
      <c r="O190" s="39"/>
      <c r="P190" s="39"/>
      <c r="Q190" s="39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30" customHeight="1">
      <c r="A191" s="157" t="s">
        <v>424</v>
      </c>
      <c r="B191" s="158"/>
      <c r="C191" s="158"/>
      <c r="D191" s="158"/>
      <c r="E191" s="158"/>
      <c r="F191" s="159"/>
      <c r="G191" s="36"/>
      <c r="H191" s="35"/>
      <c r="I191" s="35"/>
      <c r="J191" s="35"/>
      <c r="K191" s="29"/>
      <c r="L191" s="29"/>
      <c r="M191" s="39"/>
      <c r="N191" s="39"/>
      <c r="O191" s="39"/>
      <c r="P191" s="39"/>
      <c r="Q191" s="39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30" customHeight="1">
      <c r="A192" s="157" t="s">
        <v>425</v>
      </c>
      <c r="B192" s="158"/>
      <c r="C192" s="158"/>
      <c r="D192" s="158"/>
      <c r="E192" s="158"/>
      <c r="F192" s="159"/>
      <c r="G192" s="36"/>
      <c r="H192" s="35"/>
      <c r="I192" s="35"/>
      <c r="J192" s="35"/>
      <c r="K192" s="29"/>
      <c r="L192" s="29"/>
      <c r="M192" s="39"/>
      <c r="N192" s="39"/>
      <c r="O192" s="39"/>
      <c r="P192" s="39"/>
      <c r="Q192" s="39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30" customHeight="1">
      <c r="A193" s="157" t="s">
        <v>426</v>
      </c>
      <c r="B193" s="158"/>
      <c r="C193" s="158"/>
      <c r="D193" s="158"/>
      <c r="E193" s="158"/>
      <c r="F193" s="159"/>
      <c r="G193" s="36"/>
      <c r="H193" s="35"/>
      <c r="I193" s="35"/>
      <c r="J193" s="35"/>
      <c r="K193" s="29"/>
      <c r="L193" s="29"/>
      <c r="M193" s="39"/>
      <c r="N193" s="39"/>
      <c r="O193" s="39"/>
      <c r="P193" s="39"/>
      <c r="Q193" s="39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30" customHeight="1">
      <c r="A194" s="157" t="s">
        <v>427</v>
      </c>
      <c r="B194" s="158"/>
      <c r="C194" s="158"/>
      <c r="D194" s="158"/>
      <c r="E194" s="158"/>
      <c r="F194" s="159"/>
      <c r="G194" s="36"/>
      <c r="H194" s="35"/>
      <c r="I194" s="35"/>
      <c r="J194" s="35"/>
      <c r="K194" s="29"/>
      <c r="L194" s="29"/>
      <c r="M194" s="39"/>
      <c r="N194" s="39"/>
      <c r="O194" s="39"/>
      <c r="P194" s="39"/>
      <c r="Q194" s="39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30" customHeight="1">
      <c r="A195" s="157" t="s">
        <v>428</v>
      </c>
      <c r="B195" s="158"/>
      <c r="C195" s="158"/>
      <c r="D195" s="158"/>
      <c r="E195" s="158"/>
      <c r="F195" s="159"/>
      <c r="G195" s="36"/>
      <c r="H195" s="35"/>
      <c r="I195" s="35"/>
      <c r="J195" s="35"/>
      <c r="K195" s="29"/>
      <c r="L195" s="29"/>
      <c r="M195" s="39"/>
      <c r="N195" s="39"/>
      <c r="O195" s="39"/>
      <c r="P195" s="39"/>
      <c r="Q195" s="39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30" customHeight="1">
      <c r="A196" s="157" t="s">
        <v>429</v>
      </c>
      <c r="B196" s="158"/>
      <c r="C196" s="158"/>
      <c r="D196" s="158"/>
      <c r="E196" s="158"/>
      <c r="F196" s="159"/>
      <c r="G196" s="36"/>
      <c r="H196" s="35"/>
      <c r="I196" s="35"/>
      <c r="J196" s="35"/>
      <c r="K196" s="29"/>
      <c r="L196" s="29"/>
      <c r="M196" s="39"/>
      <c r="N196" s="39"/>
      <c r="O196" s="39"/>
      <c r="P196" s="39"/>
      <c r="Q196" s="39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30" customHeight="1">
      <c r="A197" s="157" t="s">
        <v>430</v>
      </c>
      <c r="B197" s="158"/>
      <c r="C197" s="158"/>
      <c r="D197" s="158"/>
      <c r="E197" s="158"/>
      <c r="F197" s="159"/>
      <c r="G197" s="36"/>
      <c r="H197" s="35"/>
      <c r="I197" s="35"/>
      <c r="J197" s="35"/>
      <c r="K197" s="29"/>
      <c r="L197" s="29"/>
      <c r="M197" s="39"/>
      <c r="N197" s="39"/>
      <c r="O197" s="39"/>
      <c r="P197" s="39"/>
      <c r="Q197" s="39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30" customHeight="1">
      <c r="A198" s="157" t="s">
        <v>431</v>
      </c>
      <c r="B198" s="158"/>
      <c r="C198" s="158"/>
      <c r="D198" s="158"/>
      <c r="E198" s="158"/>
      <c r="F198" s="159"/>
      <c r="G198" s="36"/>
      <c r="H198" s="35"/>
      <c r="I198" s="35"/>
      <c r="J198" s="35"/>
      <c r="K198" s="29"/>
      <c r="L198" s="29"/>
      <c r="M198" s="39"/>
      <c r="N198" s="39"/>
      <c r="O198" s="39"/>
      <c r="P198" s="39"/>
      <c r="Q198" s="39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 ht="30" customHeight="1">
      <c r="A199" s="157" t="s">
        <v>432</v>
      </c>
      <c r="B199" s="158"/>
      <c r="C199" s="158"/>
      <c r="D199" s="158"/>
      <c r="E199" s="158"/>
      <c r="F199" s="159"/>
      <c r="G199" s="36"/>
      <c r="H199" s="35"/>
      <c r="I199" s="35"/>
      <c r="J199" s="35"/>
      <c r="K199" s="29"/>
      <c r="L199" s="29"/>
      <c r="M199" s="39"/>
      <c r="N199" s="39"/>
      <c r="O199" s="39"/>
      <c r="P199" s="39"/>
      <c r="Q199" s="39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</row>
    <row r="200" spans="1:30" ht="69" customHeight="1">
      <c r="A200" s="157" t="s">
        <v>433</v>
      </c>
      <c r="B200" s="158"/>
      <c r="C200" s="158"/>
      <c r="D200" s="158"/>
      <c r="E200" s="158"/>
      <c r="F200" s="159"/>
      <c r="G200" s="36"/>
      <c r="H200" s="35"/>
      <c r="I200" s="35"/>
      <c r="J200" s="35"/>
      <c r="K200" s="29"/>
      <c r="L200" s="29"/>
      <c r="M200" s="39"/>
      <c r="N200" s="39"/>
      <c r="O200" s="39"/>
      <c r="P200" s="39"/>
      <c r="Q200" s="39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</row>
    <row r="201" spans="1:30" ht="49.5" customHeight="1">
      <c r="A201" s="157" t="s">
        <v>434</v>
      </c>
      <c r="B201" s="158"/>
      <c r="C201" s="158"/>
      <c r="D201" s="158"/>
      <c r="E201" s="158"/>
      <c r="F201" s="159"/>
      <c r="G201" s="36"/>
      <c r="H201" s="35"/>
      <c r="I201" s="35"/>
      <c r="J201" s="35"/>
      <c r="K201" s="29"/>
      <c r="L201" s="29"/>
      <c r="M201" s="39"/>
      <c r="N201" s="39"/>
      <c r="O201" s="39"/>
      <c r="P201" s="39"/>
      <c r="Q201" s="39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</row>
    <row r="202" spans="1:30" ht="30" customHeight="1">
      <c r="A202" s="157" t="s">
        <v>435</v>
      </c>
      <c r="B202" s="158"/>
      <c r="C202" s="158"/>
      <c r="D202" s="158"/>
      <c r="E202" s="158"/>
      <c r="F202" s="159"/>
      <c r="G202" s="36"/>
      <c r="H202" s="35"/>
      <c r="I202" s="35"/>
      <c r="J202" s="35"/>
      <c r="K202" s="29"/>
      <c r="L202" s="29"/>
      <c r="M202" s="39"/>
      <c r="N202" s="39"/>
      <c r="O202" s="39"/>
      <c r="P202" s="39"/>
      <c r="Q202" s="39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</row>
    <row r="203" spans="1:30" ht="30" customHeight="1">
      <c r="A203" s="157" t="s">
        <v>436</v>
      </c>
      <c r="B203" s="158"/>
      <c r="C203" s="158"/>
      <c r="D203" s="158"/>
      <c r="E203" s="158"/>
      <c r="F203" s="159"/>
      <c r="G203" s="36"/>
      <c r="H203" s="35"/>
      <c r="I203" s="35"/>
      <c r="J203" s="35"/>
      <c r="K203" s="29"/>
      <c r="L203" s="29"/>
      <c r="M203" s="39"/>
      <c r="N203" s="39"/>
      <c r="O203" s="39"/>
      <c r="P203" s="39"/>
      <c r="Q203" s="39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</row>
    <row r="204" spans="1:30" ht="30" customHeight="1">
      <c r="A204" s="157" t="s">
        <v>437</v>
      </c>
      <c r="B204" s="158"/>
      <c r="C204" s="158"/>
      <c r="D204" s="158"/>
      <c r="E204" s="158"/>
      <c r="F204" s="159"/>
      <c r="G204" s="36"/>
      <c r="H204" s="35"/>
      <c r="I204" s="35"/>
      <c r="J204" s="35"/>
      <c r="K204" s="29"/>
      <c r="L204" s="29"/>
      <c r="M204" s="39"/>
      <c r="N204" s="39"/>
      <c r="O204" s="39"/>
      <c r="P204" s="39"/>
      <c r="Q204" s="39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</row>
    <row r="205" spans="1:30" ht="30" customHeight="1">
      <c r="A205" s="157" t="s">
        <v>438</v>
      </c>
      <c r="B205" s="158"/>
      <c r="C205" s="158"/>
      <c r="D205" s="158"/>
      <c r="E205" s="158"/>
      <c r="F205" s="159"/>
      <c r="G205" s="36"/>
      <c r="H205" s="35"/>
      <c r="I205" s="35"/>
      <c r="J205" s="35"/>
      <c r="K205" s="29"/>
      <c r="L205" s="29"/>
      <c r="M205" s="39"/>
      <c r="N205" s="39"/>
      <c r="O205" s="39"/>
      <c r="P205" s="39"/>
      <c r="Q205" s="39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30" customHeight="1">
      <c r="A206" s="157" t="s">
        <v>439</v>
      </c>
      <c r="B206" s="158"/>
      <c r="C206" s="158"/>
      <c r="D206" s="158"/>
      <c r="E206" s="158"/>
      <c r="F206" s="159"/>
      <c r="G206" s="36"/>
      <c r="H206" s="35"/>
      <c r="I206" s="35"/>
      <c r="J206" s="35"/>
      <c r="K206" s="29"/>
      <c r="L206" s="29"/>
      <c r="M206" s="39"/>
      <c r="N206" s="39"/>
      <c r="O206" s="39"/>
      <c r="P206" s="39"/>
      <c r="Q206" s="39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30" customHeight="1">
      <c r="A207" s="157" t="s">
        <v>440</v>
      </c>
      <c r="B207" s="158"/>
      <c r="C207" s="158"/>
      <c r="D207" s="158"/>
      <c r="E207" s="158"/>
      <c r="F207" s="159"/>
      <c r="G207" s="36"/>
      <c r="H207" s="35"/>
      <c r="I207" s="35"/>
      <c r="J207" s="35"/>
      <c r="K207" s="29"/>
      <c r="L207" s="29"/>
      <c r="M207" s="39"/>
      <c r="N207" s="39"/>
      <c r="O207" s="39"/>
      <c r="P207" s="39"/>
      <c r="Q207" s="39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30" customHeight="1">
      <c r="A208" s="157" t="s">
        <v>441</v>
      </c>
      <c r="B208" s="158"/>
      <c r="C208" s="158"/>
      <c r="D208" s="158"/>
      <c r="E208" s="158"/>
      <c r="F208" s="159"/>
      <c r="G208" s="36"/>
      <c r="H208" s="35"/>
      <c r="I208" s="35"/>
      <c r="J208" s="35"/>
      <c r="K208" s="29"/>
      <c r="L208" s="29"/>
      <c r="M208" s="39"/>
      <c r="N208" s="39"/>
      <c r="O208" s="39"/>
      <c r="P208" s="39"/>
      <c r="Q208" s="39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30" customHeight="1">
      <c r="A209" s="157" t="s">
        <v>442</v>
      </c>
      <c r="B209" s="158"/>
      <c r="C209" s="158"/>
      <c r="D209" s="158"/>
      <c r="E209" s="158"/>
      <c r="F209" s="159"/>
      <c r="G209" s="36"/>
      <c r="H209" s="35"/>
      <c r="I209" s="35"/>
      <c r="J209" s="35"/>
      <c r="K209" s="29"/>
      <c r="L209" s="29"/>
      <c r="M209" s="39"/>
      <c r="N209" s="39"/>
      <c r="O209" s="39"/>
      <c r="P209" s="39"/>
      <c r="Q209" s="39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30" customHeight="1">
      <c r="A210" s="157" t="s">
        <v>443</v>
      </c>
      <c r="B210" s="158"/>
      <c r="C210" s="158"/>
      <c r="D210" s="158"/>
      <c r="E210" s="158"/>
      <c r="F210" s="159"/>
      <c r="G210" s="36"/>
      <c r="H210" s="35"/>
      <c r="I210" s="35"/>
      <c r="J210" s="35"/>
      <c r="K210" s="29"/>
      <c r="L210" s="29"/>
      <c r="M210" s="39"/>
      <c r="N210" s="39"/>
      <c r="O210" s="39"/>
      <c r="P210" s="39"/>
      <c r="Q210" s="39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30" customHeight="1">
      <c r="A211" s="157" t="s">
        <v>444</v>
      </c>
      <c r="B211" s="158"/>
      <c r="C211" s="158"/>
      <c r="D211" s="158"/>
      <c r="E211" s="158"/>
      <c r="F211" s="159"/>
      <c r="G211" s="36"/>
      <c r="H211" s="35"/>
      <c r="I211" s="35"/>
      <c r="J211" s="35"/>
      <c r="K211" s="29"/>
      <c r="L211" s="29"/>
      <c r="M211" s="39"/>
      <c r="N211" s="39"/>
      <c r="O211" s="39"/>
      <c r="P211" s="39"/>
      <c r="Q211" s="39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30" customHeight="1">
      <c r="A212" s="157" t="s">
        <v>445</v>
      </c>
      <c r="B212" s="158"/>
      <c r="C212" s="158"/>
      <c r="D212" s="158"/>
      <c r="E212" s="158"/>
      <c r="F212" s="159"/>
      <c r="G212" s="36"/>
      <c r="H212" s="35"/>
      <c r="I212" s="35"/>
      <c r="J212" s="35"/>
      <c r="K212" s="29"/>
      <c r="L212" s="29"/>
      <c r="M212" s="39"/>
      <c r="N212" s="39"/>
      <c r="O212" s="39"/>
      <c r="P212" s="39"/>
      <c r="Q212" s="39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30" customHeight="1">
      <c r="A213" s="157" t="s">
        <v>446</v>
      </c>
      <c r="B213" s="158"/>
      <c r="C213" s="158"/>
      <c r="D213" s="158"/>
      <c r="E213" s="158"/>
      <c r="F213" s="159"/>
      <c r="G213" s="36"/>
      <c r="H213" s="35"/>
      <c r="I213" s="35"/>
      <c r="J213" s="35"/>
      <c r="K213" s="29"/>
      <c r="L213" s="29"/>
      <c r="M213" s="39"/>
      <c r="N213" s="39"/>
      <c r="O213" s="39"/>
      <c r="P213" s="39"/>
      <c r="Q213" s="39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63.75" customHeight="1">
      <c r="A214" s="157" t="s">
        <v>447</v>
      </c>
      <c r="B214" s="158"/>
      <c r="C214" s="158"/>
      <c r="D214" s="158"/>
      <c r="E214" s="158"/>
      <c r="F214" s="159"/>
      <c r="G214" s="36"/>
      <c r="H214" s="35"/>
      <c r="I214" s="35"/>
      <c r="J214" s="35"/>
      <c r="K214" s="29"/>
      <c r="L214" s="29"/>
      <c r="M214" s="39"/>
      <c r="N214" s="39"/>
      <c r="O214" s="39"/>
      <c r="P214" s="39"/>
      <c r="Q214" s="39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30" customHeight="1">
      <c r="A215" s="157" t="s">
        <v>448</v>
      </c>
      <c r="B215" s="158"/>
      <c r="C215" s="158"/>
      <c r="D215" s="158"/>
      <c r="E215" s="158"/>
      <c r="F215" s="159"/>
      <c r="G215" s="36"/>
      <c r="H215" s="35"/>
      <c r="I215" s="35"/>
      <c r="J215" s="35"/>
      <c r="K215" s="29"/>
      <c r="L215" s="29"/>
      <c r="M215" s="39"/>
      <c r="N215" s="39"/>
      <c r="O215" s="39"/>
      <c r="P215" s="39"/>
      <c r="Q215" s="39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30" customHeight="1">
      <c r="A216" s="157" t="s">
        <v>449</v>
      </c>
      <c r="B216" s="158"/>
      <c r="C216" s="158"/>
      <c r="D216" s="158"/>
      <c r="E216" s="158"/>
      <c r="F216" s="159"/>
      <c r="G216" s="36"/>
      <c r="H216" s="35"/>
      <c r="I216" s="35"/>
      <c r="J216" s="35"/>
      <c r="K216" s="29"/>
      <c r="L216" s="29"/>
      <c r="M216" s="39"/>
      <c r="N216" s="39"/>
      <c r="O216" s="39"/>
      <c r="P216" s="39"/>
      <c r="Q216" s="39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73.5" customHeight="1">
      <c r="A217" s="157" t="s">
        <v>450</v>
      </c>
      <c r="B217" s="158"/>
      <c r="C217" s="158"/>
      <c r="D217" s="158"/>
      <c r="E217" s="158"/>
      <c r="F217" s="159"/>
      <c r="G217" s="36"/>
      <c r="H217" s="35"/>
      <c r="I217" s="35"/>
      <c r="J217" s="77"/>
      <c r="K217" s="78"/>
      <c r="L217" s="78"/>
      <c r="M217" s="78"/>
      <c r="N217" s="78"/>
      <c r="O217" s="78"/>
      <c r="P217" s="78"/>
      <c r="Q217" s="78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51.75" customHeight="1">
      <c r="A218" s="157" t="s">
        <v>451</v>
      </c>
      <c r="B218" s="158"/>
      <c r="C218" s="158"/>
      <c r="D218" s="158"/>
      <c r="E218" s="158"/>
      <c r="F218" s="159"/>
      <c r="G218" s="77"/>
      <c r="H218" s="77"/>
      <c r="I218" s="77"/>
      <c r="J218" s="77"/>
      <c r="K218" s="78"/>
      <c r="L218" s="78"/>
      <c r="M218" s="78"/>
      <c r="N218" s="78"/>
      <c r="O218" s="78"/>
      <c r="P218" s="78"/>
      <c r="Q218" s="78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30" customHeight="1">
      <c r="A219" s="157" t="s">
        <v>452</v>
      </c>
      <c r="B219" s="158"/>
      <c r="C219" s="158"/>
      <c r="D219" s="158"/>
      <c r="E219" s="158"/>
      <c r="F219" s="159"/>
      <c r="G219" s="77"/>
      <c r="H219" s="77"/>
      <c r="I219" s="77"/>
      <c r="J219" s="77"/>
      <c r="K219" s="78"/>
      <c r="L219" s="78"/>
      <c r="M219" s="78"/>
      <c r="N219" s="78"/>
      <c r="O219" s="78"/>
      <c r="P219" s="78"/>
      <c r="Q219" s="78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30" customHeight="1">
      <c r="A220" s="157" t="s">
        <v>453</v>
      </c>
      <c r="B220" s="158"/>
      <c r="C220" s="158"/>
      <c r="D220" s="158"/>
      <c r="E220" s="158"/>
      <c r="F220" s="159"/>
      <c r="G220" s="77"/>
      <c r="H220" s="77"/>
      <c r="I220" s="77"/>
      <c r="J220" s="77"/>
      <c r="K220" s="78"/>
      <c r="L220" s="78"/>
      <c r="M220" s="78"/>
      <c r="N220" s="78"/>
      <c r="O220" s="78"/>
      <c r="P220" s="78"/>
      <c r="Q220" s="78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30" customHeight="1">
      <c r="A221" s="157" t="s">
        <v>454</v>
      </c>
      <c r="B221" s="158"/>
      <c r="C221" s="158"/>
      <c r="D221" s="158"/>
      <c r="E221" s="158"/>
      <c r="F221" s="159"/>
      <c r="G221" s="77"/>
      <c r="H221" s="77"/>
      <c r="I221" s="77"/>
      <c r="J221" s="77"/>
      <c r="K221" s="78"/>
      <c r="L221" s="78"/>
      <c r="M221" s="78"/>
      <c r="N221" s="78"/>
      <c r="O221" s="78"/>
      <c r="P221" s="78"/>
      <c r="Q221" s="78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30" customHeight="1">
      <c r="A222" s="157" t="s">
        <v>455</v>
      </c>
      <c r="B222" s="158"/>
      <c r="C222" s="158"/>
      <c r="D222" s="158"/>
      <c r="E222" s="158"/>
      <c r="F222" s="159"/>
      <c r="G222" s="77"/>
      <c r="H222" s="77"/>
      <c r="I222" s="77"/>
      <c r="J222" s="77"/>
      <c r="K222" s="78"/>
      <c r="L222" s="78"/>
      <c r="M222" s="78"/>
      <c r="N222" s="78"/>
      <c r="O222" s="78"/>
      <c r="P222" s="78"/>
      <c r="Q222" s="78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30" customHeight="1">
      <c r="A223" s="157" t="s">
        <v>456</v>
      </c>
      <c r="B223" s="158"/>
      <c r="C223" s="158"/>
      <c r="D223" s="158"/>
      <c r="E223" s="158"/>
      <c r="F223" s="159"/>
      <c r="G223" s="77"/>
      <c r="H223" s="77"/>
      <c r="I223" s="77"/>
      <c r="J223" s="77"/>
      <c r="K223" s="78"/>
      <c r="L223" s="78"/>
      <c r="M223" s="78"/>
      <c r="N223" s="78"/>
      <c r="O223" s="78"/>
      <c r="P223" s="78"/>
      <c r="Q223" s="78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30" customHeight="1">
      <c r="A224" s="157" t="s">
        <v>457</v>
      </c>
      <c r="B224" s="158"/>
      <c r="C224" s="158"/>
      <c r="D224" s="158"/>
      <c r="E224" s="158"/>
      <c r="F224" s="159"/>
      <c r="G224" s="77"/>
      <c r="H224" s="77"/>
      <c r="I224" s="77"/>
      <c r="J224" s="77"/>
      <c r="K224" s="78"/>
      <c r="L224" s="78"/>
      <c r="M224" s="78"/>
      <c r="N224" s="78"/>
      <c r="O224" s="78"/>
      <c r="P224" s="78"/>
      <c r="Q224" s="78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30" customHeight="1">
      <c r="A225" s="157" t="s">
        <v>458</v>
      </c>
      <c r="B225" s="158"/>
      <c r="C225" s="158"/>
      <c r="D225" s="158"/>
      <c r="E225" s="158"/>
      <c r="F225" s="159"/>
      <c r="G225" s="77"/>
      <c r="H225" s="77"/>
      <c r="I225" s="77"/>
      <c r="J225" s="77"/>
      <c r="K225" s="78"/>
      <c r="L225" s="78"/>
      <c r="M225" s="78"/>
      <c r="N225" s="78"/>
      <c r="O225" s="78"/>
      <c r="P225" s="78"/>
      <c r="Q225" s="78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30" customHeight="1">
      <c r="A226" s="157" t="s">
        <v>459</v>
      </c>
      <c r="B226" s="158"/>
      <c r="C226" s="158"/>
      <c r="D226" s="158"/>
      <c r="E226" s="158"/>
      <c r="F226" s="159"/>
      <c r="G226" s="77"/>
      <c r="H226" s="77"/>
      <c r="I226" s="77"/>
      <c r="J226" s="77"/>
      <c r="K226" s="78"/>
      <c r="L226" s="78"/>
      <c r="M226" s="78"/>
      <c r="N226" s="78"/>
      <c r="O226" s="78"/>
      <c r="P226" s="78"/>
      <c r="Q226" s="78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30" customHeight="1">
      <c r="A227" s="157" t="s">
        <v>460</v>
      </c>
      <c r="B227" s="158"/>
      <c r="C227" s="158"/>
      <c r="D227" s="158"/>
      <c r="E227" s="158"/>
      <c r="F227" s="159"/>
      <c r="G227" s="77"/>
      <c r="H227" s="77"/>
      <c r="I227" s="77"/>
      <c r="J227" s="77"/>
      <c r="K227" s="78"/>
      <c r="L227" s="78"/>
      <c r="M227" s="78"/>
      <c r="N227" s="78"/>
      <c r="O227" s="78"/>
      <c r="P227" s="78"/>
      <c r="Q227" s="78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30" customHeight="1">
      <c r="A228" s="157" t="s">
        <v>461</v>
      </c>
      <c r="B228" s="158"/>
      <c r="C228" s="158"/>
      <c r="D228" s="158"/>
      <c r="E228" s="158"/>
      <c r="F228" s="159"/>
      <c r="G228" s="77"/>
      <c r="H228" s="77"/>
      <c r="I228" s="77"/>
      <c r="J228" s="77"/>
      <c r="K228" s="78"/>
      <c r="L228" s="78"/>
      <c r="M228" s="78"/>
      <c r="N228" s="78"/>
      <c r="O228" s="78"/>
      <c r="P228" s="78"/>
      <c r="Q228" s="78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30" customHeight="1">
      <c r="A229" s="157" t="s">
        <v>462</v>
      </c>
      <c r="B229" s="158"/>
      <c r="C229" s="158"/>
      <c r="D229" s="158"/>
      <c r="E229" s="158"/>
      <c r="F229" s="159"/>
      <c r="G229" s="77"/>
      <c r="H229" s="77"/>
      <c r="I229" s="77"/>
      <c r="J229" s="77"/>
      <c r="K229" s="78"/>
      <c r="L229" s="78"/>
      <c r="M229" s="78"/>
      <c r="N229" s="78"/>
      <c r="O229" s="78"/>
      <c r="P229" s="78"/>
      <c r="Q229" s="78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30" customHeight="1">
      <c r="A230" s="157" t="s">
        <v>463</v>
      </c>
      <c r="B230" s="158"/>
      <c r="C230" s="158"/>
      <c r="D230" s="158"/>
      <c r="E230" s="158"/>
      <c r="F230" s="159"/>
      <c r="G230" s="77"/>
      <c r="H230" s="77"/>
      <c r="I230" s="77"/>
      <c r="J230" s="77"/>
      <c r="K230" s="78"/>
      <c r="L230" s="78"/>
      <c r="M230" s="78"/>
      <c r="N230" s="78"/>
      <c r="O230" s="78"/>
      <c r="P230" s="78"/>
      <c r="Q230" s="78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30" customHeight="1">
      <c r="A231" s="157" t="s">
        <v>464</v>
      </c>
      <c r="B231" s="158"/>
      <c r="C231" s="158"/>
      <c r="D231" s="158"/>
      <c r="E231" s="158"/>
      <c r="F231" s="159"/>
      <c r="G231" s="77"/>
      <c r="H231" s="77"/>
      <c r="I231" s="77"/>
      <c r="J231" s="77"/>
      <c r="K231" s="78"/>
      <c r="L231" s="78"/>
      <c r="M231" s="78"/>
      <c r="N231" s="78"/>
      <c r="O231" s="78"/>
      <c r="P231" s="78"/>
      <c r="Q231" s="78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30" customHeight="1">
      <c r="A232" s="157" t="s">
        <v>465</v>
      </c>
      <c r="B232" s="158"/>
      <c r="C232" s="158"/>
      <c r="D232" s="158"/>
      <c r="E232" s="158"/>
      <c r="F232" s="159"/>
      <c r="G232" s="77"/>
      <c r="H232" s="77"/>
      <c r="I232" s="77"/>
      <c r="J232" s="77"/>
      <c r="K232" s="78"/>
      <c r="L232" s="78"/>
      <c r="M232" s="78"/>
      <c r="N232" s="78"/>
      <c r="O232" s="78"/>
      <c r="P232" s="78"/>
      <c r="Q232" s="78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30" customHeight="1">
      <c r="A233" s="157" t="s">
        <v>466</v>
      </c>
      <c r="B233" s="158"/>
      <c r="C233" s="158"/>
      <c r="D233" s="158"/>
      <c r="E233" s="158"/>
      <c r="F233" s="159"/>
      <c r="G233" s="77"/>
      <c r="H233" s="77"/>
      <c r="I233" s="77"/>
      <c r="J233" s="77"/>
      <c r="K233" s="78"/>
      <c r="L233" s="78"/>
      <c r="M233" s="78"/>
      <c r="N233" s="78"/>
      <c r="O233" s="78"/>
      <c r="P233" s="78"/>
      <c r="Q233" s="78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30" customHeight="1">
      <c r="A234" s="157" t="s">
        <v>467</v>
      </c>
      <c r="B234" s="158"/>
      <c r="C234" s="158"/>
      <c r="D234" s="158"/>
      <c r="E234" s="158"/>
      <c r="F234" s="159"/>
      <c r="G234" s="77"/>
      <c r="H234" s="77"/>
      <c r="I234" s="77"/>
      <c r="J234" s="77"/>
      <c r="K234" s="78"/>
      <c r="L234" s="78"/>
      <c r="M234" s="78"/>
      <c r="N234" s="78"/>
      <c r="O234" s="78"/>
      <c r="P234" s="78"/>
      <c r="Q234" s="78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30" customHeight="1">
      <c r="A235" s="157" t="s">
        <v>468</v>
      </c>
      <c r="B235" s="158"/>
      <c r="C235" s="158"/>
      <c r="D235" s="158"/>
      <c r="E235" s="158"/>
      <c r="F235" s="159"/>
      <c r="G235" s="77"/>
      <c r="H235" s="77"/>
      <c r="I235" s="77"/>
      <c r="J235" s="77"/>
      <c r="K235" s="78"/>
      <c r="L235" s="78"/>
      <c r="M235" s="78"/>
      <c r="N235" s="78"/>
      <c r="O235" s="78"/>
      <c r="P235" s="78"/>
      <c r="Q235" s="78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30" customHeight="1">
      <c r="A236" s="157" t="s">
        <v>469</v>
      </c>
      <c r="B236" s="158"/>
      <c r="C236" s="158"/>
      <c r="D236" s="158"/>
      <c r="E236" s="158"/>
      <c r="F236" s="159"/>
      <c r="G236" s="77"/>
      <c r="H236" s="77"/>
      <c r="I236" s="77"/>
      <c r="J236" s="77"/>
      <c r="K236" s="78"/>
      <c r="L236" s="78"/>
      <c r="M236" s="78"/>
      <c r="N236" s="78"/>
      <c r="O236" s="78"/>
      <c r="P236" s="78"/>
      <c r="Q236" s="78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15.75" customHeight="1">
      <c r="A237" s="157" t="s">
        <v>470</v>
      </c>
      <c r="B237" s="158"/>
      <c r="C237" s="158"/>
      <c r="D237" s="158"/>
      <c r="E237" s="158"/>
      <c r="F237" s="159"/>
      <c r="G237" s="77"/>
      <c r="H237" s="77"/>
      <c r="I237" s="77"/>
      <c r="J237" s="79"/>
      <c r="K237" s="80"/>
      <c r="L237" s="80"/>
      <c r="M237" s="80"/>
      <c r="N237" s="80"/>
      <c r="O237" s="80"/>
      <c r="P237" s="80"/>
      <c r="Q237" s="80"/>
    </row>
    <row r="238" spans="1:30" ht="15.75" customHeight="1">
      <c r="A238" s="80"/>
      <c r="B238" s="80"/>
      <c r="C238" s="80"/>
      <c r="D238" s="80"/>
      <c r="E238" s="80"/>
      <c r="F238" s="80"/>
      <c r="G238" s="79"/>
      <c r="H238" s="79"/>
      <c r="I238" s="79"/>
      <c r="J238" s="79"/>
      <c r="K238" s="80"/>
      <c r="L238" s="80"/>
      <c r="M238" s="80"/>
      <c r="N238" s="80"/>
      <c r="O238" s="80"/>
      <c r="P238" s="80"/>
      <c r="Q238" s="80"/>
    </row>
    <row r="239" spans="1:30" ht="15.75" customHeight="1">
      <c r="A239" s="80"/>
      <c r="B239" s="80"/>
      <c r="C239" s="80"/>
      <c r="D239" s="80"/>
      <c r="E239" s="80"/>
      <c r="F239" s="80"/>
      <c r="G239" s="79"/>
      <c r="H239" s="79"/>
      <c r="I239" s="79"/>
      <c r="J239" s="79"/>
      <c r="K239" s="80"/>
      <c r="L239" s="80"/>
      <c r="M239" s="80"/>
      <c r="N239" s="80"/>
      <c r="O239" s="80"/>
      <c r="P239" s="80"/>
      <c r="Q239" s="80"/>
    </row>
    <row r="240" spans="1:30" ht="15.75" customHeight="1">
      <c r="A240" s="80"/>
      <c r="B240" s="80"/>
      <c r="C240" s="80"/>
      <c r="D240" s="80"/>
      <c r="E240" s="80"/>
      <c r="F240" s="80"/>
      <c r="G240" s="79"/>
      <c r="H240" s="79"/>
      <c r="I240" s="79"/>
      <c r="J240" s="79"/>
      <c r="K240" s="80"/>
      <c r="L240" s="80"/>
      <c r="M240" s="80"/>
      <c r="N240" s="80"/>
      <c r="O240" s="80"/>
      <c r="P240" s="80"/>
      <c r="Q240" s="80"/>
    </row>
    <row r="241" spans="1:10" ht="15.75" customHeight="1">
      <c r="A241" s="80"/>
      <c r="B241" s="80"/>
      <c r="C241" s="80"/>
      <c r="D241" s="80"/>
      <c r="E241" s="80"/>
      <c r="F241" s="80"/>
      <c r="G241" s="79"/>
      <c r="H241" s="79"/>
      <c r="I241" s="79"/>
      <c r="J241" s="81"/>
    </row>
    <row r="242" spans="1:10" ht="15.75" customHeight="1">
      <c r="G242" s="81"/>
      <c r="H242" s="81"/>
      <c r="I242" s="81"/>
      <c r="J242" s="81"/>
    </row>
    <row r="243" spans="1:10" ht="15.75" customHeight="1">
      <c r="G243" s="81"/>
      <c r="H243" s="81"/>
      <c r="I243" s="81"/>
      <c r="J243" s="81"/>
    </row>
    <row r="244" spans="1:10" ht="15.75" customHeight="1">
      <c r="G244" s="81"/>
      <c r="H244" s="81"/>
      <c r="I244" s="81"/>
      <c r="J244" s="81"/>
    </row>
    <row r="245" spans="1:10" ht="15.75" customHeight="1">
      <c r="G245" s="81"/>
      <c r="H245" s="81"/>
      <c r="I245" s="81"/>
      <c r="J245" s="81"/>
    </row>
    <row r="246" spans="1:10" ht="15.75" customHeight="1">
      <c r="G246" s="81"/>
      <c r="H246" s="81"/>
      <c r="I246" s="81"/>
      <c r="J246" s="81"/>
    </row>
    <row r="247" spans="1:10" ht="15.75" customHeight="1">
      <c r="G247" s="81"/>
      <c r="H247" s="81"/>
      <c r="I247" s="81"/>
      <c r="J247" s="81"/>
    </row>
    <row r="248" spans="1:10" ht="15.75" customHeight="1">
      <c r="G248" s="81"/>
      <c r="H248" s="81"/>
      <c r="I248" s="81"/>
      <c r="J248" s="81"/>
    </row>
    <row r="249" spans="1:10" ht="15.75" customHeight="1">
      <c r="G249" s="81"/>
      <c r="H249" s="81"/>
      <c r="I249" s="81"/>
      <c r="J249" s="81"/>
    </row>
    <row r="250" spans="1:10" ht="15.75" customHeight="1">
      <c r="G250" s="81"/>
      <c r="H250" s="81"/>
      <c r="I250" s="81"/>
      <c r="J250" s="81"/>
    </row>
    <row r="251" spans="1:10" ht="15.75" customHeight="1">
      <c r="G251" s="81"/>
      <c r="H251" s="81"/>
      <c r="I251" s="81"/>
      <c r="J251" s="81"/>
    </row>
    <row r="252" spans="1:10" ht="15.75" customHeight="1">
      <c r="G252" s="81"/>
      <c r="H252" s="81"/>
      <c r="I252" s="81"/>
      <c r="J252" s="81"/>
    </row>
    <row r="253" spans="1:10" ht="15.75" customHeight="1">
      <c r="G253" s="81"/>
      <c r="H253" s="81"/>
      <c r="I253" s="81"/>
      <c r="J253" s="81"/>
    </row>
    <row r="254" spans="1:10" ht="15.75" customHeight="1">
      <c r="G254" s="81"/>
      <c r="H254" s="81"/>
      <c r="I254" s="81"/>
      <c r="J254" s="81"/>
    </row>
    <row r="255" spans="1:10" ht="15.75" customHeight="1">
      <c r="G255" s="81"/>
      <c r="H255" s="81"/>
      <c r="I255" s="81"/>
      <c r="J255" s="81"/>
    </row>
    <row r="256" spans="1:1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0:AD157" xr:uid="{00000000-0009-0000-0000-000002000000}">
    <sortState xmlns:xlrd2="http://schemas.microsoft.com/office/spreadsheetml/2017/richdata2" ref="A50:AD157">
      <sortCondition ref="B50:B157"/>
    </sortState>
  </autoFilter>
  <mergeCells count="77">
    <mergeCell ref="A210:F210"/>
    <mergeCell ref="A211:F211"/>
    <mergeCell ref="A212:F212"/>
    <mergeCell ref="A213:F213"/>
    <mergeCell ref="A214:F214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31:F231"/>
    <mergeCell ref="A237:F237"/>
    <mergeCell ref="A224:F224"/>
    <mergeCell ref="A225:F225"/>
    <mergeCell ref="A226:F226"/>
    <mergeCell ref="A227:F227"/>
    <mergeCell ref="A228:F228"/>
    <mergeCell ref="A229:F229"/>
    <mergeCell ref="A230:F230"/>
    <mergeCell ref="A232:F232"/>
    <mergeCell ref="A233:F233"/>
    <mergeCell ref="A234:F234"/>
    <mergeCell ref="A235:F235"/>
    <mergeCell ref="A236:F236"/>
    <mergeCell ref="A1:J1"/>
    <mergeCell ref="A2:J2"/>
    <mergeCell ref="A3:J3"/>
    <mergeCell ref="B4:J4"/>
    <mergeCell ref="A5:J5"/>
    <mergeCell ref="A33:I33"/>
    <mergeCell ref="A49:I49"/>
    <mergeCell ref="A160:I160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6:F206"/>
    <mergeCell ref="A207:F207"/>
    <mergeCell ref="A208:F208"/>
    <mergeCell ref="A209:F209"/>
    <mergeCell ref="A201:F201"/>
    <mergeCell ref="A202:F202"/>
    <mergeCell ref="A203:F203"/>
    <mergeCell ref="A204:F204"/>
    <mergeCell ref="A205:F205"/>
  </mergeCells>
  <dataValidations count="2">
    <dataValidation type="list" allowBlank="1" sqref="B35:B40" xr:uid="{00000000-0002-0000-0200-000000000000}">
      <formula1>"FDA,FDA-1,FDA-2,FDA-3,FDA-4"</formula1>
    </dataValidation>
    <dataValidation type="list" allowBlank="1" sqref="B7:B18" xr:uid="{00000000-0002-0000-0200-000001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orientation="landscape"/>
  <rowBreaks count="2" manualBreakCount="2">
    <brk id="48" man="1"/>
    <brk id="158" man="1"/>
  </rowBreaks>
  <colBreaks count="1" manualBreakCount="1">
    <brk id="10" man="1"/>
  </col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000"/>
  <sheetViews>
    <sheetView workbookViewId="0"/>
  </sheetViews>
  <sheetFormatPr defaultColWidth="12.625" defaultRowHeight="15" customHeight="1"/>
  <cols>
    <col min="1" max="1" width="54.625" customWidth="1"/>
    <col min="2" max="2" width="21.375" customWidth="1"/>
    <col min="3" max="3" width="17.75" customWidth="1"/>
    <col min="4" max="4" width="18.25" customWidth="1"/>
    <col min="5" max="5" width="12" customWidth="1"/>
    <col min="6" max="6" width="55.25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>
      <c r="A1" s="163" t="s">
        <v>482</v>
      </c>
      <c r="B1" s="164"/>
      <c r="C1" s="164"/>
      <c r="D1" s="164"/>
      <c r="E1" s="164"/>
      <c r="F1" s="164"/>
      <c r="G1" s="164"/>
      <c r="H1" s="164"/>
      <c r="I1" s="164"/>
      <c r="J1" s="1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>
      <c r="A4" s="4" t="s">
        <v>483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  <c r="K4" s="5"/>
    </row>
    <row r="5" spans="1:30" ht="30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  <c r="K5" s="6"/>
      <c r="L5" s="7"/>
      <c r="M5" s="8"/>
      <c r="N5" s="8"/>
      <c r="O5" s="8"/>
      <c r="P5" s="8"/>
      <c r="Q5" s="8"/>
    </row>
    <row r="6" spans="1:30" ht="47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>
      <c r="A7" s="13" t="s">
        <v>16</v>
      </c>
      <c r="B7" s="13" t="s">
        <v>17</v>
      </c>
      <c r="C7" s="13" t="s">
        <v>18</v>
      </c>
      <c r="D7" s="13" t="s">
        <v>484</v>
      </c>
      <c r="E7" s="14">
        <v>1</v>
      </c>
      <c r="F7" s="13" t="s">
        <v>20</v>
      </c>
      <c r="G7" s="15">
        <v>0</v>
      </c>
      <c r="H7" s="16">
        <v>2600</v>
      </c>
      <c r="I7" s="17">
        <v>10400</v>
      </c>
      <c r="J7" s="18">
        <f t="shared" ref="J7:J19" si="0">SUM(G7:I7)</f>
        <v>13000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5"/>
      <c r="AB8" s="5"/>
      <c r="AC8" s="5"/>
      <c r="AD8" s="5"/>
    </row>
    <row r="9" spans="1:30" ht="30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5"/>
      <c r="AB9" s="5"/>
      <c r="AC9" s="5"/>
      <c r="AD9" s="5"/>
    </row>
    <row r="10" spans="1:30" ht="30" customHeight="1">
      <c r="A10" s="13" t="s">
        <v>28</v>
      </c>
      <c r="B10" s="13" t="s">
        <v>29</v>
      </c>
      <c r="C10" s="13" t="s">
        <v>30</v>
      </c>
      <c r="D10" s="13" t="s">
        <v>19</v>
      </c>
      <c r="E10" s="14">
        <v>1</v>
      </c>
      <c r="F10" s="13" t="s">
        <v>485</v>
      </c>
      <c r="G10" s="15">
        <v>0</v>
      </c>
      <c r="H10" s="16">
        <v>1310.28</v>
      </c>
      <c r="I10" s="17">
        <v>5241.1099999999997</v>
      </c>
      <c r="J10" s="18">
        <f t="shared" si="0"/>
        <v>6551.3899999999994</v>
      </c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5"/>
      <c r="AB10" s="5"/>
      <c r="AC10" s="5"/>
      <c r="AD10" s="5"/>
    </row>
    <row r="11" spans="1:30" ht="30" customHeight="1">
      <c r="A11" s="13" t="s">
        <v>32</v>
      </c>
      <c r="B11" s="13" t="s">
        <v>22</v>
      </c>
      <c r="C11" s="13" t="s">
        <v>30</v>
      </c>
      <c r="D11" s="13" t="s">
        <v>19</v>
      </c>
      <c r="E11" s="14">
        <v>1</v>
      </c>
      <c r="F11" s="13" t="s">
        <v>486</v>
      </c>
      <c r="G11" s="15">
        <v>0</v>
      </c>
      <c r="H11" s="21">
        <v>500.99</v>
      </c>
      <c r="I11" s="21">
        <v>2003.96</v>
      </c>
      <c r="J11" s="18">
        <f t="shared" si="0"/>
        <v>2504.9499999999998</v>
      </c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5"/>
      <c r="AB11" s="5"/>
      <c r="AC11" s="5"/>
      <c r="AD11" s="5"/>
    </row>
    <row r="12" spans="1:30" ht="30" customHeight="1">
      <c r="A12" s="13" t="s">
        <v>34</v>
      </c>
      <c r="B12" s="13" t="s">
        <v>35</v>
      </c>
      <c r="C12" s="13" t="s">
        <v>36</v>
      </c>
      <c r="D12" s="13" t="s">
        <v>19</v>
      </c>
      <c r="E12" s="14">
        <v>1</v>
      </c>
      <c r="F12" s="13" t="s">
        <v>37</v>
      </c>
      <c r="G12" s="15">
        <v>0</v>
      </c>
      <c r="H12" s="21">
        <v>308.3</v>
      </c>
      <c r="I12" s="21">
        <v>1233.21</v>
      </c>
      <c r="J12" s="18">
        <f t="shared" si="0"/>
        <v>1541.51</v>
      </c>
      <c r="K12" s="19"/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5"/>
      <c r="AB12" s="5"/>
      <c r="AC12" s="5"/>
      <c r="AD12" s="5"/>
    </row>
    <row r="13" spans="1:30" ht="30" customHeight="1">
      <c r="A13" s="13" t="s">
        <v>38</v>
      </c>
      <c r="B13" s="13" t="s">
        <v>22</v>
      </c>
      <c r="C13" s="13" t="s">
        <v>39</v>
      </c>
      <c r="D13" s="13" t="s">
        <v>487</v>
      </c>
      <c r="E13" s="14">
        <v>1</v>
      </c>
      <c r="F13" s="13" t="s">
        <v>40</v>
      </c>
      <c r="G13" s="15">
        <v>0</v>
      </c>
      <c r="H13" s="21">
        <v>500.99</v>
      </c>
      <c r="I13" s="21">
        <v>2003.96</v>
      </c>
      <c r="J13" s="18">
        <f t="shared" si="0"/>
        <v>2504.9499999999998</v>
      </c>
      <c r="K13" s="19"/>
      <c r="L13" s="19"/>
      <c r="M13" s="19"/>
      <c r="N13" s="19"/>
      <c r="O13" s="19"/>
      <c r="P13" s="19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30" customHeight="1">
      <c r="A14" s="13" t="s">
        <v>488</v>
      </c>
      <c r="B14" s="13" t="s">
        <v>81</v>
      </c>
      <c r="C14" s="13" t="s">
        <v>489</v>
      </c>
      <c r="D14" s="13" t="s">
        <v>19</v>
      </c>
      <c r="E14" s="14">
        <v>1</v>
      </c>
      <c r="F14" s="13" t="s">
        <v>490</v>
      </c>
      <c r="G14" s="15">
        <v>0</v>
      </c>
      <c r="H14" s="21">
        <v>269.76</v>
      </c>
      <c r="I14" s="21">
        <v>1079.06</v>
      </c>
      <c r="J14" s="18">
        <f t="shared" si="0"/>
        <v>1348.82</v>
      </c>
      <c r="K14" s="19"/>
      <c r="L14" s="19"/>
      <c r="M14" s="19"/>
      <c r="N14" s="19"/>
      <c r="O14" s="19"/>
      <c r="P14" s="19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0" customHeight="1">
      <c r="A15" s="13" t="s">
        <v>41</v>
      </c>
      <c r="B15" s="13" t="s">
        <v>42</v>
      </c>
      <c r="C15" s="13" t="s">
        <v>43</v>
      </c>
      <c r="D15" s="13" t="s">
        <v>19</v>
      </c>
      <c r="E15" s="14">
        <v>1</v>
      </c>
      <c r="F15" s="13" t="s">
        <v>44</v>
      </c>
      <c r="G15" s="15">
        <v>0</v>
      </c>
      <c r="H15" s="22">
        <v>770.75</v>
      </c>
      <c r="I15" s="22">
        <v>3083.01</v>
      </c>
      <c r="J15" s="18">
        <f t="shared" si="0"/>
        <v>3853.76</v>
      </c>
      <c r="K15" s="19"/>
      <c r="L15" s="19"/>
      <c r="M15" s="19"/>
      <c r="N15" s="19"/>
      <c r="O15" s="19"/>
      <c r="P15" s="19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13" t="s">
        <v>45</v>
      </c>
      <c r="B16" s="13" t="s">
        <v>29</v>
      </c>
      <c r="C16" s="13" t="s">
        <v>46</v>
      </c>
      <c r="D16" s="13" t="s">
        <v>484</v>
      </c>
      <c r="E16" s="14">
        <v>1</v>
      </c>
      <c r="F16" s="13" t="s">
        <v>47</v>
      </c>
      <c r="G16" s="15">
        <v>0</v>
      </c>
      <c r="H16" s="22">
        <v>1310.28</v>
      </c>
      <c r="I16" s="22">
        <v>5241.1099999999997</v>
      </c>
      <c r="J16" s="18">
        <f t="shared" si="0"/>
        <v>6551.3899999999994</v>
      </c>
      <c r="K16" s="19"/>
      <c r="L16" s="19"/>
      <c r="M16" s="19"/>
      <c r="N16" s="19"/>
      <c r="O16" s="19"/>
      <c r="P16" s="19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>
      <c r="A17" s="13" t="s">
        <v>48</v>
      </c>
      <c r="B17" s="13" t="s">
        <v>42</v>
      </c>
      <c r="C17" s="13" t="s">
        <v>49</v>
      </c>
      <c r="D17" s="13" t="s">
        <v>19</v>
      </c>
      <c r="E17" s="14">
        <v>1</v>
      </c>
      <c r="F17" s="13" t="s">
        <v>50</v>
      </c>
      <c r="G17" s="15">
        <v>0</v>
      </c>
      <c r="H17" s="22">
        <v>770.75</v>
      </c>
      <c r="I17" s="22">
        <v>3083.01</v>
      </c>
      <c r="J17" s="18">
        <f t="shared" si="0"/>
        <v>3853.76</v>
      </c>
      <c r="K17" s="19"/>
      <c r="L17" s="19"/>
      <c r="M17" s="19"/>
      <c r="N17" s="19"/>
      <c r="O17" s="19"/>
      <c r="P17" s="19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0" customHeight="1">
      <c r="A18" s="13" t="s">
        <v>51</v>
      </c>
      <c r="B18" s="13" t="s">
        <v>52</v>
      </c>
      <c r="C18" s="13" t="s">
        <v>53</v>
      </c>
      <c r="D18" s="13" t="s">
        <v>487</v>
      </c>
      <c r="E18" s="14">
        <v>1</v>
      </c>
      <c r="F18" s="13" t="s">
        <v>54</v>
      </c>
      <c r="G18" s="15">
        <v>0</v>
      </c>
      <c r="H18" s="16">
        <v>1076.06</v>
      </c>
      <c r="I18" s="17">
        <v>4316.21</v>
      </c>
      <c r="J18" s="18">
        <f t="shared" si="0"/>
        <v>5392.27</v>
      </c>
      <c r="K18" s="19"/>
      <c r="L18" s="19"/>
      <c r="M18" s="19"/>
      <c r="N18" s="19"/>
      <c r="O18" s="19"/>
      <c r="P18" s="19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30" customHeight="1">
      <c r="A19" s="13" t="s">
        <v>55</v>
      </c>
      <c r="B19" s="13" t="s">
        <v>29</v>
      </c>
      <c r="C19" s="13" t="s">
        <v>56</v>
      </c>
      <c r="D19" s="13" t="s">
        <v>19</v>
      </c>
      <c r="E19" s="14">
        <v>1</v>
      </c>
      <c r="F19" s="13" t="s">
        <v>57</v>
      </c>
      <c r="G19" s="15">
        <v>0</v>
      </c>
      <c r="H19" s="22">
        <v>1310.28</v>
      </c>
      <c r="I19" s="22">
        <v>5241.1099999999997</v>
      </c>
      <c r="J19" s="18">
        <f t="shared" si="0"/>
        <v>6551.3899999999994</v>
      </c>
      <c r="K19" s="19"/>
      <c r="L19" s="19"/>
      <c r="M19" s="19"/>
      <c r="N19" s="19"/>
      <c r="O19" s="19"/>
      <c r="P19" s="19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57" customHeight="1">
      <c r="A20" s="23" t="s">
        <v>58</v>
      </c>
      <c r="B20" s="23" t="s">
        <v>59</v>
      </c>
      <c r="C20" s="24" t="s">
        <v>60</v>
      </c>
      <c r="D20" s="24" t="s">
        <v>61</v>
      </c>
      <c r="E20" s="24" t="s">
        <v>62</v>
      </c>
      <c r="F20" s="25"/>
      <c r="G20" s="24" t="s">
        <v>63</v>
      </c>
      <c r="H20" s="24" t="s">
        <v>64</v>
      </c>
      <c r="I20" s="24" t="s">
        <v>65</v>
      </c>
      <c r="J20" s="24" t="s">
        <v>66</v>
      </c>
      <c r="K20" s="19"/>
      <c r="L20" s="19"/>
      <c r="M20" s="19"/>
      <c r="N20" s="19"/>
      <c r="O20" s="19"/>
      <c r="P20" s="19"/>
      <c r="Q20" s="1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30" customHeight="1">
      <c r="A21" s="26" t="s">
        <v>67</v>
      </c>
      <c r="B21" s="14" t="s">
        <v>68</v>
      </c>
      <c r="C21" s="27">
        <f>SUMIFS($E$7:$E$19,$B$7:$B$19,"DAS",$D$7:$D$19,"&lt;&gt;VAGO")</f>
        <v>0</v>
      </c>
      <c r="D21" s="27">
        <f>SUMIFS($E$7:$E$19,$B$7:$B$19,"DAS",$D$7:$D$19,"VAGO")</f>
        <v>0</v>
      </c>
      <c r="E21" s="27">
        <f t="shared" ref="E21:E28" si="1">C21+D21</f>
        <v>0</v>
      </c>
      <c r="F21" s="28"/>
      <c r="G21" s="18">
        <f>SUMIF($B$7:$B$19,"DAS",$G$7:$G$19)</f>
        <v>0</v>
      </c>
      <c r="H21" s="18">
        <f>SUMIF($B$7:$B$19,"DAS",$H$7:$H$19)</f>
        <v>0</v>
      </c>
      <c r="I21" s="18">
        <f>SUMIF($B$7:$B$19,"DAS",$I$7:$I$19)</f>
        <v>0</v>
      </c>
      <c r="J21" s="18">
        <f>SUMIF($B$7:$B$19,"DAS",$J$7:$J$19)</f>
        <v>0</v>
      </c>
      <c r="K21" s="29"/>
      <c r="L21" s="29"/>
      <c r="M21" s="29"/>
      <c r="N21" s="29"/>
      <c r="O21" s="29"/>
      <c r="P21" s="29"/>
      <c r="Q21" s="29"/>
    </row>
    <row r="22" spans="1:30" ht="30" customHeight="1">
      <c r="A22" s="26" t="s">
        <v>69</v>
      </c>
      <c r="B22" s="14" t="s">
        <v>17</v>
      </c>
      <c r="C22" s="27">
        <f>SUMIFS($E$7:$E$19,$B$7:$B$19,"DAS-1",$D$7:$D$19,"&lt;&gt;VAGO")</f>
        <v>1</v>
      </c>
      <c r="D22" s="27">
        <f>SUMIFS($E$7:$E$19,$B$7:$B$19,"DAS-1",$D$7:$D$19,"VAGO")</f>
        <v>0</v>
      </c>
      <c r="E22" s="27">
        <f t="shared" si="1"/>
        <v>1</v>
      </c>
      <c r="F22" s="30"/>
      <c r="G22" s="18">
        <f>SUMIF($B$7:$B$19,"DAS-1",$G$7:$G$19)</f>
        <v>0</v>
      </c>
      <c r="H22" s="18">
        <f>SUMIF($B$7:$B$19,"DAS-1",$H$7:$H$19)</f>
        <v>2600</v>
      </c>
      <c r="I22" s="18">
        <f>SUMIF($B$7:$B$19,"DAS-1",$I$7:$I$19)</f>
        <v>10400</v>
      </c>
      <c r="J22" s="18">
        <f>SUMIF($B$7:$B$19,"DAS-1",$J$7:$J$19)</f>
        <v>13000</v>
      </c>
      <c r="K22" s="29"/>
      <c r="L22" s="29"/>
      <c r="M22" s="29"/>
      <c r="N22" s="29"/>
      <c r="O22" s="29"/>
      <c r="P22" s="29"/>
      <c r="Q22" s="29"/>
    </row>
    <row r="23" spans="1:30" ht="30" customHeight="1">
      <c r="A23" s="26" t="s">
        <v>70</v>
      </c>
      <c r="B23" s="14" t="s">
        <v>71</v>
      </c>
      <c r="C23" s="27">
        <f>SUMIFS($E$7:$E$19,$B$7:$B$19,"DAS-2",$D$7:$D$19,"&lt;&gt;VAGO")</f>
        <v>0</v>
      </c>
      <c r="D23" s="27">
        <f>SUMIFS($E$7:$E$19,$B$7:$B$19,"DAS-2",$D$7:$D$19,"VAGO")</f>
        <v>0</v>
      </c>
      <c r="E23" s="27">
        <f t="shared" si="1"/>
        <v>0</v>
      </c>
      <c r="F23" s="30"/>
      <c r="G23" s="18">
        <f>SUMIF($B$7:$B$19,"DAS-2",$G$7:$G$19)</f>
        <v>0</v>
      </c>
      <c r="H23" s="18">
        <f>SUMIF($B$7:$B$19,"DAS-2",$H$7:$H$19)</f>
        <v>0</v>
      </c>
      <c r="I23" s="18">
        <f>SUMIF($B$7:$B$19,"DAS-2",$I$7:$I$19)</f>
        <v>0</v>
      </c>
      <c r="J23" s="18">
        <f>SUMIF($B$7:$B$19,"DAS-2",$J$7:$J$19)</f>
        <v>0</v>
      </c>
      <c r="K23" s="29"/>
      <c r="L23" s="29"/>
      <c r="M23" s="29"/>
      <c r="N23" s="29"/>
      <c r="O23" s="29"/>
      <c r="P23" s="29"/>
      <c r="Q23" s="29"/>
    </row>
    <row r="24" spans="1:30" ht="30" customHeight="1">
      <c r="A24" s="26" t="s">
        <v>72</v>
      </c>
      <c r="B24" s="14" t="s">
        <v>25</v>
      </c>
      <c r="C24" s="27">
        <f>SUMIFS($E$7:$E$19,$B$7:$B$19,"DAS-3",$D$7:$D$19,"&lt;&gt;VAGO")</f>
        <v>1</v>
      </c>
      <c r="D24" s="27">
        <v>0</v>
      </c>
      <c r="E24" s="27">
        <f t="shared" si="1"/>
        <v>1</v>
      </c>
      <c r="F24" s="30"/>
      <c r="G24" s="18">
        <f>SUMIF($B$7:$B$19,"DAS-3",$G$7:$G$19)</f>
        <v>0</v>
      </c>
      <c r="H24" s="18">
        <f>SUMIF($B$7:$B$19,"DAS-3",$H$7:$H$19)</f>
        <v>1425.9</v>
      </c>
      <c r="I24" s="18">
        <f>SUMIF($B$7:$B$19,"DAS-3",$I$7:$I$19)</f>
        <v>5703.56</v>
      </c>
      <c r="J24" s="18">
        <f>SUMIF($B$7:$B$19,"DAS-3",$J$7:$J$19)</f>
        <v>7129.4600000000009</v>
      </c>
      <c r="K24" s="29"/>
      <c r="L24" s="29"/>
      <c r="M24" s="29"/>
      <c r="N24" s="29"/>
      <c r="O24" s="29"/>
      <c r="P24" s="29"/>
      <c r="Q24" s="29"/>
    </row>
    <row r="25" spans="1:30" ht="30" customHeight="1">
      <c r="A25" s="31" t="s">
        <v>73</v>
      </c>
      <c r="B25" s="14" t="s">
        <v>29</v>
      </c>
      <c r="C25" s="27">
        <v>3</v>
      </c>
      <c r="D25" s="27">
        <v>0</v>
      </c>
      <c r="E25" s="27">
        <f t="shared" si="1"/>
        <v>3</v>
      </c>
      <c r="F25" s="32"/>
      <c r="G25" s="18">
        <f>SUMIF($B$7:$B$19,"DAS-4",$G$7:$G$19)</f>
        <v>0</v>
      </c>
      <c r="H25" s="18">
        <f>SUMIF($B$7:$B$19,"DAS-4",$H$7:$H$19)</f>
        <v>3930.84</v>
      </c>
      <c r="I25" s="18">
        <f>SUMIF($B$7:$B$19,"DAS-4",$I$7:$I$19)</f>
        <v>15723.329999999998</v>
      </c>
      <c r="J25" s="18">
        <f>SUMIF($B$7:$B$19,"DAS-4",$J$7:$J$19)</f>
        <v>19654.169999999998</v>
      </c>
      <c r="K25" s="29"/>
      <c r="L25" s="29"/>
      <c r="M25" s="29"/>
      <c r="N25" s="29"/>
      <c r="O25" s="29"/>
      <c r="P25" s="29"/>
      <c r="Q25" s="29"/>
    </row>
    <row r="26" spans="1:30" ht="30" customHeight="1">
      <c r="A26" s="31" t="s">
        <v>74</v>
      </c>
      <c r="B26" s="14" t="s">
        <v>52</v>
      </c>
      <c r="C26" s="27">
        <v>1</v>
      </c>
      <c r="D26" s="27">
        <v>0</v>
      </c>
      <c r="E26" s="27">
        <f t="shared" si="1"/>
        <v>1</v>
      </c>
      <c r="F26" s="32"/>
      <c r="G26" s="18">
        <f>SUMIF($B$7:$B$19,"DAS-5",$G$7:$G$19)</f>
        <v>0</v>
      </c>
      <c r="H26" s="18">
        <f>SUMIF($B$7:$B$19,"DAS-5",$H$7:$H$19)</f>
        <v>1076.06</v>
      </c>
      <c r="I26" s="18">
        <f>SUMIF($B$7:$B$19,"DAS-5",$I$7:$I$19)</f>
        <v>4316.21</v>
      </c>
      <c r="J26" s="18">
        <f>SUMIF($B$7:$B$19,"DAS-5",$J$7:$J$19)</f>
        <v>5392.27</v>
      </c>
      <c r="K26" s="29"/>
      <c r="L26" s="29"/>
      <c r="M26" s="29"/>
      <c r="N26" s="29"/>
      <c r="O26" s="29"/>
      <c r="P26" s="29"/>
      <c r="Q26" s="29"/>
    </row>
    <row r="27" spans="1:30" ht="30" customHeight="1">
      <c r="A27" s="31" t="s">
        <v>75</v>
      </c>
      <c r="B27" s="14" t="s">
        <v>76</v>
      </c>
      <c r="C27" s="27">
        <f>SUMIFS($E$7:$E$19,$B$7:$B$19,"CAA-1",$D$7:$D$19,"&lt;&gt;VAGO")</f>
        <v>0</v>
      </c>
      <c r="D27" s="27">
        <f>SUMIFS($E$7:$E$19,$B$7:$B$19,"CAA-1",$D$7:$D$19,"VAGO")</f>
        <v>0</v>
      </c>
      <c r="E27" s="27">
        <f t="shared" si="1"/>
        <v>0</v>
      </c>
      <c r="F27" s="32"/>
      <c r="G27" s="18">
        <f>SUMIF($B$7:$B$19,"CAA-1",$G$7:$G$19)</f>
        <v>0</v>
      </c>
      <c r="H27" s="18">
        <f>SUMIF($B$7:$B$19,"CAA-1",$H$7:$H$19)</f>
        <v>0</v>
      </c>
      <c r="I27" s="18">
        <f>SUMIF($B$7:$B$19,"CAA-1",$I$7:$I$19)</f>
        <v>0</v>
      </c>
      <c r="J27" s="18">
        <f>SUMIF($B$7:$B$19,"CAA-1",$J$7:$J$19)</f>
        <v>0</v>
      </c>
      <c r="K27" s="29"/>
      <c r="L27" s="29"/>
      <c r="M27" s="29"/>
      <c r="N27" s="29"/>
      <c r="O27" s="29"/>
      <c r="P27" s="29"/>
      <c r="Q27" s="29"/>
    </row>
    <row r="28" spans="1:30" ht="30" customHeight="1">
      <c r="A28" s="31" t="s">
        <v>77</v>
      </c>
      <c r="B28" s="14" t="s">
        <v>42</v>
      </c>
      <c r="C28" s="27">
        <f>SUMIFS($E$7:$E$19,$B$7:$B$19,"CAA-2",$D$7:$D$19,"&lt;&gt;VAGO")</f>
        <v>2</v>
      </c>
      <c r="D28" s="27">
        <f>SUMIFS($E$7:$E$19,$B$7:$B$19,"CAA-2",$D$7:$D$19,"VAGO")</f>
        <v>0</v>
      </c>
      <c r="E28" s="27">
        <f t="shared" si="1"/>
        <v>2</v>
      </c>
      <c r="F28" s="32"/>
      <c r="G28" s="18">
        <f>SUMIF($B$7:$B$19,"CAA-2",$G$7:$G$19)</f>
        <v>0</v>
      </c>
      <c r="H28" s="18">
        <f>SUMIF($B$7:$B$19,"CAA-2",$H$7:$H$19)</f>
        <v>1541.5</v>
      </c>
      <c r="I28" s="18">
        <f>SUMIF($B$7:$B$19,"CAA-2",$I$7:$I$19)</f>
        <v>6166.02</v>
      </c>
      <c r="J28" s="18">
        <f>SUMIF($B$7:$B$19,"CAA-2",$J$7:$J$19)</f>
        <v>7707.52</v>
      </c>
      <c r="K28" s="29"/>
      <c r="L28" s="29"/>
      <c r="M28" s="29"/>
      <c r="N28" s="29"/>
      <c r="O28" s="29"/>
      <c r="P28" s="29"/>
      <c r="Q28" s="29"/>
    </row>
    <row r="29" spans="1:30" ht="30" customHeight="1">
      <c r="A29" s="31" t="s">
        <v>78</v>
      </c>
      <c r="B29" s="14" t="s">
        <v>22</v>
      </c>
      <c r="C29" s="27">
        <v>3</v>
      </c>
      <c r="D29" s="27">
        <v>0</v>
      </c>
      <c r="E29" s="27">
        <v>3</v>
      </c>
      <c r="F29" s="30"/>
      <c r="G29" s="18">
        <f>SUMIF($B$7:$B$19,"CAA-3",$G$7:$G$19)</f>
        <v>0</v>
      </c>
      <c r="H29" s="18">
        <f>SUMIF($B$7:$B$19,"CAA-3",$H$7:$H$19)</f>
        <v>1502.97</v>
      </c>
      <c r="I29" s="18">
        <f>SUMIF($B$7:$B$19,"CAA-3",$I$7:$I$19)</f>
        <v>6011.88</v>
      </c>
      <c r="J29" s="18">
        <f>SUMIF($B$7:$B$19,"CAA-3",$J$7:$J$19)</f>
        <v>7514.8499999999995</v>
      </c>
      <c r="K29" s="29"/>
      <c r="L29" s="29"/>
      <c r="M29" s="29"/>
      <c r="N29" s="29"/>
      <c r="O29" s="29"/>
      <c r="P29" s="29"/>
      <c r="Q29" s="29"/>
    </row>
    <row r="30" spans="1:30" ht="30" customHeight="1">
      <c r="A30" s="31" t="s">
        <v>79</v>
      </c>
      <c r="B30" s="14" t="s">
        <v>35</v>
      </c>
      <c r="C30" s="27">
        <f>SUMIFS($E$7:$E$19,$B$7:$B$19,"CAA-4",$D$7:$D$19,"&lt;&gt;VAGO")</f>
        <v>1</v>
      </c>
      <c r="D30" s="27">
        <v>0</v>
      </c>
      <c r="E30" s="27">
        <f t="shared" ref="E30:E31" si="2">C30+D30</f>
        <v>1</v>
      </c>
      <c r="F30" s="30"/>
      <c r="G30" s="18">
        <f>SUMIF($B$7:$B$19,"CAA-4",$G$7:$G$19)</f>
        <v>0</v>
      </c>
      <c r="H30" s="18">
        <f>SUMIF($B$7:$B$19,"CAA-4",$H$7:$H$19)</f>
        <v>308.3</v>
      </c>
      <c r="I30" s="18">
        <f>SUMIF($B$7:$B$19,"CAA-4",$I$7:$I$19)</f>
        <v>1233.21</v>
      </c>
      <c r="J30" s="18">
        <f>SUMIF($B$7:$B$19,"CAA-4",$J$7:$J$19)</f>
        <v>1541.51</v>
      </c>
      <c r="K30" s="29"/>
      <c r="L30" s="29"/>
      <c r="M30" s="29"/>
      <c r="N30" s="29"/>
      <c r="O30" s="29"/>
      <c r="P30" s="29"/>
      <c r="Q30" s="29"/>
    </row>
    <row r="31" spans="1:30" ht="30" customHeight="1">
      <c r="A31" s="31" t="s">
        <v>80</v>
      </c>
      <c r="B31" s="14" t="s">
        <v>81</v>
      </c>
      <c r="C31" s="27">
        <f>SUMIFS($E$7:$E$19,$B$7:$B$19,"CAA-5",$D$7:$D$19,"&lt;&gt;VAGO")</f>
        <v>1</v>
      </c>
      <c r="D31" s="27">
        <f>SUMIFS($E$7:$E$19,$B$7:$B$19,"CAA-5",$D$7:$D$19,"VAGO")</f>
        <v>0</v>
      </c>
      <c r="E31" s="27">
        <f t="shared" si="2"/>
        <v>1</v>
      </c>
      <c r="F31" s="30"/>
      <c r="G31" s="18">
        <f>SUMIF($B$7:$B$19,"CAA-5",$G$7:$G$19)</f>
        <v>0</v>
      </c>
      <c r="H31" s="18">
        <f>SUMIF($B$7:$B$19,"CAA-5",$H$7:$H$19)</f>
        <v>269.76</v>
      </c>
      <c r="I31" s="18">
        <f>SUMIF($B$7:$B$19,"CAA-5",$I$7:$I$19)</f>
        <v>1079.06</v>
      </c>
      <c r="J31" s="18">
        <f>SUMIF($B$7:$B$19,"CAA-5",$J$7:$J$19)</f>
        <v>1348.82</v>
      </c>
      <c r="K31" s="29"/>
      <c r="L31" s="29"/>
      <c r="M31" s="29"/>
      <c r="N31" s="29"/>
      <c r="O31" s="29"/>
      <c r="P31" s="29"/>
      <c r="Q31" s="29"/>
    </row>
    <row r="32" spans="1:30" ht="30" customHeight="1">
      <c r="A32" s="33" t="s">
        <v>82</v>
      </c>
      <c r="B32" s="25"/>
      <c r="C32" s="24">
        <f t="shared" ref="C32:E32" si="3">SUM(C21:C31)</f>
        <v>13</v>
      </c>
      <c r="D32" s="24">
        <f t="shared" si="3"/>
        <v>0</v>
      </c>
      <c r="E32" s="24">
        <f t="shared" si="3"/>
        <v>13</v>
      </c>
      <c r="F32" s="25"/>
      <c r="G32" s="34">
        <f t="shared" ref="G32:J32" si="4">SUM(G21:G31)</f>
        <v>0</v>
      </c>
      <c r="H32" s="34">
        <f t="shared" si="4"/>
        <v>12655.329999999998</v>
      </c>
      <c r="I32" s="34">
        <f t="shared" si="4"/>
        <v>50633.26999999999</v>
      </c>
      <c r="J32" s="34">
        <f t="shared" si="4"/>
        <v>63288.6</v>
      </c>
      <c r="K32" s="29"/>
      <c r="L32" s="29"/>
      <c r="M32" s="29"/>
      <c r="N32" s="29"/>
      <c r="O32" s="29"/>
      <c r="P32" s="29"/>
      <c r="Q32" s="29"/>
    </row>
    <row r="33" spans="1:30" ht="30" customHeight="1">
      <c r="A33" s="29"/>
      <c r="B33" s="29"/>
      <c r="C33" s="29"/>
      <c r="D33" s="29"/>
      <c r="E33" s="29"/>
      <c r="F33" s="29"/>
      <c r="G33" s="35"/>
      <c r="H33" s="36"/>
      <c r="I33" s="36"/>
      <c r="J33" s="37"/>
      <c r="K33" s="29"/>
      <c r="L33" s="29"/>
      <c r="M33" s="29"/>
      <c r="N33" s="29"/>
      <c r="O33" s="29"/>
      <c r="P33" s="29"/>
      <c r="Q33" s="29"/>
    </row>
    <row r="34" spans="1:30" ht="30" customHeight="1">
      <c r="A34" s="162" t="s">
        <v>83</v>
      </c>
      <c r="B34" s="158"/>
      <c r="C34" s="158"/>
      <c r="D34" s="158"/>
      <c r="E34" s="158"/>
      <c r="F34" s="158"/>
      <c r="G34" s="158"/>
      <c r="H34" s="158"/>
      <c r="I34" s="159"/>
      <c r="J34" s="35"/>
      <c r="K34" s="6"/>
      <c r="L34" s="29"/>
      <c r="M34" s="29"/>
      <c r="N34" s="29"/>
      <c r="O34" s="29"/>
      <c r="P34" s="29"/>
      <c r="Q34" s="29"/>
    </row>
    <row r="35" spans="1:30" ht="43.5" customHeight="1">
      <c r="A35" s="9" t="s">
        <v>84</v>
      </c>
      <c r="B35" s="9" t="s">
        <v>85</v>
      </c>
      <c r="C35" s="9" t="s">
        <v>86</v>
      </c>
      <c r="D35" s="9" t="s">
        <v>87</v>
      </c>
      <c r="E35" s="9" t="s">
        <v>88</v>
      </c>
      <c r="F35" s="9" t="s">
        <v>89</v>
      </c>
      <c r="G35" s="9" t="s">
        <v>90</v>
      </c>
      <c r="H35" s="9" t="s">
        <v>91</v>
      </c>
      <c r="I35" s="9" t="s">
        <v>92</v>
      </c>
      <c r="J35" s="38"/>
      <c r="K35" s="6"/>
      <c r="L35" s="39"/>
      <c r="M35" s="39"/>
      <c r="N35" s="39"/>
      <c r="O35" s="39"/>
      <c r="P35" s="39"/>
      <c r="Q35" s="39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30" customHeight="1">
      <c r="A36" s="13" t="s">
        <v>93</v>
      </c>
      <c r="B36" s="13" t="s">
        <v>94</v>
      </c>
      <c r="C36" s="13" t="s">
        <v>95</v>
      </c>
      <c r="D36" s="13" t="s">
        <v>96</v>
      </c>
      <c r="E36" s="14">
        <v>1</v>
      </c>
      <c r="F36" s="13" t="s">
        <v>97</v>
      </c>
      <c r="G36" s="40" t="s">
        <v>98</v>
      </c>
      <c r="H36" s="40">
        <v>4316.21</v>
      </c>
      <c r="I36" s="18">
        <f t="shared" ref="I36:I41" si="5">SUM(G36:H36)</f>
        <v>4316.21</v>
      </c>
      <c r="J36" s="35"/>
      <c r="K36" s="19"/>
      <c r="L36" s="19"/>
      <c r="M36" s="19"/>
      <c r="N36" s="19"/>
      <c r="O36" s="19"/>
      <c r="P36" s="19"/>
      <c r="Q36" s="19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30" customHeight="1">
      <c r="A37" s="13" t="s">
        <v>99</v>
      </c>
      <c r="B37" s="13" t="s">
        <v>100</v>
      </c>
      <c r="C37" s="13" t="s">
        <v>101</v>
      </c>
      <c r="D37" s="13" t="s">
        <v>96</v>
      </c>
      <c r="E37" s="14">
        <v>1</v>
      </c>
      <c r="F37" s="13" t="s">
        <v>102</v>
      </c>
      <c r="G37" s="40" t="s">
        <v>98</v>
      </c>
      <c r="H37" s="40">
        <v>3083.01</v>
      </c>
      <c r="I37" s="18">
        <f t="shared" si="5"/>
        <v>3083.01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>
      <c r="A38" s="13" t="s">
        <v>103</v>
      </c>
      <c r="B38" s="13" t="s">
        <v>104</v>
      </c>
      <c r="C38" s="13" t="s">
        <v>56</v>
      </c>
      <c r="D38" s="13" t="s">
        <v>105</v>
      </c>
      <c r="E38" s="14">
        <v>1</v>
      </c>
      <c r="F38" s="13" t="s">
        <v>106</v>
      </c>
      <c r="G38" s="40" t="s">
        <v>98</v>
      </c>
      <c r="H38" s="40">
        <v>5703.56</v>
      </c>
      <c r="I38" s="18">
        <f t="shared" si="5"/>
        <v>5703.56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>
      <c r="A39" s="13" t="s">
        <v>107</v>
      </c>
      <c r="B39" s="13" t="s">
        <v>104</v>
      </c>
      <c r="C39" s="13" t="s">
        <v>56</v>
      </c>
      <c r="D39" s="13" t="s">
        <v>96</v>
      </c>
      <c r="E39" s="14">
        <v>1</v>
      </c>
      <c r="F39" s="13" t="s">
        <v>472</v>
      </c>
      <c r="G39" s="40" t="s">
        <v>98</v>
      </c>
      <c r="H39" s="40">
        <v>5703.56</v>
      </c>
      <c r="I39" s="18">
        <f t="shared" si="5"/>
        <v>5703.56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>
      <c r="A40" s="13" t="s">
        <v>109</v>
      </c>
      <c r="B40" s="13" t="s">
        <v>110</v>
      </c>
      <c r="C40" s="13" t="s">
        <v>56</v>
      </c>
      <c r="D40" s="13" t="s">
        <v>105</v>
      </c>
      <c r="E40" s="14">
        <v>1</v>
      </c>
      <c r="F40" s="13" t="s">
        <v>111</v>
      </c>
      <c r="G40" s="40" t="s">
        <v>98</v>
      </c>
      <c r="H40" s="40">
        <v>6782.61</v>
      </c>
      <c r="I40" s="18">
        <f t="shared" si="5"/>
        <v>6782.61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30" customHeight="1">
      <c r="A41" s="13" t="s">
        <v>112</v>
      </c>
      <c r="B41" s="13" t="s">
        <v>94</v>
      </c>
      <c r="C41" s="13" t="s">
        <v>113</v>
      </c>
      <c r="D41" s="13" t="s">
        <v>96</v>
      </c>
      <c r="E41" s="14">
        <v>1</v>
      </c>
      <c r="F41" s="13" t="s">
        <v>114</v>
      </c>
      <c r="G41" s="40" t="s">
        <v>98</v>
      </c>
      <c r="H41" s="40">
        <v>4316.21</v>
      </c>
      <c r="I41" s="18">
        <f t="shared" si="5"/>
        <v>4316.21</v>
      </c>
      <c r="J41" s="35"/>
      <c r="K41" s="19"/>
      <c r="L41" s="19"/>
      <c r="M41" s="19"/>
      <c r="N41" s="19"/>
      <c r="O41" s="19"/>
      <c r="P41" s="19"/>
      <c r="Q41" s="19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57.75" customHeight="1">
      <c r="A42" s="23" t="s">
        <v>115</v>
      </c>
      <c r="B42" s="23" t="s">
        <v>116</v>
      </c>
      <c r="C42" s="24" t="s">
        <v>117</v>
      </c>
      <c r="D42" s="24" t="s">
        <v>118</v>
      </c>
      <c r="E42" s="24" t="s">
        <v>119</v>
      </c>
      <c r="F42" s="41"/>
      <c r="G42" s="24" t="s">
        <v>120</v>
      </c>
      <c r="H42" s="24" t="s">
        <v>121</v>
      </c>
      <c r="I42" s="24" t="s">
        <v>122</v>
      </c>
      <c r="J42" s="35"/>
      <c r="K42" s="6"/>
      <c r="L42" s="6"/>
      <c r="M42" s="6"/>
      <c r="N42" s="6"/>
      <c r="O42" s="6"/>
      <c r="P42" s="6"/>
      <c r="Q42" s="6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ht="30" customHeight="1">
      <c r="A43" s="26" t="s">
        <v>123</v>
      </c>
      <c r="B43" s="18" t="s">
        <v>110</v>
      </c>
      <c r="C43" s="27">
        <v>1</v>
      </c>
      <c r="D43" s="27">
        <v>0</v>
      </c>
      <c r="E43" s="27">
        <v>1</v>
      </c>
      <c r="F43" s="28"/>
      <c r="G43" s="18">
        <f>SUMIF($B$36:$B$41,"FDA",$G$36:$G$41)</f>
        <v>0</v>
      </c>
      <c r="H43" s="18">
        <f>SUMIF($B$36:$B$41,"FDA",$H$36:$H$41)</f>
        <v>6782.61</v>
      </c>
      <c r="I43" s="18">
        <f>SUMIF($B$36:$B$41,"FDA",$I$36:$I$41)</f>
        <v>6782.61</v>
      </c>
      <c r="J43" s="36"/>
      <c r="K43" s="6"/>
      <c r="L43" s="19"/>
      <c r="M43" s="19"/>
      <c r="N43" s="19"/>
      <c r="O43" s="19"/>
      <c r="P43" s="19"/>
      <c r="Q43" s="19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30" customHeight="1">
      <c r="A44" s="26" t="s">
        <v>124</v>
      </c>
      <c r="B44" s="18" t="s">
        <v>104</v>
      </c>
      <c r="C44" s="27">
        <v>2</v>
      </c>
      <c r="D44" s="27">
        <v>0</v>
      </c>
      <c r="E44" s="27">
        <v>2</v>
      </c>
      <c r="F44" s="28"/>
      <c r="G44" s="18">
        <f>SUMIF($B$36:$B$41,"FDA-1",$G$36:$G$41)</f>
        <v>0</v>
      </c>
      <c r="H44" s="18">
        <f>SUMIF($B$36:$B$41,"FDA-1",$H$36:$H$41)</f>
        <v>11407.12</v>
      </c>
      <c r="I44" s="18">
        <f>SUMIF($B$36:$B$41,"FDA-1",$I$36:$I$41)</f>
        <v>11407.12</v>
      </c>
      <c r="J44" s="36"/>
      <c r="K44" s="6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>
      <c r="A45" s="26" t="s">
        <v>125</v>
      </c>
      <c r="B45" s="18" t="s">
        <v>126</v>
      </c>
      <c r="C45" s="27">
        <v>0</v>
      </c>
      <c r="D45" s="27">
        <v>0</v>
      </c>
      <c r="E45" s="27">
        <v>0</v>
      </c>
      <c r="F45" s="30"/>
      <c r="G45" s="18">
        <f>SUMIF($B$36:$B$41,"FDA-2",$G$36:$G$41)</f>
        <v>0</v>
      </c>
      <c r="H45" s="18">
        <f>SUMIF($B$36:$B$41,"FDA-2",$H$36:$H$41)</f>
        <v>0</v>
      </c>
      <c r="I45" s="18">
        <f>SUMIF($B$36:$B$41,"FDA-2",$I$36:$I$41)</f>
        <v>0</v>
      </c>
      <c r="J45" s="36"/>
      <c r="K45" s="6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>
      <c r="A46" s="26" t="s">
        <v>127</v>
      </c>
      <c r="B46" s="18" t="s">
        <v>94</v>
      </c>
      <c r="C46" s="27">
        <v>2</v>
      </c>
      <c r="D46" s="27">
        <v>0</v>
      </c>
      <c r="E46" s="27">
        <v>2</v>
      </c>
      <c r="F46" s="32"/>
      <c r="G46" s="18">
        <f>SUMIF($B$36:$B$41,"FDA-3",$G$36:$G$41)</f>
        <v>0</v>
      </c>
      <c r="H46" s="18">
        <f>SUMIF($B$36:$B$41,"FDA-3",$H$36:$H$41)</f>
        <v>8632.42</v>
      </c>
      <c r="I46" s="18">
        <f>SUMIF($B$36:$B$41,"FDA-3",$I$36:$I$41)</f>
        <v>8632.42</v>
      </c>
      <c r="J46" s="36"/>
      <c r="K46" s="6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>
      <c r="A47" s="26" t="s">
        <v>128</v>
      </c>
      <c r="B47" s="18" t="s">
        <v>100</v>
      </c>
      <c r="C47" s="27">
        <v>1</v>
      </c>
      <c r="D47" s="27">
        <v>0</v>
      </c>
      <c r="E47" s="27">
        <v>1</v>
      </c>
      <c r="F47" s="30"/>
      <c r="G47" s="18">
        <f>SUMIF($B$36:$B$41,"FDA-4",$G$36:$G$41)</f>
        <v>0</v>
      </c>
      <c r="H47" s="18">
        <f>SUMIF($B$36:$B$41,"FDA-4",$H$36:$H$41)</f>
        <v>3083.01</v>
      </c>
      <c r="I47" s="18">
        <f>SUMIF($B$36:$B$41,"FDA-4",$I$36:$I$41)</f>
        <v>3083.01</v>
      </c>
      <c r="J47" s="36"/>
      <c r="K47" s="6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>
      <c r="A48" s="23" t="s">
        <v>129</v>
      </c>
      <c r="B48" s="41"/>
      <c r="C48" s="24">
        <f>SUM(C43:C47)</f>
        <v>6</v>
      </c>
      <c r="D48" s="24">
        <f>SUM(D44:D47)</f>
        <v>0</v>
      </c>
      <c r="E48" s="24">
        <v>6</v>
      </c>
      <c r="F48" s="41"/>
      <c r="G48" s="42">
        <f t="shared" ref="G48:I48" si="6">SUM(G43:G47)</f>
        <v>0</v>
      </c>
      <c r="H48" s="42">
        <f t="shared" si="6"/>
        <v>29905.160000000003</v>
      </c>
      <c r="I48" s="42">
        <f t="shared" si="6"/>
        <v>29905.160000000003</v>
      </c>
      <c r="J48" s="36"/>
      <c r="K48" s="6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>
      <c r="A49" s="43"/>
      <c r="B49" s="43"/>
      <c r="C49" s="43"/>
      <c r="D49" s="43"/>
      <c r="E49" s="43"/>
      <c r="F49" s="43"/>
      <c r="G49" s="37"/>
      <c r="H49" s="37"/>
      <c r="I49" s="44"/>
      <c r="J49" s="36"/>
      <c r="K49" s="6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30" customHeight="1">
      <c r="A50" s="162" t="s">
        <v>130</v>
      </c>
      <c r="B50" s="158"/>
      <c r="C50" s="158"/>
      <c r="D50" s="158"/>
      <c r="E50" s="158"/>
      <c r="F50" s="158"/>
      <c r="G50" s="158"/>
      <c r="H50" s="158"/>
      <c r="I50" s="159"/>
      <c r="J50" s="36"/>
      <c r="K50" s="6"/>
      <c r="L50" s="19"/>
      <c r="M50" s="19"/>
      <c r="N50" s="19"/>
      <c r="O50" s="19"/>
      <c r="P50" s="19"/>
      <c r="Q50" s="19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47.25" customHeight="1">
      <c r="A51" s="42" t="s">
        <v>131</v>
      </c>
      <c r="B51" s="9" t="s">
        <v>132</v>
      </c>
      <c r="C51" s="9" t="s">
        <v>133</v>
      </c>
      <c r="D51" s="9" t="s">
        <v>134</v>
      </c>
      <c r="E51" s="9" t="s">
        <v>135</v>
      </c>
      <c r="F51" s="9" t="s">
        <v>136</v>
      </c>
      <c r="G51" s="9" t="s">
        <v>137</v>
      </c>
      <c r="H51" s="9" t="s">
        <v>138</v>
      </c>
      <c r="I51" s="9" t="s">
        <v>139</v>
      </c>
      <c r="J51" s="44"/>
      <c r="K51" s="6"/>
      <c r="L51" s="6"/>
      <c r="M51" s="6"/>
      <c r="N51" s="6"/>
      <c r="O51" s="6"/>
      <c r="P51" s="6"/>
      <c r="Q51" s="6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30" customHeight="1">
      <c r="A52" s="50" t="s">
        <v>144</v>
      </c>
      <c r="B52" s="13" t="s">
        <v>145</v>
      </c>
      <c r="C52" s="13" t="s">
        <v>101</v>
      </c>
      <c r="D52" s="40" t="s">
        <v>96</v>
      </c>
      <c r="E52" s="51">
        <v>1</v>
      </c>
      <c r="F52" s="13" t="s">
        <v>146</v>
      </c>
      <c r="G52" s="40">
        <v>465.35</v>
      </c>
      <c r="H52" s="15">
        <v>0</v>
      </c>
      <c r="I52" s="15">
        <f t="shared" ref="I52:I78" si="7">SUM(G52:H52)</f>
        <v>465.35</v>
      </c>
      <c r="J52" s="36"/>
      <c r="K52" s="19"/>
      <c r="L52" s="19"/>
      <c r="M52" s="19"/>
      <c r="N52" s="19"/>
      <c r="O52" s="19"/>
      <c r="P52" s="19"/>
      <c r="Q52" s="19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30" customHeight="1">
      <c r="A53" s="50" t="s">
        <v>147</v>
      </c>
      <c r="B53" s="13" t="s">
        <v>148</v>
      </c>
      <c r="C53" s="13" t="s">
        <v>149</v>
      </c>
      <c r="D53" s="40" t="s">
        <v>96</v>
      </c>
      <c r="E53" s="51">
        <v>1</v>
      </c>
      <c r="F53" s="13" t="s">
        <v>150</v>
      </c>
      <c r="G53" s="40">
        <v>849.76</v>
      </c>
      <c r="H53" s="15">
        <v>0</v>
      </c>
      <c r="I53" s="15">
        <f t="shared" si="7"/>
        <v>849.76</v>
      </c>
      <c r="J53" s="36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customHeight="1">
      <c r="A54" s="50" t="s">
        <v>151</v>
      </c>
      <c r="B54" s="13" t="s">
        <v>148</v>
      </c>
      <c r="C54" s="52" t="s">
        <v>152</v>
      </c>
      <c r="D54" s="40" t="s">
        <v>96</v>
      </c>
      <c r="E54" s="51">
        <v>1</v>
      </c>
      <c r="F54" s="13" t="s">
        <v>153</v>
      </c>
      <c r="G54" s="40">
        <v>849.76</v>
      </c>
      <c r="H54" s="15">
        <v>0</v>
      </c>
      <c r="I54" s="15">
        <f t="shared" si="7"/>
        <v>849.76</v>
      </c>
      <c r="J54" s="36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customHeight="1">
      <c r="A55" s="50" t="s">
        <v>144</v>
      </c>
      <c r="B55" s="13" t="s">
        <v>154</v>
      </c>
      <c r="C55" s="52" t="s">
        <v>155</v>
      </c>
      <c r="D55" s="40" t="s">
        <v>105</v>
      </c>
      <c r="E55" s="51">
        <v>1</v>
      </c>
      <c r="F55" s="13" t="s">
        <v>156</v>
      </c>
      <c r="G55" s="40">
        <v>505.81</v>
      </c>
      <c r="H55" s="15">
        <v>0</v>
      </c>
      <c r="I55" s="15">
        <f t="shared" si="7"/>
        <v>505.81</v>
      </c>
      <c r="J55" s="36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>
      <c r="A56" s="50" t="s">
        <v>157</v>
      </c>
      <c r="B56" s="13" t="s">
        <v>141</v>
      </c>
      <c r="C56" s="52" t="s">
        <v>30</v>
      </c>
      <c r="D56" s="40" t="s">
        <v>96</v>
      </c>
      <c r="E56" s="51">
        <v>1</v>
      </c>
      <c r="F56" s="13" t="s">
        <v>158</v>
      </c>
      <c r="G56" s="40">
        <v>1392.8</v>
      </c>
      <c r="H56" s="15">
        <v>0</v>
      </c>
      <c r="I56" s="15">
        <f t="shared" si="7"/>
        <v>1392.8</v>
      </c>
      <c r="J56" s="36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customHeight="1">
      <c r="A57" s="50" t="s">
        <v>159</v>
      </c>
      <c r="B57" s="13" t="s">
        <v>148</v>
      </c>
      <c r="C57" s="52" t="s">
        <v>152</v>
      </c>
      <c r="D57" s="40" t="s">
        <v>96</v>
      </c>
      <c r="E57" s="51">
        <v>1</v>
      </c>
      <c r="F57" s="13" t="s">
        <v>160</v>
      </c>
      <c r="G57" s="40">
        <v>849.76</v>
      </c>
      <c r="H57" s="15">
        <v>0</v>
      </c>
      <c r="I57" s="15">
        <f t="shared" si="7"/>
        <v>849.76</v>
      </c>
      <c r="J57" s="36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>
      <c r="A58" s="50" t="s">
        <v>161</v>
      </c>
      <c r="B58" s="13" t="s">
        <v>148</v>
      </c>
      <c r="C58" s="52" t="s">
        <v>152</v>
      </c>
      <c r="D58" s="40" t="s">
        <v>105</v>
      </c>
      <c r="E58" s="51">
        <v>1</v>
      </c>
      <c r="F58" s="13" t="s">
        <v>162</v>
      </c>
      <c r="G58" s="40">
        <v>849.76</v>
      </c>
      <c r="H58" s="15">
        <v>0</v>
      </c>
      <c r="I58" s="15">
        <f t="shared" si="7"/>
        <v>849.76</v>
      </c>
      <c r="J58" s="36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>
      <c r="A59" s="50" t="s">
        <v>163</v>
      </c>
      <c r="B59" s="13" t="s">
        <v>148</v>
      </c>
      <c r="C59" s="53" t="s">
        <v>152</v>
      </c>
      <c r="D59" s="40" t="s">
        <v>105</v>
      </c>
      <c r="E59" s="51">
        <v>1</v>
      </c>
      <c r="F59" s="13" t="s">
        <v>164</v>
      </c>
      <c r="G59" s="40">
        <v>849.76</v>
      </c>
      <c r="H59" s="15">
        <v>0</v>
      </c>
      <c r="I59" s="15">
        <f t="shared" si="7"/>
        <v>849.76</v>
      </c>
      <c r="J59" s="36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>
      <c r="A60" s="50" t="s">
        <v>165</v>
      </c>
      <c r="B60" s="13" t="s">
        <v>148</v>
      </c>
      <c r="C60" s="53" t="s">
        <v>166</v>
      </c>
      <c r="D60" s="40" t="s">
        <v>105</v>
      </c>
      <c r="E60" s="51">
        <v>1</v>
      </c>
      <c r="F60" s="13" t="s">
        <v>167</v>
      </c>
      <c r="G60" s="40">
        <v>849.76</v>
      </c>
      <c r="H60" s="15">
        <v>0</v>
      </c>
      <c r="I60" s="15">
        <f t="shared" si="7"/>
        <v>849.76</v>
      </c>
      <c r="J60" s="36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>
      <c r="A61" s="50" t="s">
        <v>144</v>
      </c>
      <c r="B61" s="13" t="s">
        <v>154</v>
      </c>
      <c r="C61" s="53" t="s">
        <v>53</v>
      </c>
      <c r="D61" s="40" t="s">
        <v>105</v>
      </c>
      <c r="E61" s="51">
        <v>1</v>
      </c>
      <c r="F61" s="13" t="s">
        <v>168</v>
      </c>
      <c r="G61" s="40">
        <v>505.81</v>
      </c>
      <c r="H61" s="15">
        <v>0</v>
      </c>
      <c r="I61" s="15">
        <f t="shared" si="7"/>
        <v>505.81</v>
      </c>
      <c r="J61" s="36"/>
      <c r="K61" s="19"/>
      <c r="L61" s="19"/>
      <c r="M61" s="19"/>
      <c r="N61" s="19"/>
      <c r="O61" s="19"/>
      <c r="P61" s="19"/>
      <c r="Q61" s="1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30" customHeight="1">
      <c r="A62" s="50" t="s">
        <v>169</v>
      </c>
      <c r="B62" s="13" t="s">
        <v>141</v>
      </c>
      <c r="C62" s="53" t="s">
        <v>53</v>
      </c>
      <c r="D62" s="40" t="s">
        <v>105</v>
      </c>
      <c r="E62" s="51">
        <v>1</v>
      </c>
      <c r="F62" s="13" t="s">
        <v>170</v>
      </c>
      <c r="G62" s="40">
        <v>1392.8</v>
      </c>
      <c r="H62" s="15">
        <v>0</v>
      </c>
      <c r="I62" s="15">
        <f t="shared" si="7"/>
        <v>1392.8</v>
      </c>
      <c r="J62" s="36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customHeight="1">
      <c r="A63" s="50" t="s">
        <v>171</v>
      </c>
      <c r="B63" s="13" t="s">
        <v>148</v>
      </c>
      <c r="C63" s="53" t="s">
        <v>53</v>
      </c>
      <c r="D63" s="40" t="s">
        <v>105</v>
      </c>
      <c r="E63" s="51">
        <v>1</v>
      </c>
      <c r="F63" s="13" t="s">
        <v>172</v>
      </c>
      <c r="G63" s="40">
        <v>849.76</v>
      </c>
      <c r="H63" s="15">
        <v>0</v>
      </c>
      <c r="I63" s="15">
        <f t="shared" si="7"/>
        <v>849.76</v>
      </c>
      <c r="J63" s="36"/>
      <c r="K63" s="19"/>
      <c r="L63" s="19"/>
      <c r="M63" s="19"/>
      <c r="N63" s="19"/>
      <c r="O63" s="19"/>
      <c r="P63" s="19"/>
      <c r="Q63" s="1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0" customHeight="1">
      <c r="A64" s="50" t="s">
        <v>173</v>
      </c>
      <c r="B64" s="13" t="s">
        <v>148</v>
      </c>
      <c r="C64" s="53" t="s">
        <v>53</v>
      </c>
      <c r="D64" s="40" t="s">
        <v>105</v>
      </c>
      <c r="E64" s="51">
        <v>1</v>
      </c>
      <c r="F64" s="13" t="s">
        <v>174</v>
      </c>
      <c r="G64" s="40">
        <v>849.76</v>
      </c>
      <c r="H64" s="15">
        <v>0</v>
      </c>
      <c r="I64" s="15">
        <f t="shared" si="7"/>
        <v>849.76</v>
      </c>
      <c r="J64" s="36"/>
      <c r="K64" s="19"/>
      <c r="L64" s="19"/>
      <c r="M64" s="19"/>
      <c r="N64" s="19"/>
      <c r="O64" s="19"/>
      <c r="P64" s="19"/>
      <c r="Q64" s="1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>
      <c r="A65" s="50" t="s">
        <v>175</v>
      </c>
      <c r="B65" s="13" t="s">
        <v>148</v>
      </c>
      <c r="C65" s="53" t="s">
        <v>53</v>
      </c>
      <c r="D65" s="40" t="s">
        <v>96</v>
      </c>
      <c r="E65" s="51">
        <v>1</v>
      </c>
      <c r="F65" s="13" t="s">
        <v>176</v>
      </c>
      <c r="G65" s="40">
        <v>849.76</v>
      </c>
      <c r="H65" s="15">
        <v>0</v>
      </c>
      <c r="I65" s="15">
        <f t="shared" si="7"/>
        <v>849.76</v>
      </c>
      <c r="J65" s="36"/>
      <c r="K65" s="19"/>
      <c r="L65" s="19"/>
      <c r="M65" s="19"/>
      <c r="N65" s="19"/>
      <c r="O65" s="19"/>
      <c r="P65" s="19"/>
      <c r="Q65" s="1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30" customHeight="1">
      <c r="A66" s="50" t="s">
        <v>177</v>
      </c>
      <c r="B66" s="13" t="s">
        <v>148</v>
      </c>
      <c r="C66" s="53" t="s">
        <v>53</v>
      </c>
      <c r="D66" s="40" t="s">
        <v>96</v>
      </c>
      <c r="E66" s="51">
        <v>1</v>
      </c>
      <c r="F66" s="13" t="s">
        <v>178</v>
      </c>
      <c r="G66" s="40">
        <v>849.76</v>
      </c>
      <c r="H66" s="15">
        <v>0</v>
      </c>
      <c r="I66" s="15">
        <f t="shared" si="7"/>
        <v>849.76</v>
      </c>
      <c r="J66" s="36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customHeight="1">
      <c r="A67" s="50" t="s">
        <v>473</v>
      </c>
      <c r="B67" s="13" t="s">
        <v>141</v>
      </c>
      <c r="C67" s="53" t="s">
        <v>341</v>
      </c>
      <c r="D67" s="40" t="s">
        <v>96</v>
      </c>
      <c r="E67" s="51">
        <v>1</v>
      </c>
      <c r="F67" s="13" t="s">
        <v>474</v>
      </c>
      <c r="G67" s="40">
        <v>1392.8</v>
      </c>
      <c r="H67" s="15">
        <v>0</v>
      </c>
      <c r="I67" s="15">
        <f t="shared" si="7"/>
        <v>1392.8</v>
      </c>
      <c r="J67" s="36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customHeight="1">
      <c r="A68" s="50" t="s">
        <v>179</v>
      </c>
      <c r="B68" s="13" t="s">
        <v>141</v>
      </c>
      <c r="C68" s="53" t="s">
        <v>53</v>
      </c>
      <c r="D68" s="40" t="s">
        <v>96</v>
      </c>
      <c r="E68" s="51">
        <v>1</v>
      </c>
      <c r="F68" s="13" t="s">
        <v>180</v>
      </c>
      <c r="G68" s="40">
        <v>1392.8</v>
      </c>
      <c r="H68" s="15">
        <v>0</v>
      </c>
      <c r="I68" s="15">
        <f t="shared" si="7"/>
        <v>1392.8</v>
      </c>
      <c r="J68" s="36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customHeight="1">
      <c r="A69" s="50" t="s">
        <v>144</v>
      </c>
      <c r="B69" s="13" t="s">
        <v>154</v>
      </c>
      <c r="C69" s="53" t="s">
        <v>181</v>
      </c>
      <c r="D69" s="40" t="s">
        <v>96</v>
      </c>
      <c r="E69" s="51">
        <v>1</v>
      </c>
      <c r="F69" s="13" t="s">
        <v>182</v>
      </c>
      <c r="G69" s="40">
        <v>505.81</v>
      </c>
      <c r="H69" s="15">
        <v>0</v>
      </c>
      <c r="I69" s="15">
        <f t="shared" si="7"/>
        <v>505.81</v>
      </c>
      <c r="J69" s="36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customHeight="1">
      <c r="A70" s="50" t="s">
        <v>183</v>
      </c>
      <c r="B70" s="13" t="s">
        <v>148</v>
      </c>
      <c r="C70" s="53" t="s">
        <v>181</v>
      </c>
      <c r="D70" s="40" t="s">
        <v>96</v>
      </c>
      <c r="E70" s="51">
        <v>1</v>
      </c>
      <c r="F70" s="13" t="s">
        <v>184</v>
      </c>
      <c r="G70" s="40">
        <v>849.76</v>
      </c>
      <c r="H70" s="15">
        <v>0</v>
      </c>
      <c r="I70" s="15">
        <f t="shared" si="7"/>
        <v>849.76</v>
      </c>
      <c r="J70" s="36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customHeight="1">
      <c r="A71" s="50" t="s">
        <v>144</v>
      </c>
      <c r="B71" s="13" t="s">
        <v>154</v>
      </c>
      <c r="C71" s="13" t="s">
        <v>36</v>
      </c>
      <c r="D71" s="40" t="s">
        <v>96</v>
      </c>
      <c r="E71" s="51">
        <v>1</v>
      </c>
      <c r="F71" s="13" t="s">
        <v>186</v>
      </c>
      <c r="G71" s="40">
        <v>505.81</v>
      </c>
      <c r="H71" s="15">
        <v>0</v>
      </c>
      <c r="I71" s="15">
        <f t="shared" si="7"/>
        <v>505.81</v>
      </c>
      <c r="J71" s="36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customHeight="1">
      <c r="A72" s="50" t="s">
        <v>144</v>
      </c>
      <c r="B72" s="13" t="s">
        <v>154</v>
      </c>
      <c r="C72" s="13" t="s">
        <v>36</v>
      </c>
      <c r="D72" s="40" t="s">
        <v>96</v>
      </c>
      <c r="E72" s="51">
        <v>1</v>
      </c>
      <c r="F72" s="13" t="s">
        <v>187</v>
      </c>
      <c r="G72" s="40">
        <v>505.81</v>
      </c>
      <c r="H72" s="15">
        <v>0</v>
      </c>
      <c r="I72" s="15">
        <f t="shared" si="7"/>
        <v>505.81</v>
      </c>
      <c r="J72" s="36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customHeight="1">
      <c r="A73" s="50" t="s">
        <v>188</v>
      </c>
      <c r="B73" s="13" t="s">
        <v>148</v>
      </c>
      <c r="C73" s="13" t="s">
        <v>189</v>
      </c>
      <c r="D73" s="40" t="s">
        <v>96</v>
      </c>
      <c r="E73" s="51">
        <v>1</v>
      </c>
      <c r="F73" s="13" t="s">
        <v>190</v>
      </c>
      <c r="G73" s="40">
        <v>849.76</v>
      </c>
      <c r="H73" s="15">
        <v>0</v>
      </c>
      <c r="I73" s="15">
        <f t="shared" si="7"/>
        <v>849.76</v>
      </c>
      <c r="J73" s="36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customHeight="1">
      <c r="A74" s="50" t="s">
        <v>191</v>
      </c>
      <c r="B74" s="13" t="s">
        <v>148</v>
      </c>
      <c r="C74" s="13" t="s">
        <v>189</v>
      </c>
      <c r="D74" s="40" t="s">
        <v>105</v>
      </c>
      <c r="E74" s="51">
        <v>1</v>
      </c>
      <c r="F74" s="13" t="s">
        <v>192</v>
      </c>
      <c r="G74" s="40">
        <v>849.76</v>
      </c>
      <c r="H74" s="15">
        <v>0</v>
      </c>
      <c r="I74" s="15">
        <f t="shared" si="7"/>
        <v>849.76</v>
      </c>
      <c r="J74" s="36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>
      <c r="A75" s="50" t="s">
        <v>193</v>
      </c>
      <c r="B75" s="13" t="s">
        <v>194</v>
      </c>
      <c r="C75" s="13" t="s">
        <v>189</v>
      </c>
      <c r="D75" s="40" t="s">
        <v>105</v>
      </c>
      <c r="E75" s="51">
        <v>1</v>
      </c>
      <c r="F75" s="13" t="s">
        <v>195</v>
      </c>
      <c r="G75" s="40">
        <v>566.5</v>
      </c>
      <c r="H75" s="15">
        <v>0</v>
      </c>
      <c r="I75" s="15">
        <f t="shared" si="7"/>
        <v>566.5</v>
      </c>
      <c r="J75" s="36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>
      <c r="A76" s="50" t="s">
        <v>196</v>
      </c>
      <c r="B76" s="13" t="s">
        <v>194</v>
      </c>
      <c r="C76" s="13" t="s">
        <v>189</v>
      </c>
      <c r="D76" s="40" t="s">
        <v>105</v>
      </c>
      <c r="E76" s="51">
        <v>1</v>
      </c>
      <c r="F76" s="13" t="s">
        <v>197</v>
      </c>
      <c r="G76" s="40">
        <v>566.5</v>
      </c>
      <c r="H76" s="15">
        <v>0</v>
      </c>
      <c r="I76" s="15">
        <f t="shared" si="7"/>
        <v>566.5</v>
      </c>
      <c r="J76" s="36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>
      <c r="A77" s="50" t="s">
        <v>198</v>
      </c>
      <c r="B77" s="13" t="s">
        <v>194</v>
      </c>
      <c r="C77" s="13" t="s">
        <v>199</v>
      </c>
      <c r="D77" s="40" t="s">
        <v>105</v>
      </c>
      <c r="E77" s="51">
        <v>1</v>
      </c>
      <c r="F77" s="13" t="s">
        <v>200</v>
      </c>
      <c r="G77" s="40">
        <v>566.5</v>
      </c>
      <c r="H77" s="15">
        <v>0</v>
      </c>
      <c r="I77" s="15">
        <f t="shared" si="7"/>
        <v>566.5</v>
      </c>
      <c r="J77" s="36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>
      <c r="A78" s="50" t="s">
        <v>201</v>
      </c>
      <c r="B78" s="13" t="s">
        <v>141</v>
      </c>
      <c r="C78" s="13" t="s">
        <v>36</v>
      </c>
      <c r="D78" s="40" t="s">
        <v>105</v>
      </c>
      <c r="E78" s="51">
        <v>1</v>
      </c>
      <c r="F78" s="13" t="s">
        <v>202</v>
      </c>
      <c r="G78" s="40">
        <v>1392.8</v>
      </c>
      <c r="H78" s="15">
        <v>0</v>
      </c>
      <c r="I78" s="15">
        <f t="shared" si="7"/>
        <v>1392.8</v>
      </c>
      <c r="J78" s="36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customHeight="1">
      <c r="A79" s="50" t="s">
        <v>203</v>
      </c>
      <c r="B79" s="13" t="s">
        <v>148</v>
      </c>
      <c r="C79" s="13" t="s">
        <v>204</v>
      </c>
      <c r="D79" s="40" t="s">
        <v>96</v>
      </c>
      <c r="E79" s="51">
        <v>1</v>
      </c>
      <c r="F79" s="13" t="s">
        <v>205</v>
      </c>
      <c r="G79" s="40">
        <v>849.76</v>
      </c>
      <c r="H79" s="15">
        <v>0</v>
      </c>
      <c r="I79" s="40">
        <v>849.76</v>
      </c>
      <c r="J79" s="36"/>
      <c r="K79" s="19"/>
      <c r="L79" s="19"/>
      <c r="M79" s="19"/>
      <c r="N79" s="19"/>
      <c r="O79" s="19"/>
      <c r="P79" s="19"/>
      <c r="Q79" s="1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30" customHeight="1">
      <c r="A80" s="50" t="s">
        <v>206</v>
      </c>
      <c r="B80" s="13" t="s">
        <v>148</v>
      </c>
      <c r="C80" s="13" t="s">
        <v>36</v>
      </c>
      <c r="D80" s="40" t="s">
        <v>105</v>
      </c>
      <c r="E80" s="51">
        <v>1</v>
      </c>
      <c r="F80" s="13" t="s">
        <v>223</v>
      </c>
      <c r="G80" s="40">
        <v>849.76</v>
      </c>
      <c r="H80" s="15">
        <v>0</v>
      </c>
      <c r="I80" s="15">
        <f t="shared" ref="I80:I127" si="8">SUM(G80:H80)</f>
        <v>849.76</v>
      </c>
      <c r="J80" s="36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customHeight="1">
      <c r="A81" s="50" t="s">
        <v>208</v>
      </c>
      <c r="B81" s="13" t="s">
        <v>148</v>
      </c>
      <c r="C81" s="13" t="s">
        <v>36</v>
      </c>
      <c r="D81" s="40" t="s">
        <v>105</v>
      </c>
      <c r="E81" s="51">
        <v>1</v>
      </c>
      <c r="F81" s="13" t="s">
        <v>209</v>
      </c>
      <c r="G81" s="40">
        <v>849.76</v>
      </c>
      <c r="H81" s="15">
        <v>0</v>
      </c>
      <c r="I81" s="15">
        <f t="shared" si="8"/>
        <v>849.76</v>
      </c>
      <c r="J81" s="36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>
      <c r="A82" s="50" t="s">
        <v>210</v>
      </c>
      <c r="B82" s="13" t="s">
        <v>141</v>
      </c>
      <c r="C82" s="13" t="s">
        <v>36</v>
      </c>
      <c r="D82" s="40" t="s">
        <v>96</v>
      </c>
      <c r="E82" s="51">
        <v>1</v>
      </c>
      <c r="F82" s="13" t="s">
        <v>211</v>
      </c>
      <c r="G82" s="40">
        <v>1392.8</v>
      </c>
      <c r="H82" s="15">
        <v>0</v>
      </c>
      <c r="I82" s="15">
        <f t="shared" si="8"/>
        <v>1392.8</v>
      </c>
      <c r="J82" s="36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>
      <c r="A83" s="50" t="s">
        <v>212</v>
      </c>
      <c r="B83" s="13" t="s">
        <v>194</v>
      </c>
      <c r="C83" s="13" t="s">
        <v>199</v>
      </c>
      <c r="D83" s="40" t="s">
        <v>105</v>
      </c>
      <c r="E83" s="51">
        <v>1</v>
      </c>
      <c r="F83" s="13" t="s">
        <v>213</v>
      </c>
      <c r="G83" s="40">
        <v>566.5</v>
      </c>
      <c r="H83" s="15">
        <v>0</v>
      </c>
      <c r="I83" s="15">
        <f t="shared" si="8"/>
        <v>566.5</v>
      </c>
      <c r="J83" s="36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customHeight="1">
      <c r="A84" s="50" t="s">
        <v>214</v>
      </c>
      <c r="B84" s="13" t="s">
        <v>194</v>
      </c>
      <c r="C84" s="13" t="s">
        <v>199</v>
      </c>
      <c r="D84" s="40" t="s">
        <v>105</v>
      </c>
      <c r="E84" s="51">
        <v>1</v>
      </c>
      <c r="F84" s="13" t="s">
        <v>215</v>
      </c>
      <c r="G84" s="40">
        <v>566.5</v>
      </c>
      <c r="H84" s="15">
        <v>0</v>
      </c>
      <c r="I84" s="15">
        <f t="shared" si="8"/>
        <v>566.5</v>
      </c>
      <c r="J84" s="36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>
      <c r="A85" s="50" t="s">
        <v>216</v>
      </c>
      <c r="B85" s="13" t="s">
        <v>148</v>
      </c>
      <c r="C85" s="13" t="s">
        <v>189</v>
      </c>
      <c r="D85" s="40" t="s">
        <v>105</v>
      </c>
      <c r="E85" s="51">
        <v>1</v>
      </c>
      <c r="F85" s="13" t="s">
        <v>217</v>
      </c>
      <c r="G85" s="40">
        <v>849.76</v>
      </c>
      <c r="H85" s="15">
        <v>0</v>
      </c>
      <c r="I85" s="15">
        <f t="shared" si="8"/>
        <v>849.76</v>
      </c>
      <c r="J85" s="36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>
      <c r="A86" s="50" t="s">
        <v>144</v>
      </c>
      <c r="B86" s="13" t="s">
        <v>154</v>
      </c>
      <c r="C86" s="13" t="s">
        <v>218</v>
      </c>
      <c r="D86" s="40" t="s">
        <v>96</v>
      </c>
      <c r="E86" s="51">
        <v>1</v>
      </c>
      <c r="F86" s="13" t="s">
        <v>219</v>
      </c>
      <c r="G86" s="40">
        <v>505.81</v>
      </c>
      <c r="H86" s="15">
        <v>0</v>
      </c>
      <c r="I86" s="15">
        <f t="shared" si="8"/>
        <v>505.81</v>
      </c>
      <c r="J86" s="36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>
      <c r="A87" s="50" t="s">
        <v>220</v>
      </c>
      <c r="B87" s="13" t="s">
        <v>148</v>
      </c>
      <c r="C87" s="13" t="s">
        <v>218</v>
      </c>
      <c r="D87" s="40" t="s">
        <v>96</v>
      </c>
      <c r="E87" s="51">
        <v>1</v>
      </c>
      <c r="F87" s="13" t="s">
        <v>491</v>
      </c>
      <c r="G87" s="40">
        <v>849.76</v>
      </c>
      <c r="H87" s="15">
        <v>0</v>
      </c>
      <c r="I87" s="15">
        <f t="shared" si="8"/>
        <v>849.76</v>
      </c>
      <c r="J87" s="36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customHeight="1">
      <c r="A88" s="50" t="s">
        <v>222</v>
      </c>
      <c r="B88" s="13" t="s">
        <v>148</v>
      </c>
      <c r="C88" s="13" t="s">
        <v>218</v>
      </c>
      <c r="D88" s="40" t="s">
        <v>96</v>
      </c>
      <c r="E88" s="51">
        <v>1</v>
      </c>
      <c r="F88" s="13" t="s">
        <v>492</v>
      </c>
      <c r="G88" s="40">
        <v>849.76</v>
      </c>
      <c r="H88" s="15">
        <v>0</v>
      </c>
      <c r="I88" s="15">
        <f t="shared" si="8"/>
        <v>849.76</v>
      </c>
      <c r="J88" s="36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customHeight="1">
      <c r="A89" s="50" t="s">
        <v>224</v>
      </c>
      <c r="B89" s="13" t="s">
        <v>194</v>
      </c>
      <c r="C89" s="13" t="s">
        <v>218</v>
      </c>
      <c r="D89" s="40" t="s">
        <v>105</v>
      </c>
      <c r="E89" s="51">
        <v>1</v>
      </c>
      <c r="F89" s="13" t="s">
        <v>225</v>
      </c>
      <c r="G89" s="40">
        <v>566.5</v>
      </c>
      <c r="H89" s="15">
        <v>0</v>
      </c>
      <c r="I89" s="15">
        <f t="shared" si="8"/>
        <v>566.5</v>
      </c>
      <c r="J89" s="36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customHeight="1">
      <c r="A90" s="50" t="s">
        <v>226</v>
      </c>
      <c r="B90" s="13" t="s">
        <v>148</v>
      </c>
      <c r="C90" s="13" t="s">
        <v>227</v>
      </c>
      <c r="D90" s="40" t="s">
        <v>96</v>
      </c>
      <c r="E90" s="51">
        <v>1</v>
      </c>
      <c r="F90" s="13" t="s">
        <v>475</v>
      </c>
      <c r="G90" s="40">
        <v>849.76</v>
      </c>
      <c r="H90" s="15">
        <v>0</v>
      </c>
      <c r="I90" s="15">
        <f t="shared" si="8"/>
        <v>849.76</v>
      </c>
      <c r="J90" s="36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>
      <c r="A91" s="50" t="s">
        <v>229</v>
      </c>
      <c r="B91" s="13" t="s">
        <v>141</v>
      </c>
      <c r="C91" s="13" t="s">
        <v>230</v>
      </c>
      <c r="D91" s="40" t="s">
        <v>105</v>
      </c>
      <c r="E91" s="51">
        <v>1</v>
      </c>
      <c r="F91" s="13" t="s">
        <v>476</v>
      </c>
      <c r="G91" s="40">
        <v>1392.8</v>
      </c>
      <c r="H91" s="15">
        <v>0</v>
      </c>
      <c r="I91" s="15">
        <f t="shared" si="8"/>
        <v>1392.8</v>
      </c>
      <c r="J91" s="36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customHeight="1">
      <c r="A92" s="50" t="s">
        <v>232</v>
      </c>
      <c r="B92" s="13" t="s">
        <v>148</v>
      </c>
      <c r="C92" s="13" t="s">
        <v>230</v>
      </c>
      <c r="D92" s="40" t="s">
        <v>105</v>
      </c>
      <c r="E92" s="51">
        <v>1</v>
      </c>
      <c r="F92" s="13" t="s">
        <v>233</v>
      </c>
      <c r="G92" s="40">
        <v>849.76</v>
      </c>
      <c r="H92" s="15">
        <v>0</v>
      </c>
      <c r="I92" s="15">
        <f t="shared" si="8"/>
        <v>849.76</v>
      </c>
      <c r="J92" s="36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>
      <c r="A93" s="50" t="s">
        <v>144</v>
      </c>
      <c r="B93" s="13" t="s">
        <v>154</v>
      </c>
      <c r="C93" s="40" t="s">
        <v>56</v>
      </c>
      <c r="D93" s="40" t="s">
        <v>105</v>
      </c>
      <c r="E93" s="51">
        <v>1</v>
      </c>
      <c r="F93" s="13" t="s">
        <v>234</v>
      </c>
      <c r="G93" s="40">
        <v>505.81</v>
      </c>
      <c r="H93" s="15">
        <v>0</v>
      </c>
      <c r="I93" s="15">
        <f t="shared" si="8"/>
        <v>505.81</v>
      </c>
      <c r="J93" s="36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>
      <c r="A94" s="50" t="s">
        <v>235</v>
      </c>
      <c r="B94" s="13" t="s">
        <v>194</v>
      </c>
      <c r="C94" s="40" t="s">
        <v>236</v>
      </c>
      <c r="D94" s="40" t="s">
        <v>105</v>
      </c>
      <c r="E94" s="51">
        <v>1</v>
      </c>
      <c r="F94" s="13" t="s">
        <v>237</v>
      </c>
      <c r="G94" s="40">
        <v>566.5</v>
      </c>
      <c r="H94" s="15">
        <v>0</v>
      </c>
      <c r="I94" s="15">
        <f t="shared" si="8"/>
        <v>566.5</v>
      </c>
      <c r="J94" s="36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>
      <c r="A95" s="50" t="s">
        <v>238</v>
      </c>
      <c r="B95" s="13" t="s">
        <v>148</v>
      </c>
      <c r="C95" s="40" t="s">
        <v>236</v>
      </c>
      <c r="D95" s="40" t="s">
        <v>96</v>
      </c>
      <c r="E95" s="51">
        <v>1</v>
      </c>
      <c r="F95" s="13" t="s">
        <v>239</v>
      </c>
      <c r="G95" s="40">
        <v>849.76</v>
      </c>
      <c r="H95" s="15">
        <v>0</v>
      </c>
      <c r="I95" s="15">
        <f t="shared" si="8"/>
        <v>849.76</v>
      </c>
      <c r="J95" s="36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>
      <c r="A96" s="50" t="s">
        <v>240</v>
      </c>
      <c r="B96" s="13" t="s">
        <v>141</v>
      </c>
      <c r="C96" s="40" t="s">
        <v>241</v>
      </c>
      <c r="D96" s="40" t="s">
        <v>105</v>
      </c>
      <c r="E96" s="51">
        <v>1</v>
      </c>
      <c r="F96" s="13" t="s">
        <v>477</v>
      </c>
      <c r="G96" s="40">
        <v>1392.8</v>
      </c>
      <c r="H96" s="15">
        <v>0</v>
      </c>
      <c r="I96" s="15">
        <f t="shared" si="8"/>
        <v>1392.8</v>
      </c>
      <c r="J96" s="36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customHeight="1">
      <c r="A97" s="50" t="s">
        <v>144</v>
      </c>
      <c r="B97" s="13" t="s">
        <v>154</v>
      </c>
      <c r="C97" s="40" t="s">
        <v>241</v>
      </c>
      <c r="D97" s="40" t="s">
        <v>105</v>
      </c>
      <c r="E97" s="51">
        <v>1</v>
      </c>
      <c r="F97" s="13" t="s">
        <v>243</v>
      </c>
      <c r="G97" s="40">
        <v>505.81</v>
      </c>
      <c r="H97" s="15">
        <v>0</v>
      </c>
      <c r="I97" s="15">
        <f t="shared" si="8"/>
        <v>505.81</v>
      </c>
      <c r="J97" s="36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>
      <c r="A98" s="50" t="s">
        <v>244</v>
      </c>
      <c r="B98" s="13" t="s">
        <v>148</v>
      </c>
      <c r="C98" s="40" t="s">
        <v>245</v>
      </c>
      <c r="D98" s="40" t="s">
        <v>96</v>
      </c>
      <c r="E98" s="51">
        <v>1</v>
      </c>
      <c r="F98" s="13" t="s">
        <v>246</v>
      </c>
      <c r="G98" s="40">
        <v>849.76</v>
      </c>
      <c r="H98" s="15">
        <v>0</v>
      </c>
      <c r="I98" s="15">
        <f t="shared" si="8"/>
        <v>849.76</v>
      </c>
      <c r="J98" s="36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>
      <c r="A99" s="50" t="s">
        <v>250</v>
      </c>
      <c r="B99" s="13" t="s">
        <v>148</v>
      </c>
      <c r="C99" s="40" t="s">
        <v>251</v>
      </c>
      <c r="D99" s="40" t="s">
        <v>96</v>
      </c>
      <c r="E99" s="51">
        <v>1</v>
      </c>
      <c r="F99" s="13" t="s">
        <v>252</v>
      </c>
      <c r="G99" s="40">
        <v>849.76</v>
      </c>
      <c r="H99" s="15">
        <v>0</v>
      </c>
      <c r="I99" s="15">
        <f t="shared" si="8"/>
        <v>849.76</v>
      </c>
      <c r="J99" s="36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>
      <c r="A100" s="50" t="s">
        <v>253</v>
      </c>
      <c r="B100" s="13" t="s">
        <v>148</v>
      </c>
      <c r="C100" s="40" t="s">
        <v>254</v>
      </c>
      <c r="D100" s="40" t="s">
        <v>105</v>
      </c>
      <c r="E100" s="51">
        <v>1</v>
      </c>
      <c r="F100" s="13" t="s">
        <v>255</v>
      </c>
      <c r="G100" s="40">
        <v>849.76</v>
      </c>
      <c r="H100" s="15">
        <v>0</v>
      </c>
      <c r="I100" s="15">
        <f t="shared" si="8"/>
        <v>849.76</v>
      </c>
      <c r="J100" s="36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customHeight="1">
      <c r="A101" s="50" t="s">
        <v>256</v>
      </c>
      <c r="B101" s="13" t="s">
        <v>148</v>
      </c>
      <c r="C101" s="40" t="s">
        <v>257</v>
      </c>
      <c r="D101" s="40" t="s">
        <v>105</v>
      </c>
      <c r="E101" s="51">
        <v>1</v>
      </c>
      <c r="F101" s="54" t="s">
        <v>258</v>
      </c>
      <c r="G101" s="40">
        <v>849.76</v>
      </c>
      <c r="H101" s="15">
        <v>0</v>
      </c>
      <c r="I101" s="15">
        <f t="shared" si="8"/>
        <v>849.76</v>
      </c>
      <c r="J101" s="36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customHeight="1">
      <c r="A102" s="50" t="s">
        <v>259</v>
      </c>
      <c r="B102" s="13" t="s">
        <v>148</v>
      </c>
      <c r="C102" s="40" t="s">
        <v>251</v>
      </c>
      <c r="D102" s="40" t="s">
        <v>96</v>
      </c>
      <c r="E102" s="51">
        <v>1</v>
      </c>
      <c r="F102" s="13" t="s">
        <v>260</v>
      </c>
      <c r="G102" s="40">
        <v>849.76</v>
      </c>
      <c r="H102" s="15">
        <v>0</v>
      </c>
      <c r="I102" s="15">
        <f t="shared" si="8"/>
        <v>849.76</v>
      </c>
      <c r="J102" s="36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>
      <c r="A103" s="50" t="s">
        <v>261</v>
      </c>
      <c r="B103" s="13" t="s">
        <v>194</v>
      </c>
      <c r="C103" s="40" t="s">
        <v>241</v>
      </c>
      <c r="D103" s="40" t="s">
        <v>96</v>
      </c>
      <c r="E103" s="51">
        <v>1</v>
      </c>
      <c r="F103" s="13" t="s">
        <v>262</v>
      </c>
      <c r="G103" s="40">
        <v>566.5</v>
      </c>
      <c r="H103" s="15">
        <v>0</v>
      </c>
      <c r="I103" s="15">
        <f t="shared" si="8"/>
        <v>566.5</v>
      </c>
      <c r="J103" s="36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>
      <c r="A104" s="50" t="s">
        <v>263</v>
      </c>
      <c r="B104" s="13" t="s">
        <v>148</v>
      </c>
      <c r="C104" s="13" t="s">
        <v>254</v>
      </c>
      <c r="D104" s="40" t="s">
        <v>96</v>
      </c>
      <c r="E104" s="51">
        <v>1</v>
      </c>
      <c r="F104" s="13" t="s">
        <v>264</v>
      </c>
      <c r="G104" s="40">
        <v>849.76</v>
      </c>
      <c r="H104" s="15">
        <v>0</v>
      </c>
      <c r="I104" s="15">
        <f t="shared" si="8"/>
        <v>849.76</v>
      </c>
      <c r="J104" s="36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customHeight="1">
      <c r="A105" s="50" t="s">
        <v>265</v>
      </c>
      <c r="B105" s="13" t="s">
        <v>148</v>
      </c>
      <c r="C105" s="52" t="s">
        <v>266</v>
      </c>
      <c r="D105" s="40" t="s">
        <v>96</v>
      </c>
      <c r="E105" s="51">
        <v>1</v>
      </c>
      <c r="F105" s="13" t="s">
        <v>267</v>
      </c>
      <c r="G105" s="40">
        <v>849.76</v>
      </c>
      <c r="H105" s="15">
        <v>0</v>
      </c>
      <c r="I105" s="15">
        <f t="shared" si="8"/>
        <v>849.76</v>
      </c>
      <c r="J105" s="36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customHeight="1">
      <c r="A106" s="50" t="s">
        <v>268</v>
      </c>
      <c r="B106" s="13" t="s">
        <v>141</v>
      </c>
      <c r="C106" s="52" t="s">
        <v>269</v>
      </c>
      <c r="D106" s="40" t="s">
        <v>105</v>
      </c>
      <c r="E106" s="51">
        <v>1</v>
      </c>
      <c r="F106" s="13" t="s">
        <v>270</v>
      </c>
      <c r="G106" s="40">
        <v>1392.8</v>
      </c>
      <c r="H106" s="15">
        <v>0</v>
      </c>
      <c r="I106" s="15">
        <f t="shared" si="8"/>
        <v>1392.8</v>
      </c>
      <c r="J106" s="36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customHeight="1">
      <c r="A107" s="50" t="s">
        <v>265</v>
      </c>
      <c r="B107" s="13" t="s">
        <v>148</v>
      </c>
      <c r="C107" s="52" t="s">
        <v>269</v>
      </c>
      <c r="D107" s="40" t="s">
        <v>96</v>
      </c>
      <c r="E107" s="51">
        <v>1</v>
      </c>
      <c r="F107" s="13" t="s">
        <v>271</v>
      </c>
      <c r="G107" s="40">
        <v>849.76</v>
      </c>
      <c r="H107" s="15">
        <v>0</v>
      </c>
      <c r="I107" s="15">
        <f t="shared" si="8"/>
        <v>849.76</v>
      </c>
      <c r="J107" s="36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customHeight="1">
      <c r="A108" s="50" t="s">
        <v>272</v>
      </c>
      <c r="B108" s="13" t="s">
        <v>148</v>
      </c>
      <c r="C108" s="52" t="s">
        <v>273</v>
      </c>
      <c r="D108" s="40" t="s">
        <v>105</v>
      </c>
      <c r="E108" s="51">
        <v>1</v>
      </c>
      <c r="F108" s="13" t="s">
        <v>274</v>
      </c>
      <c r="G108" s="40">
        <v>849.76</v>
      </c>
      <c r="H108" s="15">
        <v>0</v>
      </c>
      <c r="I108" s="15">
        <f t="shared" si="8"/>
        <v>849.76</v>
      </c>
      <c r="J108" s="36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>
      <c r="A109" s="50" t="s">
        <v>275</v>
      </c>
      <c r="B109" s="13" t="s">
        <v>194</v>
      </c>
      <c r="C109" s="52" t="s">
        <v>273</v>
      </c>
      <c r="D109" s="40" t="s">
        <v>96</v>
      </c>
      <c r="E109" s="51">
        <v>1</v>
      </c>
      <c r="F109" s="13" t="s">
        <v>276</v>
      </c>
      <c r="G109" s="40">
        <v>566.5</v>
      </c>
      <c r="H109" s="15">
        <v>0</v>
      </c>
      <c r="I109" s="15">
        <f t="shared" si="8"/>
        <v>566.5</v>
      </c>
      <c r="J109" s="36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customHeight="1">
      <c r="A110" s="50" t="s">
        <v>265</v>
      </c>
      <c r="B110" s="13" t="s">
        <v>194</v>
      </c>
      <c r="C110" s="52" t="s">
        <v>273</v>
      </c>
      <c r="D110" s="40" t="s">
        <v>96</v>
      </c>
      <c r="E110" s="51">
        <v>1</v>
      </c>
      <c r="F110" s="13" t="s">
        <v>277</v>
      </c>
      <c r="G110" s="40">
        <v>566.5</v>
      </c>
      <c r="H110" s="15">
        <v>0</v>
      </c>
      <c r="I110" s="15">
        <f t="shared" si="8"/>
        <v>566.5</v>
      </c>
      <c r="J110" s="36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>
      <c r="A111" s="50" t="s">
        <v>278</v>
      </c>
      <c r="B111" s="13" t="s">
        <v>148</v>
      </c>
      <c r="C111" s="52" t="s">
        <v>279</v>
      </c>
      <c r="D111" s="40" t="s">
        <v>96</v>
      </c>
      <c r="E111" s="51">
        <v>1</v>
      </c>
      <c r="F111" s="13" t="s">
        <v>280</v>
      </c>
      <c r="G111" s="40">
        <v>849.76</v>
      </c>
      <c r="H111" s="15">
        <v>0</v>
      </c>
      <c r="I111" s="15">
        <f t="shared" si="8"/>
        <v>849.76</v>
      </c>
      <c r="J111" s="36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customHeight="1">
      <c r="A112" s="50" t="s">
        <v>275</v>
      </c>
      <c r="B112" s="13" t="s">
        <v>194</v>
      </c>
      <c r="C112" s="52" t="s">
        <v>279</v>
      </c>
      <c r="D112" s="40" t="s">
        <v>96</v>
      </c>
      <c r="E112" s="51">
        <v>1</v>
      </c>
      <c r="F112" s="13" t="s">
        <v>281</v>
      </c>
      <c r="G112" s="40">
        <v>566.5</v>
      </c>
      <c r="H112" s="15">
        <v>0</v>
      </c>
      <c r="I112" s="15">
        <f t="shared" si="8"/>
        <v>566.5</v>
      </c>
      <c r="J112" s="36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customHeight="1">
      <c r="A113" s="50" t="s">
        <v>265</v>
      </c>
      <c r="B113" s="13" t="s">
        <v>194</v>
      </c>
      <c r="C113" s="52" t="s">
        <v>279</v>
      </c>
      <c r="D113" s="40" t="s">
        <v>96</v>
      </c>
      <c r="E113" s="51">
        <v>1</v>
      </c>
      <c r="F113" s="13" t="s">
        <v>282</v>
      </c>
      <c r="G113" s="40">
        <v>566.5</v>
      </c>
      <c r="H113" s="15">
        <v>0</v>
      </c>
      <c r="I113" s="15">
        <f t="shared" si="8"/>
        <v>566.5</v>
      </c>
      <c r="J113" s="36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customHeight="1">
      <c r="A114" s="50" t="s">
        <v>283</v>
      </c>
      <c r="B114" s="13" t="s">
        <v>194</v>
      </c>
      <c r="C114" s="52" t="s">
        <v>279</v>
      </c>
      <c r="D114" s="40" t="s">
        <v>105</v>
      </c>
      <c r="E114" s="51">
        <v>1</v>
      </c>
      <c r="F114" s="13" t="s">
        <v>284</v>
      </c>
      <c r="G114" s="40">
        <v>566.5</v>
      </c>
      <c r="H114" s="15">
        <v>0</v>
      </c>
      <c r="I114" s="15">
        <f t="shared" si="8"/>
        <v>566.5</v>
      </c>
      <c r="J114" s="36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customHeight="1">
      <c r="A115" s="50" t="s">
        <v>285</v>
      </c>
      <c r="B115" s="13" t="s">
        <v>148</v>
      </c>
      <c r="C115" s="52" t="s">
        <v>286</v>
      </c>
      <c r="D115" s="40" t="s">
        <v>105</v>
      </c>
      <c r="E115" s="51">
        <v>1</v>
      </c>
      <c r="F115" s="13" t="s">
        <v>287</v>
      </c>
      <c r="G115" s="40">
        <v>849.76</v>
      </c>
      <c r="H115" s="15">
        <v>0</v>
      </c>
      <c r="I115" s="15">
        <f t="shared" si="8"/>
        <v>849.76</v>
      </c>
      <c r="J115" s="36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>
      <c r="A116" s="50" t="s">
        <v>288</v>
      </c>
      <c r="B116" s="13" t="s">
        <v>148</v>
      </c>
      <c r="C116" s="52" t="s">
        <v>289</v>
      </c>
      <c r="D116" s="40" t="s">
        <v>105</v>
      </c>
      <c r="E116" s="51">
        <v>1</v>
      </c>
      <c r="F116" s="13" t="s">
        <v>290</v>
      </c>
      <c r="G116" s="40">
        <v>849.76</v>
      </c>
      <c r="H116" s="15">
        <v>0</v>
      </c>
      <c r="I116" s="15">
        <f t="shared" si="8"/>
        <v>849.76</v>
      </c>
      <c r="J116" s="36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customHeight="1">
      <c r="A117" s="50" t="s">
        <v>291</v>
      </c>
      <c r="B117" s="13" t="s">
        <v>194</v>
      </c>
      <c r="C117" s="52" t="s">
        <v>292</v>
      </c>
      <c r="D117" s="40" t="s">
        <v>96</v>
      </c>
      <c r="E117" s="51">
        <v>1</v>
      </c>
      <c r="F117" s="13" t="s">
        <v>293</v>
      </c>
      <c r="G117" s="40">
        <v>566.5</v>
      </c>
      <c r="H117" s="15">
        <v>0</v>
      </c>
      <c r="I117" s="15">
        <f t="shared" si="8"/>
        <v>566.5</v>
      </c>
      <c r="J117" s="36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>
      <c r="A118" s="50" t="s">
        <v>265</v>
      </c>
      <c r="B118" s="13" t="s">
        <v>194</v>
      </c>
      <c r="C118" s="52" t="s">
        <v>289</v>
      </c>
      <c r="D118" s="40" t="s">
        <v>96</v>
      </c>
      <c r="E118" s="51">
        <v>1</v>
      </c>
      <c r="F118" s="13" t="s">
        <v>294</v>
      </c>
      <c r="G118" s="40">
        <v>566.5</v>
      </c>
      <c r="H118" s="15">
        <v>0</v>
      </c>
      <c r="I118" s="15">
        <f t="shared" si="8"/>
        <v>566.5</v>
      </c>
      <c r="J118" s="36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>
      <c r="A119" s="50" t="s">
        <v>275</v>
      </c>
      <c r="B119" s="13" t="s">
        <v>194</v>
      </c>
      <c r="C119" s="52" t="s">
        <v>286</v>
      </c>
      <c r="D119" s="40" t="s">
        <v>96</v>
      </c>
      <c r="E119" s="51">
        <v>1</v>
      </c>
      <c r="F119" s="13" t="s">
        <v>295</v>
      </c>
      <c r="G119" s="40">
        <v>566.5</v>
      </c>
      <c r="H119" s="15">
        <v>0</v>
      </c>
      <c r="I119" s="15">
        <f t="shared" si="8"/>
        <v>566.5</v>
      </c>
      <c r="J119" s="36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>
      <c r="A120" s="50" t="s">
        <v>265</v>
      </c>
      <c r="B120" s="13" t="s">
        <v>194</v>
      </c>
      <c r="C120" s="52" t="s">
        <v>286</v>
      </c>
      <c r="D120" s="40" t="s">
        <v>96</v>
      </c>
      <c r="E120" s="51">
        <v>1</v>
      </c>
      <c r="F120" s="13" t="s">
        <v>296</v>
      </c>
      <c r="G120" s="40">
        <v>566.5</v>
      </c>
      <c r="H120" s="15">
        <v>0</v>
      </c>
      <c r="I120" s="15">
        <f t="shared" si="8"/>
        <v>566.5</v>
      </c>
      <c r="J120" s="36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customHeight="1">
      <c r="A121" s="50" t="s">
        <v>297</v>
      </c>
      <c r="B121" s="13" t="s">
        <v>194</v>
      </c>
      <c r="C121" s="52" t="s">
        <v>298</v>
      </c>
      <c r="D121" s="40" t="s">
        <v>96</v>
      </c>
      <c r="E121" s="51">
        <v>1</v>
      </c>
      <c r="F121" s="13" t="s">
        <v>299</v>
      </c>
      <c r="G121" s="40">
        <v>566.5</v>
      </c>
      <c r="H121" s="15">
        <v>0</v>
      </c>
      <c r="I121" s="15">
        <f t="shared" si="8"/>
        <v>566.5</v>
      </c>
      <c r="J121" s="36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customHeight="1">
      <c r="A122" s="50" t="s">
        <v>300</v>
      </c>
      <c r="B122" s="13" t="s">
        <v>148</v>
      </c>
      <c r="C122" s="52" t="s">
        <v>301</v>
      </c>
      <c r="D122" s="40" t="s">
        <v>105</v>
      </c>
      <c r="E122" s="51">
        <v>1</v>
      </c>
      <c r="F122" s="13" t="s">
        <v>479</v>
      </c>
      <c r="G122" s="40">
        <v>849.76</v>
      </c>
      <c r="H122" s="15">
        <v>0</v>
      </c>
      <c r="I122" s="15">
        <f t="shared" si="8"/>
        <v>849.76</v>
      </c>
      <c r="J122" s="36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customHeight="1">
      <c r="A123" s="50" t="s">
        <v>265</v>
      </c>
      <c r="B123" s="13" t="s">
        <v>194</v>
      </c>
      <c r="C123" s="52" t="s">
        <v>303</v>
      </c>
      <c r="D123" s="40" t="s">
        <v>96</v>
      </c>
      <c r="E123" s="51">
        <v>1</v>
      </c>
      <c r="F123" s="13" t="s">
        <v>304</v>
      </c>
      <c r="G123" s="40">
        <v>566.5</v>
      </c>
      <c r="H123" s="15">
        <v>0</v>
      </c>
      <c r="I123" s="15">
        <f t="shared" si="8"/>
        <v>566.5</v>
      </c>
      <c r="J123" s="36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customHeight="1">
      <c r="A124" s="50" t="s">
        <v>305</v>
      </c>
      <c r="B124" s="13" t="s">
        <v>194</v>
      </c>
      <c r="C124" s="52" t="s">
        <v>303</v>
      </c>
      <c r="D124" s="40" t="s">
        <v>96</v>
      </c>
      <c r="E124" s="51">
        <v>1</v>
      </c>
      <c r="F124" s="13" t="s">
        <v>306</v>
      </c>
      <c r="G124" s="40">
        <v>566.5</v>
      </c>
      <c r="H124" s="15">
        <v>0</v>
      </c>
      <c r="I124" s="15">
        <f t="shared" si="8"/>
        <v>566.5</v>
      </c>
      <c r="J124" s="36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customHeight="1">
      <c r="A125" s="50" t="s">
        <v>275</v>
      </c>
      <c r="B125" s="13" t="s">
        <v>194</v>
      </c>
      <c r="C125" s="52" t="s">
        <v>303</v>
      </c>
      <c r="D125" s="40" t="s">
        <v>96</v>
      </c>
      <c r="E125" s="51">
        <v>1</v>
      </c>
      <c r="F125" s="13" t="s">
        <v>307</v>
      </c>
      <c r="G125" s="40">
        <v>566.5</v>
      </c>
      <c r="H125" s="15">
        <v>0</v>
      </c>
      <c r="I125" s="15">
        <f t="shared" si="8"/>
        <v>566.5</v>
      </c>
      <c r="J125" s="36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>
      <c r="A126" s="50" t="s">
        <v>308</v>
      </c>
      <c r="B126" s="13" t="s">
        <v>148</v>
      </c>
      <c r="C126" s="52" t="s">
        <v>309</v>
      </c>
      <c r="D126" s="40" t="s">
        <v>96</v>
      </c>
      <c r="E126" s="51">
        <v>1</v>
      </c>
      <c r="F126" s="13" t="s">
        <v>310</v>
      </c>
      <c r="G126" s="40">
        <v>849.76</v>
      </c>
      <c r="H126" s="15">
        <v>0</v>
      </c>
      <c r="I126" s="15">
        <f t="shared" si="8"/>
        <v>849.76</v>
      </c>
      <c r="J126" s="36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customHeight="1">
      <c r="A127" s="50" t="s">
        <v>311</v>
      </c>
      <c r="B127" s="13" t="s">
        <v>148</v>
      </c>
      <c r="C127" s="52" t="s">
        <v>312</v>
      </c>
      <c r="D127" s="40" t="s">
        <v>96</v>
      </c>
      <c r="E127" s="51">
        <v>1</v>
      </c>
      <c r="F127" s="13" t="s">
        <v>313</v>
      </c>
      <c r="G127" s="40">
        <v>849.76</v>
      </c>
      <c r="H127" s="15">
        <v>0</v>
      </c>
      <c r="I127" s="15">
        <f t="shared" si="8"/>
        <v>849.76</v>
      </c>
      <c r="J127" s="36"/>
      <c r="K127" s="19"/>
      <c r="L127" s="19"/>
      <c r="M127" s="19"/>
      <c r="N127" s="19"/>
      <c r="O127" s="19"/>
      <c r="P127" s="19"/>
      <c r="Q127" s="1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30" customHeight="1">
      <c r="A128" s="50" t="s">
        <v>493</v>
      </c>
      <c r="B128" s="13" t="s">
        <v>148</v>
      </c>
      <c r="C128" s="52" t="s">
        <v>204</v>
      </c>
      <c r="D128" s="40" t="s">
        <v>96</v>
      </c>
      <c r="E128" s="51">
        <v>1</v>
      </c>
      <c r="F128" s="13" t="s">
        <v>481</v>
      </c>
      <c r="G128" s="40">
        <v>849.76</v>
      </c>
      <c r="H128" s="15">
        <v>0</v>
      </c>
      <c r="I128" s="15">
        <v>849.76</v>
      </c>
      <c r="J128" s="36"/>
      <c r="K128" s="19"/>
      <c r="L128" s="19"/>
      <c r="M128" s="19"/>
      <c r="N128" s="19"/>
      <c r="O128" s="19"/>
      <c r="P128" s="19"/>
      <c r="Q128" s="1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customHeight="1">
      <c r="A129" s="50" t="s">
        <v>314</v>
      </c>
      <c r="B129" s="13" t="s">
        <v>148</v>
      </c>
      <c r="C129" s="52" t="s">
        <v>315</v>
      </c>
      <c r="D129" s="40" t="s">
        <v>96</v>
      </c>
      <c r="E129" s="51">
        <v>1</v>
      </c>
      <c r="F129" s="13" t="s">
        <v>316</v>
      </c>
      <c r="G129" s="40">
        <v>849.76</v>
      </c>
      <c r="H129" s="15">
        <v>0</v>
      </c>
      <c r="I129" s="15">
        <f t="shared" ref="I129:I151" si="9">SUM(G129:H129)</f>
        <v>849.76</v>
      </c>
      <c r="J129" s="36"/>
      <c r="K129" s="19"/>
      <c r="L129" s="19"/>
      <c r="M129" s="19"/>
      <c r="N129" s="19"/>
      <c r="O129" s="19"/>
      <c r="P129" s="19"/>
      <c r="Q129" s="1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30" customHeight="1">
      <c r="A130" s="50" t="s">
        <v>317</v>
      </c>
      <c r="B130" s="13" t="s">
        <v>154</v>
      </c>
      <c r="C130" s="52" t="s">
        <v>315</v>
      </c>
      <c r="D130" s="40" t="s">
        <v>105</v>
      </c>
      <c r="E130" s="51">
        <v>1</v>
      </c>
      <c r="F130" s="13" t="s">
        <v>318</v>
      </c>
      <c r="G130" s="40">
        <v>505.81</v>
      </c>
      <c r="H130" s="15">
        <v>0</v>
      </c>
      <c r="I130" s="15">
        <f t="shared" si="9"/>
        <v>505.81</v>
      </c>
      <c r="J130" s="36"/>
      <c r="K130" s="19"/>
      <c r="L130" s="19"/>
      <c r="M130" s="19"/>
      <c r="N130" s="19"/>
      <c r="O130" s="19"/>
      <c r="P130" s="19"/>
      <c r="Q130" s="1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0" customHeight="1">
      <c r="A131" s="50" t="s">
        <v>319</v>
      </c>
      <c r="B131" s="13" t="s">
        <v>148</v>
      </c>
      <c r="C131" s="52" t="s">
        <v>49</v>
      </c>
      <c r="D131" s="40" t="s">
        <v>105</v>
      </c>
      <c r="E131" s="51">
        <v>1</v>
      </c>
      <c r="F131" s="13" t="s">
        <v>320</v>
      </c>
      <c r="G131" s="40">
        <v>849.76</v>
      </c>
      <c r="H131" s="15">
        <v>0</v>
      </c>
      <c r="I131" s="15">
        <f t="shared" si="9"/>
        <v>849.76</v>
      </c>
      <c r="J131" s="36"/>
      <c r="K131" s="19"/>
      <c r="L131" s="19"/>
      <c r="M131" s="19"/>
      <c r="N131" s="19"/>
      <c r="O131" s="19"/>
      <c r="P131" s="19"/>
      <c r="Q131" s="1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30" customHeight="1">
      <c r="A132" s="50" t="s">
        <v>321</v>
      </c>
      <c r="B132" s="13" t="s">
        <v>148</v>
      </c>
      <c r="C132" s="52" t="s">
        <v>309</v>
      </c>
      <c r="D132" s="40" t="s">
        <v>96</v>
      </c>
      <c r="E132" s="51">
        <v>1</v>
      </c>
      <c r="F132" s="13" t="s">
        <v>322</v>
      </c>
      <c r="G132" s="40">
        <v>849.76</v>
      </c>
      <c r="H132" s="15">
        <v>0</v>
      </c>
      <c r="I132" s="15">
        <f t="shared" si="9"/>
        <v>849.76</v>
      </c>
      <c r="J132" s="36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>
      <c r="A133" s="50" t="s">
        <v>323</v>
      </c>
      <c r="B133" s="13" t="s">
        <v>148</v>
      </c>
      <c r="C133" s="52" t="s">
        <v>324</v>
      </c>
      <c r="D133" s="40" t="s">
        <v>96</v>
      </c>
      <c r="E133" s="51">
        <v>1</v>
      </c>
      <c r="F133" s="13" t="s">
        <v>325</v>
      </c>
      <c r="G133" s="40">
        <v>849.76</v>
      </c>
      <c r="H133" s="15">
        <v>0</v>
      </c>
      <c r="I133" s="15">
        <f t="shared" si="9"/>
        <v>849.76</v>
      </c>
      <c r="J133" s="36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>
      <c r="A134" s="50" t="s">
        <v>326</v>
      </c>
      <c r="B134" s="13" t="s">
        <v>141</v>
      </c>
      <c r="C134" s="52" t="s">
        <v>327</v>
      </c>
      <c r="D134" s="40" t="s">
        <v>105</v>
      </c>
      <c r="E134" s="51">
        <v>1</v>
      </c>
      <c r="F134" s="13" t="s">
        <v>328</v>
      </c>
      <c r="G134" s="40">
        <v>1392.8</v>
      </c>
      <c r="H134" s="15">
        <v>0</v>
      </c>
      <c r="I134" s="15">
        <f t="shared" si="9"/>
        <v>1392.8</v>
      </c>
      <c r="J134" s="36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>
      <c r="A135" s="50" t="s">
        <v>332</v>
      </c>
      <c r="B135" s="13" t="s">
        <v>148</v>
      </c>
      <c r="C135" s="52" t="s">
        <v>49</v>
      </c>
      <c r="D135" s="40" t="s">
        <v>105</v>
      </c>
      <c r="E135" s="51">
        <v>1</v>
      </c>
      <c r="F135" s="13" t="s">
        <v>333</v>
      </c>
      <c r="G135" s="40">
        <v>849.76</v>
      </c>
      <c r="H135" s="15">
        <v>0</v>
      </c>
      <c r="I135" s="15">
        <f t="shared" si="9"/>
        <v>849.76</v>
      </c>
      <c r="J135" s="36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customHeight="1">
      <c r="A136" s="50" t="s">
        <v>334</v>
      </c>
      <c r="B136" s="13" t="s">
        <v>141</v>
      </c>
      <c r="C136" s="52" t="s">
        <v>49</v>
      </c>
      <c r="D136" s="40" t="s">
        <v>96</v>
      </c>
      <c r="E136" s="51">
        <v>1</v>
      </c>
      <c r="F136" s="13" t="s">
        <v>335</v>
      </c>
      <c r="G136" s="40">
        <v>1392.8</v>
      </c>
      <c r="H136" s="15">
        <v>0</v>
      </c>
      <c r="I136" s="15">
        <f t="shared" si="9"/>
        <v>1392.8</v>
      </c>
      <c r="J136" s="36"/>
      <c r="K136" s="19"/>
      <c r="L136" s="19"/>
      <c r="M136" s="19"/>
      <c r="N136" s="19"/>
      <c r="O136" s="19"/>
      <c r="P136" s="19"/>
      <c r="Q136" s="1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customHeight="1">
      <c r="A137" s="50" t="s">
        <v>336</v>
      </c>
      <c r="B137" s="13" t="s">
        <v>148</v>
      </c>
      <c r="C137" s="52" t="s">
        <v>49</v>
      </c>
      <c r="D137" s="40" t="s">
        <v>96</v>
      </c>
      <c r="E137" s="51">
        <v>1</v>
      </c>
      <c r="F137" s="13" t="s">
        <v>337</v>
      </c>
      <c r="G137" s="40">
        <v>849.76</v>
      </c>
      <c r="H137" s="15">
        <v>0</v>
      </c>
      <c r="I137" s="15">
        <f t="shared" si="9"/>
        <v>849.76</v>
      </c>
      <c r="J137" s="36"/>
      <c r="K137" s="19"/>
      <c r="L137" s="19"/>
      <c r="M137" s="19"/>
      <c r="N137" s="19"/>
      <c r="O137" s="19"/>
      <c r="P137" s="19"/>
      <c r="Q137" s="1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>
      <c r="A138" s="50" t="s">
        <v>338</v>
      </c>
      <c r="B138" s="13" t="s">
        <v>148</v>
      </c>
      <c r="C138" s="52" t="s">
        <v>49</v>
      </c>
      <c r="D138" s="40" t="s">
        <v>105</v>
      </c>
      <c r="E138" s="51">
        <v>1</v>
      </c>
      <c r="F138" s="13" t="s">
        <v>339</v>
      </c>
      <c r="G138" s="40">
        <v>849.76</v>
      </c>
      <c r="H138" s="15">
        <v>0</v>
      </c>
      <c r="I138" s="15">
        <f t="shared" si="9"/>
        <v>849.76</v>
      </c>
      <c r="J138" s="36"/>
      <c r="K138" s="19"/>
      <c r="L138" s="19"/>
      <c r="M138" s="19"/>
      <c r="N138" s="19"/>
      <c r="O138" s="19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>
      <c r="A139" s="50" t="s">
        <v>340</v>
      </c>
      <c r="B139" s="13" t="s">
        <v>141</v>
      </c>
      <c r="C139" s="52" t="s">
        <v>341</v>
      </c>
      <c r="D139" s="40" t="s">
        <v>96</v>
      </c>
      <c r="E139" s="51">
        <v>1</v>
      </c>
      <c r="F139" s="13" t="s">
        <v>342</v>
      </c>
      <c r="G139" s="40">
        <v>1392.8</v>
      </c>
      <c r="H139" s="15">
        <v>0</v>
      </c>
      <c r="I139" s="15">
        <f t="shared" si="9"/>
        <v>1392.8</v>
      </c>
      <c r="J139" s="36"/>
      <c r="K139" s="19"/>
      <c r="L139" s="19"/>
      <c r="M139" s="19"/>
      <c r="N139" s="19"/>
      <c r="O139" s="19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customHeight="1">
      <c r="A140" s="50" t="s">
        <v>343</v>
      </c>
      <c r="B140" s="13" t="s">
        <v>194</v>
      </c>
      <c r="C140" s="52" t="s">
        <v>341</v>
      </c>
      <c r="D140" s="40" t="s">
        <v>344</v>
      </c>
      <c r="E140" s="51">
        <v>1</v>
      </c>
      <c r="F140" s="13" t="s">
        <v>345</v>
      </c>
      <c r="G140" s="40">
        <v>566.5</v>
      </c>
      <c r="H140" s="15">
        <v>0</v>
      </c>
      <c r="I140" s="15">
        <f t="shared" si="9"/>
        <v>566.5</v>
      </c>
      <c r="J140" s="36"/>
      <c r="K140" s="19"/>
      <c r="L140" s="19"/>
      <c r="M140" s="19"/>
      <c r="N140" s="19"/>
      <c r="O140" s="19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0" customHeight="1">
      <c r="A141" s="50" t="s">
        <v>346</v>
      </c>
      <c r="B141" s="13" t="s">
        <v>148</v>
      </c>
      <c r="C141" s="52" t="s">
        <v>341</v>
      </c>
      <c r="D141" s="40" t="s">
        <v>105</v>
      </c>
      <c r="E141" s="51">
        <v>1</v>
      </c>
      <c r="F141" s="13" t="s">
        <v>347</v>
      </c>
      <c r="G141" s="40">
        <v>849.76</v>
      </c>
      <c r="H141" s="15">
        <v>0</v>
      </c>
      <c r="I141" s="15">
        <f t="shared" si="9"/>
        <v>849.76</v>
      </c>
      <c r="J141" s="36"/>
      <c r="K141" s="19"/>
      <c r="L141" s="19"/>
      <c r="M141" s="19"/>
      <c r="N141" s="19"/>
      <c r="O141" s="19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30" customHeight="1">
      <c r="A142" s="50" t="s">
        <v>348</v>
      </c>
      <c r="B142" s="13" t="s">
        <v>141</v>
      </c>
      <c r="C142" s="52" t="s">
        <v>349</v>
      </c>
      <c r="D142" s="40" t="s">
        <v>96</v>
      </c>
      <c r="E142" s="51">
        <v>1</v>
      </c>
      <c r="F142" s="13" t="s">
        <v>350</v>
      </c>
      <c r="G142" s="40">
        <v>1392.8</v>
      </c>
      <c r="H142" s="15">
        <v>0</v>
      </c>
      <c r="I142" s="15">
        <f t="shared" si="9"/>
        <v>1392.8</v>
      </c>
      <c r="J142" s="36"/>
      <c r="K142" s="19"/>
      <c r="L142" s="19"/>
      <c r="M142" s="19"/>
      <c r="N142" s="19"/>
      <c r="O142" s="19"/>
      <c r="P142" s="19"/>
      <c r="Q142" s="1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30" customHeight="1">
      <c r="A143" s="50" t="s">
        <v>351</v>
      </c>
      <c r="B143" s="13" t="s">
        <v>148</v>
      </c>
      <c r="C143" s="52" t="s">
        <v>349</v>
      </c>
      <c r="D143" s="40" t="s">
        <v>96</v>
      </c>
      <c r="E143" s="51">
        <v>1</v>
      </c>
      <c r="F143" s="13" t="s">
        <v>352</v>
      </c>
      <c r="G143" s="40">
        <v>849.76</v>
      </c>
      <c r="H143" s="15">
        <v>0</v>
      </c>
      <c r="I143" s="15">
        <f t="shared" si="9"/>
        <v>849.76</v>
      </c>
      <c r="J143" s="36"/>
      <c r="K143" s="19"/>
      <c r="L143" s="19"/>
      <c r="M143" s="19"/>
      <c r="N143" s="19"/>
      <c r="O143" s="19"/>
      <c r="P143" s="19"/>
      <c r="Q143" s="1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30" customHeight="1">
      <c r="A144" s="50" t="s">
        <v>353</v>
      </c>
      <c r="B144" s="13" t="s">
        <v>148</v>
      </c>
      <c r="C144" s="52" t="s">
        <v>303</v>
      </c>
      <c r="D144" s="40" t="s">
        <v>105</v>
      </c>
      <c r="E144" s="51">
        <v>1</v>
      </c>
      <c r="F144" s="13" t="s">
        <v>354</v>
      </c>
      <c r="G144" s="40">
        <v>849.76</v>
      </c>
      <c r="H144" s="15">
        <v>0</v>
      </c>
      <c r="I144" s="15">
        <f t="shared" si="9"/>
        <v>849.76</v>
      </c>
      <c r="J144" s="36"/>
      <c r="K144" s="19"/>
      <c r="L144" s="19"/>
      <c r="M144" s="19"/>
      <c r="N144" s="19"/>
      <c r="O144" s="19"/>
      <c r="P144" s="19"/>
      <c r="Q144" s="1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30" customHeight="1">
      <c r="A145" s="50" t="s">
        <v>355</v>
      </c>
      <c r="B145" s="13" t="s">
        <v>148</v>
      </c>
      <c r="C145" s="52" t="s">
        <v>349</v>
      </c>
      <c r="D145" s="40" t="s">
        <v>105</v>
      </c>
      <c r="E145" s="53">
        <v>1</v>
      </c>
      <c r="F145" s="13" t="s">
        <v>356</v>
      </c>
      <c r="G145" s="40">
        <v>849.76</v>
      </c>
      <c r="H145" s="52">
        <v>0</v>
      </c>
      <c r="I145" s="52">
        <f t="shared" si="9"/>
        <v>849.76</v>
      </c>
      <c r="J145" s="55"/>
      <c r="K145" s="56"/>
      <c r="L145" s="56"/>
      <c r="M145" s="56"/>
      <c r="N145" s="56"/>
      <c r="O145" s="56"/>
      <c r="P145" s="56"/>
      <c r="Q145" s="56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spans="1:30" ht="30" customHeight="1">
      <c r="A146" s="50" t="s">
        <v>113</v>
      </c>
      <c r="B146" s="13" t="s">
        <v>154</v>
      </c>
      <c r="C146" s="40" t="s">
        <v>113</v>
      </c>
      <c r="D146" s="40" t="s">
        <v>105</v>
      </c>
      <c r="E146" s="51">
        <v>1</v>
      </c>
      <c r="F146" s="13" t="s">
        <v>357</v>
      </c>
      <c r="G146" s="40">
        <v>505.81</v>
      </c>
      <c r="H146" s="15">
        <v>0</v>
      </c>
      <c r="I146" s="15">
        <f t="shared" si="9"/>
        <v>505.81</v>
      </c>
      <c r="J146" s="36"/>
      <c r="K146" s="19"/>
      <c r="L146" s="19"/>
      <c r="M146" s="19"/>
      <c r="N146" s="19"/>
      <c r="O146" s="19"/>
      <c r="P146" s="19"/>
      <c r="Q146" s="19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30" customHeight="1">
      <c r="A147" s="50" t="s">
        <v>358</v>
      </c>
      <c r="B147" s="13" t="s">
        <v>194</v>
      </c>
      <c r="C147" s="40" t="s">
        <v>113</v>
      </c>
      <c r="D147" s="40" t="s">
        <v>105</v>
      </c>
      <c r="E147" s="51">
        <v>1</v>
      </c>
      <c r="F147" s="13" t="s">
        <v>359</v>
      </c>
      <c r="G147" s="40">
        <v>566.5</v>
      </c>
      <c r="H147" s="15">
        <v>0</v>
      </c>
      <c r="I147" s="15">
        <f t="shared" si="9"/>
        <v>566.5</v>
      </c>
      <c r="J147" s="36"/>
      <c r="K147" s="19"/>
      <c r="L147" s="19"/>
      <c r="M147" s="19"/>
      <c r="N147" s="19"/>
      <c r="O147" s="19"/>
      <c r="P147" s="19"/>
      <c r="Q147" s="19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30" customHeight="1">
      <c r="A148" s="58" t="s">
        <v>360</v>
      </c>
      <c r="B148" s="13" t="s">
        <v>148</v>
      </c>
      <c r="C148" s="53" t="s">
        <v>204</v>
      </c>
      <c r="D148" s="40" t="s">
        <v>96</v>
      </c>
      <c r="E148" s="51">
        <v>1</v>
      </c>
      <c r="F148" s="13" t="s">
        <v>361</v>
      </c>
      <c r="G148" s="40">
        <v>849.76</v>
      </c>
      <c r="H148" s="15">
        <v>0</v>
      </c>
      <c r="I148" s="15">
        <f t="shared" si="9"/>
        <v>849.76</v>
      </c>
      <c r="J148" s="59"/>
      <c r="K148" s="60"/>
      <c r="L148" s="60"/>
      <c r="M148" s="60"/>
      <c r="N148" s="60"/>
      <c r="O148" s="60"/>
      <c r="P148" s="60"/>
      <c r="Q148" s="60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0" customHeight="1">
      <c r="A149" s="61" t="s">
        <v>362</v>
      </c>
      <c r="B149" s="13" t="s">
        <v>363</v>
      </c>
      <c r="C149" s="53" t="s">
        <v>39</v>
      </c>
      <c r="D149" s="40" t="s">
        <v>105</v>
      </c>
      <c r="E149" s="51">
        <v>1</v>
      </c>
      <c r="F149" s="13" t="s">
        <v>494</v>
      </c>
      <c r="G149" s="40">
        <v>364.17</v>
      </c>
      <c r="H149" s="15">
        <v>0</v>
      </c>
      <c r="I149" s="15">
        <f t="shared" si="9"/>
        <v>364.17</v>
      </c>
      <c r="J149" s="59"/>
      <c r="K149" s="60"/>
      <c r="L149" s="60"/>
      <c r="M149" s="60"/>
      <c r="N149" s="60"/>
      <c r="O149" s="60"/>
      <c r="P149" s="60"/>
      <c r="Q149" s="60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30" customHeight="1">
      <c r="A150" s="62" t="s">
        <v>365</v>
      </c>
      <c r="B150" s="63" t="s">
        <v>148</v>
      </c>
      <c r="C150" s="63" t="s">
        <v>366</v>
      </c>
      <c r="D150" s="64" t="s">
        <v>105</v>
      </c>
      <c r="E150" s="51">
        <v>1</v>
      </c>
      <c r="F150" s="63" t="s">
        <v>367</v>
      </c>
      <c r="G150" s="64">
        <v>849.76</v>
      </c>
      <c r="H150" s="15">
        <v>0</v>
      </c>
      <c r="I150" s="15">
        <f t="shared" si="9"/>
        <v>849.76</v>
      </c>
      <c r="J150" s="36"/>
      <c r="K150" s="19"/>
      <c r="L150" s="19"/>
      <c r="M150" s="19"/>
      <c r="N150" s="19"/>
      <c r="O150" s="19"/>
      <c r="P150" s="19"/>
      <c r="Q150" s="19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1:30" ht="30" customHeight="1">
      <c r="A151" s="62" t="s">
        <v>368</v>
      </c>
      <c r="B151" s="63" t="s">
        <v>148</v>
      </c>
      <c r="C151" s="65" t="s">
        <v>26</v>
      </c>
      <c r="D151" s="63" t="s">
        <v>96</v>
      </c>
      <c r="E151" s="51">
        <v>1</v>
      </c>
      <c r="F151" s="66" t="s">
        <v>369</v>
      </c>
      <c r="G151" s="64">
        <v>849.76</v>
      </c>
      <c r="H151" s="15">
        <v>0</v>
      </c>
      <c r="I151" s="15">
        <f t="shared" si="9"/>
        <v>849.76</v>
      </c>
      <c r="J151" s="36"/>
      <c r="K151" s="19"/>
      <c r="L151" s="19"/>
      <c r="M151" s="19"/>
      <c r="N151" s="19"/>
      <c r="O151" s="19"/>
      <c r="P151" s="19"/>
      <c r="Q151" s="19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1:30" ht="48.75" customHeight="1">
      <c r="A152" s="67" t="s">
        <v>370</v>
      </c>
      <c r="B152" s="67" t="s">
        <v>371</v>
      </c>
      <c r="C152" s="68" t="s">
        <v>372</v>
      </c>
      <c r="D152" s="68" t="s">
        <v>373</v>
      </c>
      <c r="E152" s="68" t="s">
        <v>374</v>
      </c>
      <c r="F152" s="69"/>
      <c r="G152" s="68" t="s">
        <v>375</v>
      </c>
      <c r="H152" s="68" t="s">
        <v>376</v>
      </c>
      <c r="I152" s="68" t="s">
        <v>377</v>
      </c>
      <c r="J152" s="36"/>
      <c r="K152" s="19"/>
      <c r="L152" s="19"/>
      <c r="M152" s="19"/>
      <c r="N152" s="19"/>
      <c r="O152" s="19"/>
      <c r="P152" s="19"/>
      <c r="Q152" s="19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30" customHeight="1">
      <c r="A153" s="26" t="s">
        <v>378</v>
      </c>
      <c r="B153" s="18" t="s">
        <v>141</v>
      </c>
      <c r="C153" s="27">
        <v>14</v>
      </c>
      <c r="D153" s="27">
        <v>4</v>
      </c>
      <c r="E153" s="70">
        <v>18</v>
      </c>
      <c r="F153" s="28"/>
      <c r="G153" s="18">
        <v>1392.8</v>
      </c>
      <c r="H153" s="18"/>
      <c r="I153" s="18">
        <f>SUMIF($B$52:$B$147,"FGS-1",$G$52:$G$147)</f>
        <v>18106.399999999994</v>
      </c>
      <c r="J153" s="36"/>
      <c r="K153" s="19"/>
      <c r="L153" s="19"/>
      <c r="M153" s="19"/>
      <c r="N153" s="19"/>
      <c r="O153" s="19"/>
      <c r="P153" s="19"/>
      <c r="Q153" s="19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30" customHeight="1">
      <c r="A154" s="26" t="s">
        <v>379</v>
      </c>
      <c r="B154" s="18" t="s">
        <v>380</v>
      </c>
      <c r="C154" s="27">
        <v>51</v>
      </c>
      <c r="D154" s="27">
        <v>3</v>
      </c>
      <c r="E154" s="71">
        <v>54</v>
      </c>
      <c r="F154" s="30"/>
      <c r="G154" s="18">
        <v>849.76</v>
      </c>
      <c r="H154" s="18"/>
      <c r="I154" s="18">
        <f>SUMIF($B$52:$B$147,"FGS-2",$G$52:$G$147)</f>
        <v>41638.239999999991</v>
      </c>
      <c r="J154" s="36"/>
      <c r="K154" s="19"/>
      <c r="L154" s="19"/>
      <c r="M154" s="19"/>
      <c r="N154" s="19"/>
      <c r="O154" s="19"/>
      <c r="P154" s="19"/>
      <c r="Q154" s="19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30" customHeight="1">
      <c r="A155" s="26" t="s">
        <v>381</v>
      </c>
      <c r="B155" s="18" t="s">
        <v>194</v>
      </c>
      <c r="C155" s="27">
        <v>24</v>
      </c>
      <c r="D155" s="27">
        <v>0</v>
      </c>
      <c r="E155" s="71">
        <v>24</v>
      </c>
      <c r="F155" s="30"/>
      <c r="G155" s="18">
        <v>566.5</v>
      </c>
      <c r="H155" s="18"/>
      <c r="I155" s="18">
        <f>SUMIF($B$52:$B$147,"FGS-3",$G$52:$G$147)</f>
        <v>13029.5</v>
      </c>
      <c r="J155" s="36"/>
      <c r="K155" s="19"/>
      <c r="L155" s="19"/>
      <c r="M155" s="19"/>
      <c r="N155" s="19"/>
      <c r="O155" s="19"/>
      <c r="P155" s="19"/>
      <c r="Q155" s="19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30" customHeight="1">
      <c r="A156" s="31" t="s">
        <v>382</v>
      </c>
      <c r="B156" s="72" t="s">
        <v>383</v>
      </c>
      <c r="C156" s="27">
        <v>10</v>
      </c>
      <c r="D156" s="27">
        <v>1</v>
      </c>
      <c r="E156" s="71">
        <v>11</v>
      </c>
      <c r="F156" s="32"/>
      <c r="G156" s="18">
        <v>505.81</v>
      </c>
      <c r="H156" s="18"/>
      <c r="I156" s="18">
        <f>SUMIF($B$52:$B$147,"FGA-1",$G$52:$G$147)</f>
        <v>5058.1000000000004</v>
      </c>
      <c r="J156" s="36"/>
      <c r="K156" s="19"/>
      <c r="L156" s="19"/>
      <c r="M156" s="19"/>
      <c r="N156" s="19"/>
      <c r="O156" s="19"/>
      <c r="P156" s="19"/>
      <c r="Q156" s="19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30" customHeight="1">
      <c r="A157" s="26" t="s">
        <v>384</v>
      </c>
      <c r="B157" s="18" t="s">
        <v>145</v>
      </c>
      <c r="C157" s="27">
        <f>SUMIFS($E$52:$E$151,$B$52:$B$151,"FGA-2",$D$52:$D$151,"&lt;&gt;VAGO")</f>
        <v>1</v>
      </c>
      <c r="D157" s="27">
        <f>E157-C157</f>
        <v>0</v>
      </c>
      <c r="E157" s="71">
        <v>1</v>
      </c>
      <c r="F157" s="32"/>
      <c r="G157" s="18">
        <f>SUMIF($B$52:$B$147,"FGA-2",$G$52:$G$147)</f>
        <v>465.35</v>
      </c>
      <c r="H157" s="18"/>
      <c r="I157" s="18">
        <f>SUMIF($B$52:$B$147,"FGA-2",$G$52:$G$147)</f>
        <v>465.35</v>
      </c>
      <c r="J157" s="36"/>
      <c r="K157" s="19"/>
      <c r="L157" s="19"/>
      <c r="M157" s="19"/>
      <c r="N157" s="19"/>
      <c r="O157" s="19"/>
      <c r="P157" s="19"/>
      <c r="Q157" s="19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1:30" ht="30" customHeight="1">
      <c r="A158" s="26" t="s">
        <v>362</v>
      </c>
      <c r="B158" s="18" t="s">
        <v>363</v>
      </c>
      <c r="C158" s="27">
        <v>1</v>
      </c>
      <c r="D158" s="27">
        <v>1</v>
      </c>
      <c r="E158" s="71">
        <v>2</v>
      </c>
      <c r="F158" s="30"/>
      <c r="G158" s="18">
        <v>364.17</v>
      </c>
      <c r="H158" s="18"/>
      <c r="I158" s="18">
        <v>728.34</v>
      </c>
      <c r="J158" s="36"/>
      <c r="K158" s="19"/>
      <c r="L158" s="19"/>
      <c r="M158" s="19"/>
      <c r="N158" s="19"/>
      <c r="O158" s="19"/>
      <c r="P158" s="19"/>
      <c r="Q158" s="19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1:30" ht="60" hidden="1" customHeight="1">
      <c r="A159" s="23" t="s">
        <v>385</v>
      </c>
      <c r="B159" s="41"/>
      <c r="C159" s="24">
        <f t="shared" ref="C159:D159" si="10">SUM(C153:C158)</f>
        <v>101</v>
      </c>
      <c r="D159" s="24">
        <f t="shared" si="10"/>
        <v>9</v>
      </c>
      <c r="E159" s="24">
        <f>SUBTOTAL(9,E53:E154)</f>
        <v>171</v>
      </c>
      <c r="F159" s="41"/>
      <c r="G159" s="42">
        <f t="shared" ref="G159:I159" si="11">SUM(G153:G158)</f>
        <v>4144.3899999999994</v>
      </c>
      <c r="H159" s="42">
        <f t="shared" si="11"/>
        <v>0</v>
      </c>
      <c r="I159" s="42">
        <f t="shared" si="11"/>
        <v>79025.929999999993</v>
      </c>
      <c r="J159" s="38"/>
      <c r="K159" s="6"/>
      <c r="L159" s="39"/>
      <c r="M159" s="39"/>
      <c r="N159" s="39"/>
      <c r="O159" s="39"/>
      <c r="P159" s="39"/>
      <c r="Q159" s="39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30" customHeight="1">
      <c r="A160" s="29"/>
      <c r="B160" s="29"/>
      <c r="C160" s="29"/>
      <c r="D160" s="29"/>
      <c r="E160" s="29"/>
      <c r="F160" s="29"/>
      <c r="G160" s="35"/>
      <c r="H160" s="35"/>
      <c r="I160" s="38"/>
      <c r="J160" s="38"/>
      <c r="K160" s="6"/>
      <c r="L160" s="39"/>
      <c r="M160" s="39"/>
      <c r="N160" s="39"/>
      <c r="O160" s="39"/>
      <c r="P160" s="39"/>
      <c r="Q160" s="39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30" customHeight="1">
      <c r="A161" s="162" t="s">
        <v>130</v>
      </c>
      <c r="B161" s="158"/>
      <c r="C161" s="158"/>
      <c r="D161" s="158"/>
      <c r="E161" s="158"/>
      <c r="F161" s="158"/>
      <c r="G161" s="158"/>
      <c r="H161" s="158"/>
      <c r="I161" s="159"/>
      <c r="J161" s="38"/>
      <c r="K161" s="6"/>
      <c r="L161" s="39"/>
      <c r="M161" s="39"/>
      <c r="N161" s="39"/>
      <c r="O161" s="39"/>
      <c r="P161" s="39"/>
      <c r="Q161" s="39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30" customHeight="1">
      <c r="A162" s="42" t="s">
        <v>131</v>
      </c>
      <c r="B162" s="9" t="s">
        <v>132</v>
      </c>
      <c r="C162" s="9" t="s">
        <v>133</v>
      </c>
      <c r="D162" s="9" t="s">
        <v>134</v>
      </c>
      <c r="E162" s="9" t="s">
        <v>135</v>
      </c>
      <c r="F162" s="9" t="s">
        <v>136</v>
      </c>
      <c r="G162" s="9" t="s">
        <v>137</v>
      </c>
      <c r="H162" s="9" t="s">
        <v>138</v>
      </c>
      <c r="I162" s="9" t="s">
        <v>139</v>
      </c>
      <c r="J162" s="38"/>
      <c r="K162" s="6"/>
      <c r="L162" s="39"/>
      <c r="M162" s="39"/>
      <c r="N162" s="39"/>
      <c r="O162" s="39"/>
      <c r="P162" s="39"/>
      <c r="Q162" s="39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30" customHeight="1">
      <c r="A163" s="66" t="s">
        <v>386</v>
      </c>
      <c r="B163" s="63" t="s">
        <v>387</v>
      </c>
      <c r="C163" s="73" t="s">
        <v>388</v>
      </c>
      <c r="D163" s="64" t="s">
        <v>96</v>
      </c>
      <c r="E163" s="66">
        <v>1</v>
      </c>
      <c r="F163" s="63" t="s">
        <v>389</v>
      </c>
      <c r="G163" s="64">
        <v>849.76</v>
      </c>
      <c r="H163" s="15">
        <v>0</v>
      </c>
      <c r="I163" s="18">
        <f>SUM(G163:H163)</f>
        <v>849.76</v>
      </c>
      <c r="J163" s="38"/>
      <c r="K163" s="6"/>
      <c r="L163" s="39"/>
      <c r="M163" s="39"/>
      <c r="N163" s="39"/>
      <c r="O163" s="39"/>
      <c r="P163" s="39"/>
      <c r="Q163" s="39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30" customHeight="1">
      <c r="A164" s="66" t="s">
        <v>390</v>
      </c>
      <c r="B164" s="63" t="s">
        <v>391</v>
      </c>
      <c r="C164" s="73" t="s">
        <v>392</v>
      </c>
      <c r="D164" s="64" t="s">
        <v>96</v>
      </c>
      <c r="E164" s="66">
        <v>1</v>
      </c>
      <c r="F164" s="63" t="s">
        <v>393</v>
      </c>
      <c r="G164" s="40">
        <v>4316.21</v>
      </c>
      <c r="H164" s="15">
        <v>0</v>
      </c>
      <c r="I164" s="74">
        <v>4316.21</v>
      </c>
      <c r="J164" s="38"/>
      <c r="K164" s="6"/>
      <c r="L164" s="39"/>
      <c r="M164" s="39"/>
      <c r="N164" s="39"/>
      <c r="O164" s="39"/>
      <c r="P164" s="39"/>
      <c r="Q164" s="39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30" customHeight="1">
      <c r="A165" s="66" t="s">
        <v>495</v>
      </c>
      <c r="B165" s="63" t="s">
        <v>496</v>
      </c>
      <c r="C165" s="73" t="s">
        <v>497</v>
      </c>
      <c r="D165" s="64" t="s">
        <v>105</v>
      </c>
      <c r="E165" s="66">
        <v>1</v>
      </c>
      <c r="F165" s="63" t="s">
        <v>367</v>
      </c>
      <c r="G165" s="40"/>
      <c r="H165" s="15">
        <v>3083.01</v>
      </c>
      <c r="I165" s="74">
        <v>3083.01</v>
      </c>
      <c r="J165" s="38"/>
      <c r="K165" s="6"/>
      <c r="L165" s="39"/>
      <c r="M165" s="39"/>
      <c r="N165" s="39"/>
      <c r="O165" s="39"/>
      <c r="P165" s="39"/>
      <c r="Q165" s="39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30" customHeight="1">
      <c r="A166" s="66" t="s">
        <v>498</v>
      </c>
      <c r="B166" s="63" t="s">
        <v>387</v>
      </c>
      <c r="C166" s="73" t="s">
        <v>204</v>
      </c>
      <c r="D166" s="64" t="s">
        <v>96</v>
      </c>
      <c r="E166" s="66">
        <v>1</v>
      </c>
      <c r="F166" s="63" t="s">
        <v>499</v>
      </c>
      <c r="G166" s="40">
        <v>849.76</v>
      </c>
      <c r="H166" s="15">
        <v>0</v>
      </c>
      <c r="I166" s="40">
        <v>849.76</v>
      </c>
      <c r="J166" s="38"/>
      <c r="K166" s="6"/>
      <c r="L166" s="39"/>
      <c r="M166" s="39"/>
      <c r="N166" s="39"/>
      <c r="O166" s="39"/>
      <c r="P166" s="39"/>
      <c r="Q166" s="39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46.5" customHeight="1">
      <c r="A167" s="23" t="s">
        <v>385</v>
      </c>
      <c r="B167" s="41"/>
      <c r="C167" s="24"/>
      <c r="D167" s="24"/>
      <c r="E167" s="24">
        <f>SUM(E163)</f>
        <v>1</v>
      </c>
      <c r="F167" s="41"/>
      <c r="G167" s="42">
        <f>SUM(G163)</f>
        <v>849.76</v>
      </c>
      <c r="H167" s="42"/>
      <c r="I167" s="42">
        <f>SUM(I163)</f>
        <v>849.76</v>
      </c>
      <c r="J167" s="38"/>
      <c r="K167" s="6"/>
      <c r="L167" s="39"/>
      <c r="M167" s="39"/>
      <c r="N167" s="39"/>
      <c r="O167" s="39"/>
      <c r="P167" s="39"/>
      <c r="Q167" s="39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30" customHeight="1">
      <c r="A168" s="29"/>
      <c r="B168" s="29"/>
      <c r="C168" s="29"/>
      <c r="D168" s="29"/>
      <c r="E168" s="29"/>
      <c r="F168" s="29"/>
      <c r="G168" s="35"/>
      <c r="H168" s="35"/>
      <c r="I168" s="38"/>
      <c r="J168" s="38"/>
      <c r="K168" s="6"/>
      <c r="L168" s="39"/>
      <c r="M168" s="39"/>
      <c r="N168" s="39"/>
      <c r="O168" s="39"/>
      <c r="P168" s="39"/>
      <c r="Q168" s="39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66" customHeight="1">
      <c r="A169" s="23"/>
      <c r="B169" s="23"/>
      <c r="C169" s="24" t="s">
        <v>396</v>
      </c>
      <c r="D169" s="24" t="s">
        <v>397</v>
      </c>
      <c r="E169" s="24" t="s">
        <v>398</v>
      </c>
      <c r="F169" s="25"/>
      <c r="G169" s="24" t="s">
        <v>399</v>
      </c>
      <c r="H169" s="24" t="s">
        <v>400</v>
      </c>
      <c r="I169" s="24" t="s">
        <v>401</v>
      </c>
      <c r="J169" s="38"/>
      <c r="K169" s="6"/>
      <c r="L169" s="39"/>
      <c r="M169" s="39"/>
      <c r="N169" s="39"/>
      <c r="O169" s="39"/>
      <c r="P169" s="39"/>
      <c r="Q169" s="39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69.75" customHeight="1">
      <c r="A170" s="23" t="s">
        <v>402</v>
      </c>
      <c r="B170" s="25"/>
      <c r="C170" s="24">
        <f t="shared" ref="C170:E170" si="12">SUM(C32+C48+C159)</f>
        <v>120</v>
      </c>
      <c r="D170" s="24">
        <f t="shared" si="12"/>
        <v>9</v>
      </c>
      <c r="E170" s="24">
        <f t="shared" si="12"/>
        <v>190</v>
      </c>
      <c r="F170" s="25"/>
      <c r="G170" s="42">
        <f t="shared" ref="G170:I170" si="13">SUM(H32+G48+G159)</f>
        <v>16799.719999999998</v>
      </c>
      <c r="H170" s="42">
        <f t="shared" si="13"/>
        <v>80538.429999999993</v>
      </c>
      <c r="I170" s="42">
        <f t="shared" si="13"/>
        <v>172219.69</v>
      </c>
      <c r="J170" s="38"/>
      <c r="K170" s="6"/>
      <c r="L170" s="39"/>
      <c r="M170" s="39"/>
      <c r="N170" s="39"/>
      <c r="O170" s="39"/>
      <c r="P170" s="39"/>
      <c r="Q170" s="39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30" customHeight="1">
      <c r="A171" s="29"/>
      <c r="B171" s="29"/>
      <c r="C171" s="29"/>
      <c r="D171" s="29"/>
      <c r="E171" s="29"/>
      <c r="F171" s="29"/>
      <c r="G171" s="35"/>
      <c r="H171" s="35"/>
      <c r="I171" s="38"/>
      <c r="J171" s="35"/>
      <c r="K171" s="19"/>
      <c r="L171" s="29"/>
      <c r="M171" s="39"/>
      <c r="N171" s="39"/>
      <c r="O171" s="39"/>
      <c r="P171" s="39"/>
      <c r="Q171" s="39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:30" ht="30" customHeight="1">
      <c r="A172" s="160" t="s">
        <v>403</v>
      </c>
      <c r="B172" s="158"/>
      <c r="C172" s="158"/>
      <c r="D172" s="158"/>
      <c r="E172" s="158"/>
      <c r="F172" s="159"/>
      <c r="G172" s="36"/>
      <c r="H172" s="35"/>
      <c r="I172" s="35"/>
      <c r="J172" s="35"/>
      <c r="K172" s="29"/>
      <c r="L172" s="29"/>
      <c r="M172" s="39"/>
      <c r="N172" s="39"/>
      <c r="O172" s="39"/>
      <c r="P172" s="39"/>
      <c r="Q172" s="39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1:30" ht="30" customHeight="1">
      <c r="A173" s="161" t="s">
        <v>404</v>
      </c>
      <c r="B173" s="158"/>
      <c r="C173" s="158"/>
      <c r="D173" s="158"/>
      <c r="E173" s="158"/>
      <c r="F173" s="159"/>
      <c r="G173" s="36"/>
      <c r="H173" s="35"/>
      <c r="I173" s="35"/>
      <c r="J173" s="35"/>
      <c r="K173" s="29"/>
      <c r="L173" s="29"/>
      <c r="M173" s="39"/>
      <c r="N173" s="39"/>
      <c r="O173" s="39"/>
      <c r="P173" s="39"/>
      <c r="Q173" s="39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:30" ht="30" customHeight="1">
      <c r="A174" s="161" t="s">
        <v>405</v>
      </c>
      <c r="B174" s="158"/>
      <c r="C174" s="158"/>
      <c r="D174" s="158"/>
      <c r="E174" s="158"/>
      <c r="F174" s="159"/>
      <c r="G174" s="36"/>
      <c r="H174" s="35"/>
      <c r="I174" s="35"/>
      <c r="J174" s="35"/>
      <c r="K174" s="29"/>
      <c r="L174" s="29"/>
      <c r="M174" s="39"/>
      <c r="N174" s="39"/>
      <c r="O174" s="39"/>
      <c r="P174" s="39"/>
      <c r="Q174" s="39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 ht="30" customHeight="1">
      <c r="A175" s="157" t="s">
        <v>406</v>
      </c>
      <c r="B175" s="158"/>
      <c r="C175" s="158"/>
      <c r="D175" s="158"/>
      <c r="E175" s="158"/>
      <c r="F175" s="159"/>
      <c r="G175" s="36"/>
      <c r="H175" s="35"/>
      <c r="I175" s="35"/>
      <c r="J175" s="35"/>
      <c r="K175" s="29"/>
      <c r="L175" s="29"/>
      <c r="M175" s="39"/>
      <c r="N175" s="39"/>
      <c r="O175" s="39"/>
      <c r="P175" s="39"/>
      <c r="Q175" s="39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ht="30" customHeight="1">
      <c r="A176" s="157" t="s">
        <v>407</v>
      </c>
      <c r="B176" s="158"/>
      <c r="C176" s="158"/>
      <c r="D176" s="158"/>
      <c r="E176" s="158"/>
      <c r="F176" s="159"/>
      <c r="G176" s="36"/>
      <c r="H176" s="35"/>
      <c r="I176" s="35"/>
      <c r="J176" s="35"/>
      <c r="K176" s="29"/>
      <c r="L176" s="29"/>
      <c r="M176" s="39"/>
      <c r="N176" s="39"/>
      <c r="O176" s="39"/>
      <c r="P176" s="39"/>
      <c r="Q176" s="39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30" customHeight="1">
      <c r="A177" s="157" t="s">
        <v>408</v>
      </c>
      <c r="B177" s="158"/>
      <c r="C177" s="158"/>
      <c r="D177" s="158"/>
      <c r="E177" s="158"/>
      <c r="F177" s="159"/>
      <c r="G177" s="36"/>
      <c r="H177" s="35"/>
      <c r="I177" s="35"/>
      <c r="J177" s="35"/>
      <c r="K177" s="29"/>
      <c r="L177" s="29"/>
      <c r="M177" s="39"/>
      <c r="N177" s="39"/>
      <c r="O177" s="39"/>
      <c r="P177" s="39"/>
      <c r="Q177" s="39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30" customHeight="1">
      <c r="A178" s="157"/>
      <c r="B178" s="158"/>
      <c r="C178" s="158"/>
      <c r="D178" s="158"/>
      <c r="E178" s="158"/>
      <c r="F178" s="159"/>
      <c r="G178" s="36"/>
      <c r="H178" s="35"/>
      <c r="I178" s="35"/>
      <c r="J178" s="35"/>
      <c r="K178" s="29"/>
      <c r="L178" s="29"/>
      <c r="M178" s="39"/>
      <c r="N178" s="39"/>
      <c r="O178" s="39"/>
      <c r="P178" s="39"/>
      <c r="Q178" s="39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30" customHeight="1">
      <c r="A179" s="160" t="s">
        <v>409</v>
      </c>
      <c r="B179" s="158"/>
      <c r="C179" s="158"/>
      <c r="D179" s="158"/>
      <c r="E179" s="158"/>
      <c r="F179" s="159"/>
      <c r="G179" s="36"/>
      <c r="H179" s="35"/>
      <c r="I179" s="35"/>
      <c r="J179" s="35"/>
      <c r="K179" s="29"/>
      <c r="L179" s="29"/>
      <c r="M179" s="39"/>
      <c r="N179" s="39"/>
      <c r="O179" s="39"/>
      <c r="P179" s="39"/>
      <c r="Q179" s="39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30" customHeight="1">
      <c r="A180" s="161" t="s">
        <v>410</v>
      </c>
      <c r="B180" s="158"/>
      <c r="C180" s="158"/>
      <c r="D180" s="158"/>
      <c r="E180" s="158"/>
      <c r="F180" s="159"/>
      <c r="G180" s="36"/>
      <c r="H180" s="35"/>
      <c r="I180" s="35"/>
      <c r="J180" s="35"/>
      <c r="K180" s="29"/>
      <c r="L180" s="29"/>
      <c r="M180" s="39"/>
      <c r="N180" s="39"/>
      <c r="O180" s="39"/>
      <c r="P180" s="39"/>
      <c r="Q180" s="39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30" customHeight="1">
      <c r="A181" s="157" t="s">
        <v>411</v>
      </c>
      <c r="B181" s="158"/>
      <c r="C181" s="158"/>
      <c r="D181" s="158"/>
      <c r="E181" s="158"/>
      <c r="F181" s="159"/>
      <c r="G181" s="36"/>
      <c r="H181" s="35"/>
      <c r="I181" s="35"/>
      <c r="J181" s="35"/>
      <c r="K181" s="29"/>
      <c r="L181" s="29"/>
      <c r="M181" s="39"/>
      <c r="N181" s="39"/>
      <c r="O181" s="39"/>
      <c r="P181" s="39"/>
      <c r="Q181" s="39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30" customHeight="1">
      <c r="A182" s="157" t="s">
        <v>412</v>
      </c>
      <c r="B182" s="158"/>
      <c r="C182" s="158"/>
      <c r="D182" s="158"/>
      <c r="E182" s="158"/>
      <c r="F182" s="159"/>
      <c r="G182" s="36"/>
      <c r="H182" s="35"/>
      <c r="I182" s="35"/>
      <c r="J182" s="35"/>
      <c r="K182" s="29"/>
      <c r="L182" s="29"/>
      <c r="M182" s="39"/>
      <c r="N182" s="39"/>
      <c r="O182" s="39"/>
      <c r="P182" s="39"/>
      <c r="Q182" s="39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30" customHeight="1">
      <c r="A183" s="157" t="s">
        <v>413</v>
      </c>
      <c r="B183" s="158"/>
      <c r="C183" s="158"/>
      <c r="D183" s="158"/>
      <c r="E183" s="158"/>
      <c r="F183" s="159"/>
      <c r="G183" s="36"/>
      <c r="H183" s="35"/>
      <c r="I183" s="35"/>
      <c r="J183" s="35"/>
      <c r="K183" s="29"/>
      <c r="L183" s="29"/>
      <c r="M183" s="39"/>
      <c r="N183" s="39"/>
      <c r="O183" s="39"/>
      <c r="P183" s="39"/>
      <c r="Q183" s="39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81" customHeight="1">
      <c r="A184" s="157" t="s">
        <v>414</v>
      </c>
      <c r="B184" s="158"/>
      <c r="C184" s="158"/>
      <c r="D184" s="158"/>
      <c r="E184" s="158"/>
      <c r="F184" s="159"/>
      <c r="G184" s="36"/>
      <c r="H184" s="35"/>
      <c r="I184" s="35"/>
      <c r="J184" s="35"/>
      <c r="K184" s="29"/>
      <c r="L184" s="29"/>
      <c r="M184" s="39"/>
      <c r="N184" s="39"/>
      <c r="O184" s="39"/>
      <c r="P184" s="39"/>
      <c r="Q184" s="39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30" customHeight="1">
      <c r="A185" s="157" t="s">
        <v>415</v>
      </c>
      <c r="B185" s="158"/>
      <c r="C185" s="158"/>
      <c r="D185" s="158"/>
      <c r="E185" s="158"/>
      <c r="F185" s="159"/>
      <c r="G185" s="36"/>
      <c r="H185" s="35"/>
      <c r="I185" s="35"/>
      <c r="J185" s="35"/>
      <c r="K185" s="29"/>
      <c r="L185" s="29"/>
      <c r="M185" s="39"/>
      <c r="N185" s="39"/>
      <c r="O185" s="39"/>
      <c r="P185" s="39"/>
      <c r="Q185" s="39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30" customHeight="1">
      <c r="A186" s="157" t="s">
        <v>416</v>
      </c>
      <c r="B186" s="158"/>
      <c r="C186" s="158"/>
      <c r="D186" s="158"/>
      <c r="E186" s="158"/>
      <c r="F186" s="159"/>
      <c r="G186" s="36"/>
      <c r="H186" s="35"/>
      <c r="I186" s="35"/>
      <c r="J186" s="35"/>
      <c r="K186" s="29"/>
      <c r="L186" s="29"/>
      <c r="M186" s="39"/>
      <c r="N186" s="39"/>
      <c r="O186" s="39"/>
      <c r="P186" s="39"/>
      <c r="Q186" s="39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30" customHeight="1">
      <c r="A187" s="157" t="s">
        <v>417</v>
      </c>
      <c r="B187" s="158"/>
      <c r="C187" s="158"/>
      <c r="D187" s="158"/>
      <c r="E187" s="158"/>
      <c r="F187" s="159"/>
      <c r="G187" s="36"/>
      <c r="H187" s="35"/>
      <c r="I187" s="35"/>
      <c r="J187" s="35"/>
      <c r="K187" s="29"/>
      <c r="L187" s="29"/>
      <c r="M187" s="39"/>
      <c r="N187" s="39"/>
      <c r="O187" s="39"/>
      <c r="P187" s="39"/>
      <c r="Q187" s="39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30" customHeight="1">
      <c r="A188" s="157" t="s">
        <v>418</v>
      </c>
      <c r="B188" s="158"/>
      <c r="C188" s="158"/>
      <c r="D188" s="158"/>
      <c r="E188" s="158"/>
      <c r="F188" s="159"/>
      <c r="G188" s="36"/>
      <c r="H188" s="35"/>
      <c r="I188" s="35"/>
      <c r="J188" s="35"/>
      <c r="K188" s="29"/>
      <c r="L188" s="29"/>
      <c r="M188" s="39"/>
      <c r="N188" s="39"/>
      <c r="O188" s="39"/>
      <c r="P188" s="39"/>
      <c r="Q188" s="39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30" customHeight="1">
      <c r="A189" s="157" t="s">
        <v>419</v>
      </c>
      <c r="B189" s="158"/>
      <c r="C189" s="158"/>
      <c r="D189" s="158"/>
      <c r="E189" s="158"/>
      <c r="F189" s="159"/>
      <c r="G189" s="36"/>
      <c r="H189" s="35"/>
      <c r="I189" s="35"/>
      <c r="J189" s="35"/>
      <c r="K189" s="29"/>
      <c r="L189" s="29"/>
      <c r="M189" s="39"/>
      <c r="N189" s="39"/>
      <c r="O189" s="39"/>
      <c r="P189" s="39"/>
      <c r="Q189" s="39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30" customHeight="1">
      <c r="A190" s="157" t="s">
        <v>420</v>
      </c>
      <c r="B190" s="158"/>
      <c r="C190" s="158"/>
      <c r="D190" s="158"/>
      <c r="E190" s="158"/>
      <c r="F190" s="159"/>
      <c r="G190" s="36"/>
      <c r="H190" s="35"/>
      <c r="I190" s="35"/>
      <c r="J190" s="35"/>
      <c r="K190" s="29"/>
      <c r="L190" s="29"/>
      <c r="M190" s="39"/>
      <c r="N190" s="39"/>
      <c r="O190" s="39"/>
      <c r="P190" s="39"/>
      <c r="Q190" s="39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30" customHeight="1">
      <c r="A191" s="157" t="s">
        <v>421</v>
      </c>
      <c r="B191" s="158"/>
      <c r="C191" s="158"/>
      <c r="D191" s="158"/>
      <c r="E191" s="158"/>
      <c r="F191" s="159"/>
      <c r="G191" s="36"/>
      <c r="H191" s="35"/>
      <c r="I191" s="35"/>
      <c r="J191" s="35"/>
      <c r="K191" s="29"/>
      <c r="L191" s="29"/>
      <c r="M191" s="39"/>
      <c r="N191" s="39"/>
      <c r="O191" s="39"/>
      <c r="P191" s="39"/>
      <c r="Q191" s="39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30" customHeight="1">
      <c r="A192" s="157" t="s">
        <v>422</v>
      </c>
      <c r="B192" s="158"/>
      <c r="C192" s="158"/>
      <c r="D192" s="158"/>
      <c r="E192" s="158"/>
      <c r="F192" s="159"/>
      <c r="G192" s="36"/>
      <c r="H192" s="35"/>
      <c r="I192" s="35"/>
      <c r="J192" s="35"/>
      <c r="K192" s="29"/>
      <c r="L192" s="29"/>
      <c r="M192" s="39"/>
      <c r="N192" s="39"/>
      <c r="O192" s="39"/>
      <c r="P192" s="39"/>
      <c r="Q192" s="39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30" customHeight="1">
      <c r="A193" s="157" t="s">
        <v>423</v>
      </c>
      <c r="B193" s="158"/>
      <c r="C193" s="158"/>
      <c r="D193" s="158"/>
      <c r="E193" s="158"/>
      <c r="F193" s="159"/>
      <c r="G193" s="36"/>
      <c r="H193" s="35"/>
      <c r="I193" s="35"/>
      <c r="J193" s="35"/>
      <c r="K193" s="29"/>
      <c r="L193" s="29"/>
      <c r="M193" s="39"/>
      <c r="N193" s="39"/>
      <c r="O193" s="39"/>
      <c r="P193" s="39"/>
      <c r="Q193" s="39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30" customHeight="1">
      <c r="A194" s="157" t="s">
        <v>424</v>
      </c>
      <c r="B194" s="158"/>
      <c r="C194" s="158"/>
      <c r="D194" s="158"/>
      <c r="E194" s="158"/>
      <c r="F194" s="159"/>
      <c r="G194" s="36"/>
      <c r="H194" s="35"/>
      <c r="I194" s="35"/>
      <c r="J194" s="35"/>
      <c r="K194" s="29"/>
      <c r="L194" s="29"/>
      <c r="M194" s="39"/>
      <c r="N194" s="39"/>
      <c r="O194" s="39"/>
      <c r="P194" s="39"/>
      <c r="Q194" s="39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30" customHeight="1">
      <c r="A195" s="157" t="s">
        <v>425</v>
      </c>
      <c r="B195" s="158"/>
      <c r="C195" s="158"/>
      <c r="D195" s="158"/>
      <c r="E195" s="158"/>
      <c r="F195" s="159"/>
      <c r="G195" s="36"/>
      <c r="H195" s="35"/>
      <c r="I195" s="35"/>
      <c r="J195" s="35"/>
      <c r="K195" s="29"/>
      <c r="L195" s="29"/>
      <c r="M195" s="39"/>
      <c r="N195" s="39"/>
      <c r="O195" s="39"/>
      <c r="P195" s="39"/>
      <c r="Q195" s="39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30" customHeight="1">
      <c r="A196" s="157" t="s">
        <v>426</v>
      </c>
      <c r="B196" s="158"/>
      <c r="C196" s="158"/>
      <c r="D196" s="158"/>
      <c r="E196" s="158"/>
      <c r="F196" s="159"/>
      <c r="G196" s="36"/>
      <c r="H196" s="35"/>
      <c r="I196" s="35"/>
      <c r="J196" s="35"/>
      <c r="K196" s="29"/>
      <c r="L196" s="29"/>
      <c r="M196" s="39"/>
      <c r="N196" s="39"/>
      <c r="O196" s="39"/>
      <c r="P196" s="39"/>
      <c r="Q196" s="39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30" customHeight="1">
      <c r="A197" s="157" t="s">
        <v>427</v>
      </c>
      <c r="B197" s="158"/>
      <c r="C197" s="158"/>
      <c r="D197" s="158"/>
      <c r="E197" s="158"/>
      <c r="F197" s="159"/>
      <c r="G197" s="36"/>
      <c r="H197" s="35"/>
      <c r="I197" s="35"/>
      <c r="J197" s="35"/>
      <c r="K197" s="29"/>
      <c r="L197" s="29"/>
      <c r="M197" s="39"/>
      <c r="N197" s="39"/>
      <c r="O197" s="39"/>
      <c r="P197" s="39"/>
      <c r="Q197" s="39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30" customHeight="1">
      <c r="A198" s="157" t="s">
        <v>428</v>
      </c>
      <c r="B198" s="158"/>
      <c r="C198" s="158"/>
      <c r="D198" s="158"/>
      <c r="E198" s="158"/>
      <c r="F198" s="159"/>
      <c r="G198" s="36"/>
      <c r="H198" s="35"/>
      <c r="I198" s="35"/>
      <c r="J198" s="35"/>
      <c r="K198" s="29"/>
      <c r="L198" s="29"/>
      <c r="M198" s="39"/>
      <c r="N198" s="39"/>
      <c r="O198" s="39"/>
      <c r="P198" s="39"/>
      <c r="Q198" s="39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 ht="30" customHeight="1">
      <c r="A199" s="157" t="s">
        <v>429</v>
      </c>
      <c r="B199" s="158"/>
      <c r="C199" s="158"/>
      <c r="D199" s="158"/>
      <c r="E199" s="158"/>
      <c r="F199" s="159"/>
      <c r="G199" s="36"/>
      <c r="H199" s="35"/>
      <c r="I199" s="35"/>
      <c r="J199" s="35"/>
      <c r="K199" s="29"/>
      <c r="L199" s="29"/>
      <c r="M199" s="39"/>
      <c r="N199" s="39"/>
      <c r="O199" s="39"/>
      <c r="P199" s="39"/>
      <c r="Q199" s="39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:30" ht="30" customHeight="1">
      <c r="A200" s="157" t="s">
        <v>430</v>
      </c>
      <c r="B200" s="158"/>
      <c r="C200" s="158"/>
      <c r="D200" s="158"/>
      <c r="E200" s="158"/>
      <c r="F200" s="159"/>
      <c r="G200" s="36"/>
      <c r="H200" s="35"/>
      <c r="I200" s="35"/>
      <c r="J200" s="35"/>
      <c r="K200" s="29"/>
      <c r="L200" s="29"/>
      <c r="M200" s="39"/>
      <c r="N200" s="39"/>
      <c r="O200" s="39"/>
      <c r="P200" s="39"/>
      <c r="Q200" s="39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:30" ht="30" customHeight="1">
      <c r="A201" s="157" t="s">
        <v>431</v>
      </c>
      <c r="B201" s="158"/>
      <c r="C201" s="158"/>
      <c r="D201" s="158"/>
      <c r="E201" s="158"/>
      <c r="F201" s="159"/>
      <c r="G201" s="36"/>
      <c r="H201" s="35"/>
      <c r="I201" s="35"/>
      <c r="J201" s="35"/>
      <c r="K201" s="29"/>
      <c r="L201" s="29"/>
      <c r="M201" s="39"/>
      <c r="N201" s="39"/>
      <c r="O201" s="39"/>
      <c r="P201" s="39"/>
      <c r="Q201" s="39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 ht="30" customHeight="1">
      <c r="A202" s="157" t="s">
        <v>432</v>
      </c>
      <c r="B202" s="158"/>
      <c r="C202" s="158"/>
      <c r="D202" s="158"/>
      <c r="E202" s="158"/>
      <c r="F202" s="159"/>
      <c r="G202" s="36"/>
      <c r="H202" s="35"/>
      <c r="I202" s="35"/>
      <c r="J202" s="35"/>
      <c r="K202" s="29"/>
      <c r="L202" s="29"/>
      <c r="M202" s="39"/>
      <c r="N202" s="39"/>
      <c r="O202" s="39"/>
      <c r="P202" s="39"/>
      <c r="Q202" s="39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</row>
    <row r="203" spans="1:30" ht="69" customHeight="1">
      <c r="A203" s="157" t="s">
        <v>433</v>
      </c>
      <c r="B203" s="158"/>
      <c r="C203" s="158"/>
      <c r="D203" s="158"/>
      <c r="E203" s="158"/>
      <c r="F203" s="159"/>
      <c r="G203" s="36"/>
      <c r="H203" s="35"/>
      <c r="I203" s="35"/>
      <c r="J203" s="35"/>
      <c r="K203" s="29"/>
      <c r="L203" s="29"/>
      <c r="M203" s="39"/>
      <c r="N203" s="39"/>
      <c r="O203" s="39"/>
      <c r="P203" s="39"/>
      <c r="Q203" s="39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</row>
    <row r="204" spans="1:30" ht="49.5" customHeight="1">
      <c r="A204" s="157" t="s">
        <v>434</v>
      </c>
      <c r="B204" s="158"/>
      <c r="C204" s="158"/>
      <c r="D204" s="158"/>
      <c r="E204" s="158"/>
      <c r="F204" s="159"/>
      <c r="G204" s="36"/>
      <c r="H204" s="35"/>
      <c r="I204" s="35"/>
      <c r="J204" s="35"/>
      <c r="K204" s="29"/>
      <c r="L204" s="29"/>
      <c r="M204" s="39"/>
      <c r="N204" s="39"/>
      <c r="O204" s="39"/>
      <c r="P204" s="39"/>
      <c r="Q204" s="39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</row>
    <row r="205" spans="1:30" ht="30" customHeight="1">
      <c r="A205" s="157" t="s">
        <v>435</v>
      </c>
      <c r="B205" s="158"/>
      <c r="C205" s="158"/>
      <c r="D205" s="158"/>
      <c r="E205" s="158"/>
      <c r="F205" s="159"/>
      <c r="G205" s="36"/>
      <c r="H205" s="35"/>
      <c r="I205" s="35"/>
      <c r="J205" s="35"/>
      <c r="K205" s="29"/>
      <c r="L205" s="29"/>
      <c r="M205" s="39"/>
      <c r="N205" s="39"/>
      <c r="O205" s="39"/>
      <c r="P205" s="39"/>
      <c r="Q205" s="39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30" customHeight="1">
      <c r="A206" s="157" t="s">
        <v>436</v>
      </c>
      <c r="B206" s="158"/>
      <c r="C206" s="158"/>
      <c r="D206" s="158"/>
      <c r="E206" s="158"/>
      <c r="F206" s="159"/>
      <c r="G206" s="36"/>
      <c r="H206" s="35"/>
      <c r="I206" s="35"/>
      <c r="J206" s="35"/>
      <c r="K206" s="29"/>
      <c r="L206" s="29"/>
      <c r="M206" s="39"/>
      <c r="N206" s="39"/>
      <c r="O206" s="39"/>
      <c r="P206" s="39"/>
      <c r="Q206" s="39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30" customHeight="1">
      <c r="A207" s="157" t="s">
        <v>437</v>
      </c>
      <c r="B207" s="158"/>
      <c r="C207" s="158"/>
      <c r="D207" s="158"/>
      <c r="E207" s="158"/>
      <c r="F207" s="159"/>
      <c r="G207" s="36"/>
      <c r="H207" s="35"/>
      <c r="I207" s="35"/>
      <c r="J207" s="35"/>
      <c r="K207" s="29"/>
      <c r="L207" s="29"/>
      <c r="M207" s="39"/>
      <c r="N207" s="39"/>
      <c r="O207" s="39"/>
      <c r="P207" s="39"/>
      <c r="Q207" s="39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30" customHeight="1">
      <c r="A208" s="157" t="s">
        <v>438</v>
      </c>
      <c r="B208" s="158"/>
      <c r="C208" s="158"/>
      <c r="D208" s="158"/>
      <c r="E208" s="158"/>
      <c r="F208" s="159"/>
      <c r="G208" s="36"/>
      <c r="H208" s="35"/>
      <c r="I208" s="35"/>
      <c r="J208" s="35"/>
      <c r="K208" s="29"/>
      <c r="L208" s="29"/>
      <c r="M208" s="39"/>
      <c r="N208" s="39"/>
      <c r="O208" s="39"/>
      <c r="P208" s="39"/>
      <c r="Q208" s="39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30" customHeight="1">
      <c r="A209" s="157" t="s">
        <v>439</v>
      </c>
      <c r="B209" s="158"/>
      <c r="C209" s="158"/>
      <c r="D209" s="158"/>
      <c r="E209" s="158"/>
      <c r="F209" s="159"/>
      <c r="G209" s="36"/>
      <c r="H209" s="35"/>
      <c r="I209" s="35"/>
      <c r="J209" s="35"/>
      <c r="K209" s="29"/>
      <c r="L209" s="29"/>
      <c r="M209" s="39"/>
      <c r="N209" s="39"/>
      <c r="O209" s="39"/>
      <c r="P209" s="39"/>
      <c r="Q209" s="39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30" customHeight="1">
      <c r="A210" s="157" t="s">
        <v>440</v>
      </c>
      <c r="B210" s="158"/>
      <c r="C210" s="158"/>
      <c r="D210" s="158"/>
      <c r="E210" s="158"/>
      <c r="F210" s="159"/>
      <c r="G210" s="36"/>
      <c r="H210" s="35"/>
      <c r="I210" s="35"/>
      <c r="J210" s="35"/>
      <c r="K210" s="29"/>
      <c r="L210" s="29"/>
      <c r="M210" s="39"/>
      <c r="N210" s="39"/>
      <c r="O210" s="39"/>
      <c r="P210" s="39"/>
      <c r="Q210" s="39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30" customHeight="1">
      <c r="A211" s="157" t="s">
        <v>441</v>
      </c>
      <c r="B211" s="158"/>
      <c r="C211" s="158"/>
      <c r="D211" s="158"/>
      <c r="E211" s="158"/>
      <c r="F211" s="159"/>
      <c r="G211" s="36"/>
      <c r="H211" s="35"/>
      <c r="I211" s="35"/>
      <c r="J211" s="35"/>
      <c r="K211" s="29"/>
      <c r="L211" s="29"/>
      <c r="M211" s="39"/>
      <c r="N211" s="39"/>
      <c r="O211" s="39"/>
      <c r="P211" s="39"/>
      <c r="Q211" s="39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30" customHeight="1">
      <c r="A212" s="157" t="s">
        <v>442</v>
      </c>
      <c r="B212" s="158"/>
      <c r="C212" s="158"/>
      <c r="D212" s="158"/>
      <c r="E212" s="158"/>
      <c r="F212" s="159"/>
      <c r="G212" s="36"/>
      <c r="H212" s="35"/>
      <c r="I212" s="35"/>
      <c r="J212" s="35"/>
      <c r="K212" s="29"/>
      <c r="L212" s="29"/>
      <c r="M212" s="39"/>
      <c r="N212" s="39"/>
      <c r="O212" s="39"/>
      <c r="P212" s="39"/>
      <c r="Q212" s="39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30" customHeight="1">
      <c r="A213" s="157" t="s">
        <v>443</v>
      </c>
      <c r="B213" s="158"/>
      <c r="C213" s="158"/>
      <c r="D213" s="158"/>
      <c r="E213" s="158"/>
      <c r="F213" s="159"/>
      <c r="G213" s="36"/>
      <c r="H213" s="35"/>
      <c r="I213" s="35"/>
      <c r="J213" s="35"/>
      <c r="K213" s="29"/>
      <c r="L213" s="29"/>
      <c r="M213" s="39"/>
      <c r="N213" s="39"/>
      <c r="O213" s="39"/>
      <c r="P213" s="39"/>
      <c r="Q213" s="39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30" customHeight="1">
      <c r="A214" s="157" t="s">
        <v>444</v>
      </c>
      <c r="B214" s="158"/>
      <c r="C214" s="158"/>
      <c r="D214" s="158"/>
      <c r="E214" s="158"/>
      <c r="F214" s="159"/>
      <c r="G214" s="36"/>
      <c r="H214" s="35"/>
      <c r="I214" s="35"/>
      <c r="J214" s="35"/>
      <c r="K214" s="29"/>
      <c r="L214" s="29"/>
      <c r="M214" s="39"/>
      <c r="N214" s="39"/>
      <c r="O214" s="39"/>
      <c r="P214" s="39"/>
      <c r="Q214" s="39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30" customHeight="1">
      <c r="A215" s="157" t="s">
        <v>445</v>
      </c>
      <c r="B215" s="158"/>
      <c r="C215" s="158"/>
      <c r="D215" s="158"/>
      <c r="E215" s="158"/>
      <c r="F215" s="159"/>
      <c r="G215" s="36"/>
      <c r="H215" s="35"/>
      <c r="I215" s="35"/>
      <c r="J215" s="35"/>
      <c r="K215" s="29"/>
      <c r="L215" s="29"/>
      <c r="M215" s="39"/>
      <c r="N215" s="39"/>
      <c r="O215" s="39"/>
      <c r="P215" s="39"/>
      <c r="Q215" s="39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30" customHeight="1">
      <c r="A216" s="157" t="s">
        <v>446</v>
      </c>
      <c r="B216" s="158"/>
      <c r="C216" s="158"/>
      <c r="D216" s="158"/>
      <c r="E216" s="158"/>
      <c r="F216" s="159"/>
      <c r="G216" s="36"/>
      <c r="H216" s="35"/>
      <c r="I216" s="35"/>
      <c r="J216" s="35"/>
      <c r="K216" s="29"/>
      <c r="L216" s="29"/>
      <c r="M216" s="39"/>
      <c r="N216" s="39"/>
      <c r="O216" s="39"/>
      <c r="P216" s="39"/>
      <c r="Q216" s="39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63.75" customHeight="1">
      <c r="A217" s="157" t="s">
        <v>447</v>
      </c>
      <c r="B217" s="158"/>
      <c r="C217" s="158"/>
      <c r="D217" s="158"/>
      <c r="E217" s="158"/>
      <c r="F217" s="159"/>
      <c r="G217" s="36"/>
      <c r="H217" s="35"/>
      <c r="I217" s="35"/>
      <c r="J217" s="35"/>
      <c r="K217" s="29"/>
      <c r="L217" s="29"/>
      <c r="M217" s="39"/>
      <c r="N217" s="39"/>
      <c r="O217" s="39"/>
      <c r="P217" s="39"/>
      <c r="Q217" s="39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30" customHeight="1">
      <c r="A218" s="157" t="s">
        <v>448</v>
      </c>
      <c r="B218" s="158"/>
      <c r="C218" s="158"/>
      <c r="D218" s="158"/>
      <c r="E218" s="158"/>
      <c r="F218" s="159"/>
      <c r="G218" s="36"/>
      <c r="H218" s="35"/>
      <c r="I218" s="35"/>
      <c r="J218" s="35"/>
      <c r="K218" s="29"/>
      <c r="L218" s="29"/>
      <c r="M218" s="39"/>
      <c r="N218" s="39"/>
      <c r="O218" s="39"/>
      <c r="P218" s="39"/>
      <c r="Q218" s="39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30" customHeight="1">
      <c r="A219" s="157" t="s">
        <v>449</v>
      </c>
      <c r="B219" s="158"/>
      <c r="C219" s="158"/>
      <c r="D219" s="158"/>
      <c r="E219" s="158"/>
      <c r="F219" s="159"/>
      <c r="G219" s="36"/>
      <c r="H219" s="35"/>
      <c r="I219" s="35"/>
      <c r="J219" s="35"/>
      <c r="K219" s="29"/>
      <c r="L219" s="29"/>
      <c r="M219" s="39"/>
      <c r="N219" s="39"/>
      <c r="O219" s="39"/>
      <c r="P219" s="39"/>
      <c r="Q219" s="39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73.5" customHeight="1">
      <c r="A220" s="157" t="s">
        <v>450</v>
      </c>
      <c r="B220" s="158"/>
      <c r="C220" s="158"/>
      <c r="D220" s="158"/>
      <c r="E220" s="158"/>
      <c r="F220" s="159"/>
      <c r="G220" s="36"/>
      <c r="H220" s="35"/>
      <c r="I220" s="35"/>
      <c r="J220" s="77"/>
      <c r="K220" s="78"/>
      <c r="L220" s="78"/>
      <c r="M220" s="78"/>
      <c r="N220" s="78"/>
      <c r="O220" s="78"/>
      <c r="P220" s="78"/>
      <c r="Q220" s="78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51.75" customHeight="1">
      <c r="A221" s="157" t="s">
        <v>451</v>
      </c>
      <c r="B221" s="158"/>
      <c r="C221" s="158"/>
      <c r="D221" s="158"/>
      <c r="E221" s="158"/>
      <c r="F221" s="159"/>
      <c r="G221" s="77"/>
      <c r="H221" s="77"/>
      <c r="I221" s="77"/>
      <c r="J221" s="77"/>
      <c r="K221" s="78"/>
      <c r="L221" s="78"/>
      <c r="M221" s="78"/>
      <c r="N221" s="78"/>
      <c r="O221" s="78"/>
      <c r="P221" s="78"/>
      <c r="Q221" s="78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30" customHeight="1">
      <c r="A222" s="157" t="s">
        <v>452</v>
      </c>
      <c r="B222" s="158"/>
      <c r="C222" s="158"/>
      <c r="D222" s="158"/>
      <c r="E222" s="158"/>
      <c r="F222" s="159"/>
      <c r="G222" s="77"/>
      <c r="H222" s="77"/>
      <c r="I222" s="77"/>
      <c r="J222" s="77"/>
      <c r="K222" s="78"/>
      <c r="L222" s="78"/>
      <c r="M222" s="78"/>
      <c r="N222" s="78"/>
      <c r="O222" s="78"/>
      <c r="P222" s="78"/>
      <c r="Q222" s="78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30" customHeight="1">
      <c r="A223" s="157" t="s">
        <v>453</v>
      </c>
      <c r="B223" s="158"/>
      <c r="C223" s="158"/>
      <c r="D223" s="158"/>
      <c r="E223" s="158"/>
      <c r="F223" s="159"/>
      <c r="G223" s="77"/>
      <c r="H223" s="77"/>
      <c r="I223" s="77"/>
      <c r="J223" s="77"/>
      <c r="K223" s="78"/>
      <c r="L223" s="78"/>
      <c r="M223" s="78"/>
      <c r="N223" s="78"/>
      <c r="O223" s="78"/>
      <c r="P223" s="78"/>
      <c r="Q223" s="78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30" customHeight="1">
      <c r="A224" s="157" t="s">
        <v>454</v>
      </c>
      <c r="B224" s="158"/>
      <c r="C224" s="158"/>
      <c r="D224" s="158"/>
      <c r="E224" s="158"/>
      <c r="F224" s="159"/>
      <c r="G224" s="77"/>
      <c r="H224" s="77"/>
      <c r="I224" s="77"/>
      <c r="J224" s="77"/>
      <c r="K224" s="78"/>
      <c r="L224" s="78"/>
      <c r="M224" s="78"/>
      <c r="N224" s="78"/>
      <c r="O224" s="78"/>
      <c r="P224" s="78"/>
      <c r="Q224" s="78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30" customHeight="1">
      <c r="A225" s="157" t="s">
        <v>455</v>
      </c>
      <c r="B225" s="158"/>
      <c r="C225" s="158"/>
      <c r="D225" s="158"/>
      <c r="E225" s="158"/>
      <c r="F225" s="159"/>
      <c r="G225" s="77"/>
      <c r="H225" s="77"/>
      <c r="I225" s="77"/>
      <c r="J225" s="77"/>
      <c r="K225" s="78"/>
      <c r="L225" s="78"/>
      <c r="M225" s="78"/>
      <c r="N225" s="78"/>
      <c r="O225" s="78"/>
      <c r="P225" s="78"/>
      <c r="Q225" s="78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30" customHeight="1">
      <c r="A226" s="157" t="s">
        <v>456</v>
      </c>
      <c r="B226" s="158"/>
      <c r="C226" s="158"/>
      <c r="D226" s="158"/>
      <c r="E226" s="158"/>
      <c r="F226" s="159"/>
      <c r="G226" s="77"/>
      <c r="H226" s="77"/>
      <c r="I226" s="77"/>
      <c r="J226" s="77"/>
      <c r="K226" s="78"/>
      <c r="L226" s="78"/>
      <c r="M226" s="78"/>
      <c r="N226" s="78"/>
      <c r="O226" s="78"/>
      <c r="P226" s="78"/>
      <c r="Q226" s="78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30" customHeight="1">
      <c r="A227" s="157" t="s">
        <v>457</v>
      </c>
      <c r="B227" s="158"/>
      <c r="C227" s="158"/>
      <c r="D227" s="158"/>
      <c r="E227" s="158"/>
      <c r="F227" s="159"/>
      <c r="G227" s="77"/>
      <c r="H227" s="77"/>
      <c r="I227" s="77"/>
      <c r="J227" s="77"/>
      <c r="K227" s="78"/>
      <c r="L227" s="78"/>
      <c r="M227" s="78"/>
      <c r="N227" s="78"/>
      <c r="O227" s="78"/>
      <c r="P227" s="78"/>
      <c r="Q227" s="78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30" customHeight="1">
      <c r="A228" s="157" t="s">
        <v>458</v>
      </c>
      <c r="B228" s="158"/>
      <c r="C228" s="158"/>
      <c r="D228" s="158"/>
      <c r="E228" s="158"/>
      <c r="F228" s="159"/>
      <c r="G228" s="77"/>
      <c r="H228" s="77"/>
      <c r="I228" s="77"/>
      <c r="J228" s="77"/>
      <c r="K228" s="78"/>
      <c r="L228" s="78"/>
      <c r="M228" s="78"/>
      <c r="N228" s="78"/>
      <c r="O228" s="78"/>
      <c r="P228" s="78"/>
      <c r="Q228" s="78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30" customHeight="1">
      <c r="A229" s="157" t="s">
        <v>459</v>
      </c>
      <c r="B229" s="158"/>
      <c r="C229" s="158"/>
      <c r="D229" s="158"/>
      <c r="E229" s="158"/>
      <c r="F229" s="159"/>
      <c r="G229" s="77"/>
      <c r="H229" s="77"/>
      <c r="I229" s="77"/>
      <c r="J229" s="77"/>
      <c r="K229" s="78"/>
      <c r="L229" s="78"/>
      <c r="M229" s="78"/>
      <c r="N229" s="78"/>
      <c r="O229" s="78"/>
      <c r="P229" s="78"/>
      <c r="Q229" s="78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30" customHeight="1">
      <c r="A230" s="157" t="s">
        <v>460</v>
      </c>
      <c r="B230" s="158"/>
      <c r="C230" s="158"/>
      <c r="D230" s="158"/>
      <c r="E230" s="158"/>
      <c r="F230" s="159"/>
      <c r="G230" s="77"/>
      <c r="H230" s="77"/>
      <c r="I230" s="77"/>
      <c r="J230" s="77"/>
      <c r="K230" s="78"/>
      <c r="L230" s="78"/>
      <c r="M230" s="78"/>
      <c r="N230" s="78"/>
      <c r="O230" s="78"/>
      <c r="P230" s="78"/>
      <c r="Q230" s="78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30" customHeight="1">
      <c r="A231" s="157" t="s">
        <v>461</v>
      </c>
      <c r="B231" s="158"/>
      <c r="C231" s="158"/>
      <c r="D231" s="158"/>
      <c r="E231" s="158"/>
      <c r="F231" s="159"/>
      <c r="G231" s="77"/>
      <c r="H231" s="77"/>
      <c r="I231" s="77"/>
      <c r="J231" s="77"/>
      <c r="K231" s="78"/>
      <c r="L231" s="78"/>
      <c r="M231" s="78"/>
      <c r="N231" s="78"/>
      <c r="O231" s="78"/>
      <c r="P231" s="78"/>
      <c r="Q231" s="78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30" customHeight="1">
      <c r="A232" s="157" t="s">
        <v>462</v>
      </c>
      <c r="B232" s="158"/>
      <c r="C232" s="158"/>
      <c r="D232" s="158"/>
      <c r="E232" s="158"/>
      <c r="F232" s="159"/>
      <c r="G232" s="77"/>
      <c r="H232" s="77"/>
      <c r="I232" s="77"/>
      <c r="J232" s="77"/>
      <c r="K232" s="78"/>
      <c r="L232" s="78"/>
      <c r="M232" s="78"/>
      <c r="N232" s="78"/>
      <c r="O232" s="78"/>
      <c r="P232" s="78"/>
      <c r="Q232" s="78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30" customHeight="1">
      <c r="A233" s="157" t="s">
        <v>463</v>
      </c>
      <c r="B233" s="158"/>
      <c r="C233" s="158"/>
      <c r="D233" s="158"/>
      <c r="E233" s="158"/>
      <c r="F233" s="159"/>
      <c r="G233" s="77"/>
      <c r="H233" s="77"/>
      <c r="I233" s="77"/>
      <c r="J233" s="77"/>
      <c r="K233" s="78"/>
      <c r="L233" s="78"/>
      <c r="M233" s="78"/>
      <c r="N233" s="78"/>
      <c r="O233" s="78"/>
      <c r="P233" s="78"/>
      <c r="Q233" s="78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30" customHeight="1">
      <c r="A234" s="157" t="s">
        <v>464</v>
      </c>
      <c r="B234" s="158"/>
      <c r="C234" s="158"/>
      <c r="D234" s="158"/>
      <c r="E234" s="158"/>
      <c r="F234" s="159"/>
      <c r="G234" s="77"/>
      <c r="H234" s="77"/>
      <c r="I234" s="77"/>
      <c r="J234" s="77"/>
      <c r="K234" s="78"/>
      <c r="L234" s="78"/>
      <c r="M234" s="78"/>
      <c r="N234" s="78"/>
      <c r="O234" s="78"/>
      <c r="P234" s="78"/>
      <c r="Q234" s="78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30" customHeight="1">
      <c r="A235" s="157" t="s">
        <v>465</v>
      </c>
      <c r="B235" s="158"/>
      <c r="C235" s="158"/>
      <c r="D235" s="158"/>
      <c r="E235" s="158"/>
      <c r="F235" s="159"/>
      <c r="G235" s="77"/>
      <c r="H235" s="77"/>
      <c r="I235" s="77"/>
      <c r="J235" s="77"/>
      <c r="K235" s="78"/>
      <c r="L235" s="78"/>
      <c r="M235" s="78"/>
      <c r="N235" s="78"/>
      <c r="O235" s="78"/>
      <c r="P235" s="78"/>
      <c r="Q235" s="78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30" customHeight="1">
      <c r="A236" s="157" t="s">
        <v>466</v>
      </c>
      <c r="B236" s="158"/>
      <c r="C236" s="158"/>
      <c r="D236" s="158"/>
      <c r="E236" s="158"/>
      <c r="F236" s="159"/>
      <c r="G236" s="77"/>
      <c r="H236" s="77"/>
      <c r="I236" s="77"/>
      <c r="J236" s="77"/>
      <c r="K236" s="78"/>
      <c r="L236" s="78"/>
      <c r="M236" s="78"/>
      <c r="N236" s="78"/>
      <c r="O236" s="78"/>
      <c r="P236" s="78"/>
      <c r="Q236" s="78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30" customHeight="1">
      <c r="A237" s="157" t="s">
        <v>467</v>
      </c>
      <c r="B237" s="158"/>
      <c r="C237" s="158"/>
      <c r="D237" s="158"/>
      <c r="E237" s="158"/>
      <c r="F237" s="159"/>
      <c r="G237" s="77"/>
      <c r="H237" s="77"/>
      <c r="I237" s="77"/>
      <c r="J237" s="77"/>
      <c r="K237" s="78"/>
      <c r="L237" s="78"/>
      <c r="M237" s="78"/>
      <c r="N237" s="78"/>
      <c r="O237" s="78"/>
      <c r="P237" s="78"/>
      <c r="Q237" s="78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</row>
    <row r="238" spans="1:30" ht="30" customHeight="1">
      <c r="A238" s="157" t="s">
        <v>468</v>
      </c>
      <c r="B238" s="158"/>
      <c r="C238" s="158"/>
      <c r="D238" s="158"/>
      <c r="E238" s="158"/>
      <c r="F238" s="159"/>
      <c r="G238" s="77"/>
      <c r="H238" s="77"/>
      <c r="I238" s="77"/>
      <c r="J238" s="77"/>
      <c r="K238" s="78"/>
      <c r="L238" s="78"/>
      <c r="M238" s="78"/>
      <c r="N238" s="78"/>
      <c r="O238" s="78"/>
      <c r="P238" s="78"/>
      <c r="Q238" s="78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</row>
    <row r="239" spans="1:30" ht="30" customHeight="1">
      <c r="A239" s="157" t="s">
        <v>469</v>
      </c>
      <c r="B239" s="158"/>
      <c r="C239" s="158"/>
      <c r="D239" s="158"/>
      <c r="E239" s="158"/>
      <c r="F239" s="159"/>
      <c r="G239" s="77"/>
      <c r="H239" s="77"/>
      <c r="I239" s="77"/>
      <c r="J239" s="77"/>
      <c r="K239" s="78"/>
      <c r="L239" s="78"/>
      <c r="M239" s="78"/>
      <c r="N239" s="78"/>
      <c r="O239" s="78"/>
      <c r="P239" s="78"/>
      <c r="Q239" s="78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</row>
    <row r="240" spans="1:30" ht="15.75" customHeight="1">
      <c r="A240" s="157" t="s">
        <v>470</v>
      </c>
      <c r="B240" s="158"/>
      <c r="C240" s="158"/>
      <c r="D240" s="158"/>
      <c r="E240" s="158"/>
      <c r="F240" s="159"/>
      <c r="G240" s="77"/>
      <c r="H240" s="77"/>
      <c r="I240" s="77"/>
      <c r="J240" s="79"/>
      <c r="K240" s="80"/>
      <c r="L240" s="80"/>
      <c r="M240" s="80"/>
      <c r="N240" s="80"/>
      <c r="O240" s="80"/>
      <c r="P240" s="80"/>
      <c r="Q240" s="80"/>
    </row>
    <row r="241" spans="1:17" ht="15.75" customHeight="1">
      <c r="A241" s="80"/>
      <c r="B241" s="80"/>
      <c r="C241" s="80"/>
      <c r="D241" s="80"/>
      <c r="E241" s="80"/>
      <c r="F241" s="80"/>
      <c r="G241" s="79"/>
      <c r="H241" s="79"/>
      <c r="I241" s="79"/>
      <c r="J241" s="79"/>
      <c r="K241" s="80"/>
      <c r="L241" s="80"/>
      <c r="M241" s="80"/>
      <c r="N241" s="80"/>
      <c r="O241" s="80"/>
      <c r="P241" s="80"/>
      <c r="Q241" s="80"/>
    </row>
    <row r="242" spans="1:17" ht="15.75" customHeight="1">
      <c r="A242" s="80"/>
      <c r="B242" s="80"/>
      <c r="C242" s="80"/>
      <c r="D242" s="80"/>
      <c r="E242" s="80"/>
      <c r="F242" s="80"/>
      <c r="G242" s="79"/>
      <c r="H242" s="79"/>
      <c r="I242" s="79"/>
      <c r="J242" s="79"/>
      <c r="K242" s="80"/>
      <c r="L242" s="80"/>
      <c r="M242" s="80"/>
      <c r="N242" s="80"/>
      <c r="O242" s="80"/>
      <c r="P242" s="80"/>
      <c r="Q242" s="80"/>
    </row>
    <row r="243" spans="1:17" ht="15.75" customHeight="1">
      <c r="A243" s="80"/>
      <c r="B243" s="80"/>
      <c r="C243" s="80"/>
      <c r="D243" s="80"/>
      <c r="E243" s="80"/>
      <c r="F243" s="80"/>
      <c r="G243" s="79"/>
      <c r="H243" s="79"/>
      <c r="I243" s="79"/>
      <c r="J243" s="79"/>
      <c r="K243" s="80"/>
      <c r="L243" s="80"/>
      <c r="M243" s="80"/>
      <c r="N243" s="80"/>
      <c r="O243" s="80"/>
      <c r="P243" s="80"/>
      <c r="Q243" s="80"/>
    </row>
    <row r="244" spans="1:17" ht="15.75" customHeight="1">
      <c r="A244" s="80"/>
      <c r="B244" s="80"/>
      <c r="C244" s="80"/>
      <c r="D244" s="80"/>
      <c r="E244" s="80"/>
      <c r="F244" s="80"/>
      <c r="G244" s="79"/>
      <c r="H244" s="79"/>
      <c r="I244" s="79"/>
      <c r="J244" s="81"/>
    </row>
    <row r="245" spans="1:17" ht="15.75" customHeight="1">
      <c r="G245" s="81"/>
      <c r="H245" s="81"/>
      <c r="I245" s="81"/>
      <c r="J245" s="81"/>
    </row>
    <row r="246" spans="1:17" ht="15.75" customHeight="1">
      <c r="G246" s="81"/>
      <c r="H246" s="81"/>
      <c r="I246" s="81"/>
      <c r="J246" s="81"/>
    </row>
    <row r="247" spans="1:17" ht="15.75" customHeight="1">
      <c r="G247" s="81"/>
      <c r="H247" s="81"/>
      <c r="I247" s="81"/>
      <c r="J247" s="81"/>
    </row>
    <row r="248" spans="1:17" ht="15.75" customHeight="1">
      <c r="G248" s="81"/>
      <c r="H248" s="81"/>
      <c r="I248" s="81"/>
      <c r="J248" s="81"/>
    </row>
    <row r="249" spans="1:17" ht="15.75" customHeight="1">
      <c r="G249" s="81"/>
      <c r="H249" s="81"/>
      <c r="I249" s="81"/>
      <c r="J249" s="81"/>
    </row>
    <row r="250" spans="1:17" ht="15.75" customHeight="1">
      <c r="G250" s="81"/>
      <c r="H250" s="81"/>
      <c r="I250" s="81"/>
      <c r="J250" s="81"/>
    </row>
    <row r="251" spans="1:17" ht="15.75" customHeight="1">
      <c r="G251" s="81"/>
      <c r="H251" s="81"/>
      <c r="I251" s="81"/>
      <c r="J251" s="81"/>
    </row>
    <row r="252" spans="1:17" ht="15.75" customHeight="1">
      <c r="G252" s="81"/>
      <c r="H252" s="81"/>
      <c r="I252" s="81"/>
      <c r="J252" s="81"/>
    </row>
    <row r="253" spans="1:17" ht="15.75" customHeight="1">
      <c r="G253" s="81"/>
      <c r="H253" s="81"/>
      <c r="I253" s="81"/>
      <c r="J253" s="81"/>
    </row>
    <row r="254" spans="1:17" ht="15.75" customHeight="1">
      <c r="G254" s="81"/>
      <c r="H254" s="81"/>
      <c r="I254" s="81"/>
      <c r="J254" s="81"/>
    </row>
    <row r="255" spans="1:17" ht="15.75" customHeight="1">
      <c r="G255" s="81"/>
      <c r="H255" s="81"/>
      <c r="I255" s="81"/>
      <c r="J255" s="81"/>
    </row>
    <row r="256" spans="1:17" ht="15.75" customHeight="1">
      <c r="G256" s="81"/>
      <c r="H256" s="81"/>
      <c r="I256" s="81"/>
      <c r="J256" s="81"/>
    </row>
    <row r="257" spans="7:10" ht="15.75" customHeight="1">
      <c r="G257" s="81"/>
      <c r="H257" s="81"/>
      <c r="I257" s="81"/>
      <c r="J257" s="81"/>
    </row>
    <row r="258" spans="7:10" ht="15.75" customHeight="1">
      <c r="G258" s="81"/>
      <c r="H258" s="81"/>
      <c r="I258" s="81"/>
      <c r="J258" s="81"/>
    </row>
    <row r="259" spans="7:10" ht="15.75" customHeight="1"/>
    <row r="260" spans="7:10" ht="15.75" customHeight="1"/>
    <row r="261" spans="7:10" ht="15.75" customHeight="1"/>
    <row r="262" spans="7:10" ht="15.75" customHeight="1"/>
    <row r="263" spans="7:10" ht="15.75" customHeight="1"/>
    <row r="264" spans="7:10" ht="15.75" customHeight="1"/>
    <row r="265" spans="7:10" ht="15.75" customHeight="1"/>
    <row r="266" spans="7:10" ht="15.75" customHeight="1"/>
    <row r="267" spans="7:10" ht="15.75" customHeight="1"/>
    <row r="268" spans="7:10" ht="15.75" customHeight="1"/>
    <row r="269" spans="7:10" ht="15.75" customHeight="1"/>
    <row r="270" spans="7:10" ht="15.75" customHeight="1"/>
    <row r="271" spans="7:10" ht="15.75" customHeight="1"/>
    <row r="272" spans="7:1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1:F158" xr:uid="{00000000-0009-0000-0000-000003000000}"/>
  <mergeCells count="77">
    <mergeCell ref="A213:F213"/>
    <mergeCell ref="A214:F214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34:F234"/>
    <mergeCell ref="A240:F240"/>
    <mergeCell ref="A227:F227"/>
    <mergeCell ref="A228:F228"/>
    <mergeCell ref="A229:F229"/>
    <mergeCell ref="A230:F230"/>
    <mergeCell ref="A231:F231"/>
    <mergeCell ref="A232:F232"/>
    <mergeCell ref="A233:F233"/>
    <mergeCell ref="A235:F235"/>
    <mergeCell ref="A236:F236"/>
    <mergeCell ref="A237:F237"/>
    <mergeCell ref="A238:F238"/>
    <mergeCell ref="A239:F239"/>
    <mergeCell ref="A1:J1"/>
    <mergeCell ref="A2:J2"/>
    <mergeCell ref="A3:J3"/>
    <mergeCell ref="B4:J4"/>
    <mergeCell ref="A5:J5"/>
    <mergeCell ref="A34:I34"/>
    <mergeCell ref="A50:I50"/>
    <mergeCell ref="A161:I161"/>
    <mergeCell ref="A172:F172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9:F209"/>
    <mergeCell ref="A210:F210"/>
    <mergeCell ref="A211:F211"/>
    <mergeCell ref="A212:F212"/>
    <mergeCell ref="A204:F204"/>
    <mergeCell ref="A205:F205"/>
    <mergeCell ref="A206:F206"/>
    <mergeCell ref="A207:F207"/>
    <mergeCell ref="A208:F208"/>
  </mergeCells>
  <dataValidations count="2">
    <dataValidation type="list" allowBlank="1" sqref="B36:B41" xr:uid="{00000000-0002-0000-0300-000000000000}">
      <formula1>"FDA,FDA-1,FDA-2,FDA-3,FDA-4"</formula1>
    </dataValidation>
    <dataValidation type="list" allowBlank="1" sqref="B7:B19" xr:uid="{00000000-0002-0000-0300-000001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fitToHeight="0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workbookViewId="0">
      <selection sqref="A1:J1"/>
    </sheetView>
  </sheetViews>
  <sheetFormatPr defaultColWidth="12.625" defaultRowHeight="15" customHeight="1"/>
  <cols>
    <col min="1" max="1" width="54.625" customWidth="1"/>
    <col min="2" max="2" width="21.375" customWidth="1"/>
    <col min="3" max="3" width="17.75" customWidth="1"/>
    <col min="4" max="4" width="18.25" customWidth="1"/>
    <col min="5" max="5" width="12" customWidth="1"/>
    <col min="6" max="6" width="55.25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>
      <c r="A1" s="163" t="s">
        <v>500</v>
      </c>
      <c r="B1" s="164"/>
      <c r="C1" s="164"/>
      <c r="D1" s="164"/>
      <c r="E1" s="164"/>
      <c r="F1" s="164"/>
      <c r="G1" s="164"/>
      <c r="H1" s="164"/>
      <c r="I1" s="164"/>
      <c r="J1" s="1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>
      <c r="A4" s="4" t="s">
        <v>501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  <c r="K4" s="5"/>
    </row>
    <row r="5" spans="1:30" ht="30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  <c r="K5" s="6"/>
      <c r="L5" s="7"/>
      <c r="M5" s="8"/>
      <c r="N5" s="8"/>
      <c r="O5" s="8"/>
      <c r="P5" s="8"/>
      <c r="Q5" s="8"/>
    </row>
    <row r="6" spans="1:30" ht="47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>
      <c r="A7" s="13" t="s">
        <v>16</v>
      </c>
      <c r="B7" s="13" t="s">
        <v>17</v>
      </c>
      <c r="C7" s="13" t="s">
        <v>18</v>
      </c>
      <c r="D7" s="13" t="s">
        <v>484</v>
      </c>
      <c r="E7" s="14">
        <v>1</v>
      </c>
      <c r="F7" s="13" t="s">
        <v>20</v>
      </c>
      <c r="G7" s="15">
        <v>0</v>
      </c>
      <c r="H7" s="16">
        <v>2600</v>
      </c>
      <c r="I7" s="17">
        <v>10400</v>
      </c>
      <c r="J7" s="18">
        <f t="shared" ref="J7:J20" si="0">SUM(G7:I7)</f>
        <v>13000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5"/>
      <c r="AB8" s="5"/>
      <c r="AC8" s="5"/>
      <c r="AD8" s="5"/>
    </row>
    <row r="9" spans="1:30" ht="30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5"/>
      <c r="AB9" s="5"/>
      <c r="AC9" s="5"/>
      <c r="AD9" s="5"/>
    </row>
    <row r="10" spans="1:30" ht="30" customHeight="1">
      <c r="A10" s="13" t="s">
        <v>28</v>
      </c>
      <c r="B10" s="13" t="s">
        <v>29</v>
      </c>
      <c r="C10" s="13" t="s">
        <v>30</v>
      </c>
      <c r="D10" s="13" t="s">
        <v>19</v>
      </c>
      <c r="E10" s="14">
        <v>1</v>
      </c>
      <c r="F10" s="13" t="s">
        <v>485</v>
      </c>
      <c r="G10" s="15">
        <v>0</v>
      </c>
      <c r="H10" s="16">
        <v>1310.28</v>
      </c>
      <c r="I10" s="17">
        <v>5241.1099999999997</v>
      </c>
      <c r="J10" s="18">
        <f t="shared" si="0"/>
        <v>6551.3899999999994</v>
      </c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5"/>
      <c r="AB10" s="5"/>
      <c r="AC10" s="5"/>
      <c r="AD10" s="5"/>
    </row>
    <row r="11" spans="1:30" ht="30" customHeight="1">
      <c r="A11" s="13" t="s">
        <v>32</v>
      </c>
      <c r="B11" s="13" t="s">
        <v>22</v>
      </c>
      <c r="C11" s="13" t="s">
        <v>30</v>
      </c>
      <c r="D11" s="13" t="s">
        <v>19</v>
      </c>
      <c r="E11" s="14">
        <v>1</v>
      </c>
      <c r="F11" s="13" t="s">
        <v>486</v>
      </c>
      <c r="G11" s="15">
        <v>0</v>
      </c>
      <c r="H11" s="21">
        <v>500.99</v>
      </c>
      <c r="I11" s="21">
        <v>2003.96</v>
      </c>
      <c r="J11" s="18">
        <f t="shared" si="0"/>
        <v>2504.9499999999998</v>
      </c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5"/>
      <c r="AB11" s="5"/>
      <c r="AC11" s="5"/>
      <c r="AD11" s="5"/>
    </row>
    <row r="12" spans="1:30" ht="30" customHeight="1">
      <c r="A12" s="13" t="s">
        <v>34</v>
      </c>
      <c r="B12" s="13" t="s">
        <v>35</v>
      </c>
      <c r="C12" s="13" t="s">
        <v>36</v>
      </c>
      <c r="D12" s="13" t="s">
        <v>19</v>
      </c>
      <c r="E12" s="14">
        <v>1</v>
      </c>
      <c r="F12" s="13" t="s">
        <v>37</v>
      </c>
      <c r="G12" s="15">
        <v>0</v>
      </c>
      <c r="H12" s="21">
        <v>308.3</v>
      </c>
      <c r="I12" s="21">
        <v>1233.21</v>
      </c>
      <c r="J12" s="18">
        <f t="shared" si="0"/>
        <v>1541.51</v>
      </c>
      <c r="K12" s="19"/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5"/>
      <c r="AB12" s="5"/>
      <c r="AC12" s="5"/>
      <c r="AD12" s="5"/>
    </row>
    <row r="13" spans="1:30" ht="30" customHeight="1">
      <c r="A13" s="13" t="s">
        <v>38</v>
      </c>
      <c r="B13" s="13" t="s">
        <v>22</v>
      </c>
      <c r="C13" s="13" t="s">
        <v>39</v>
      </c>
      <c r="D13" s="13" t="s">
        <v>487</v>
      </c>
      <c r="E13" s="14">
        <v>1</v>
      </c>
      <c r="F13" s="13" t="s">
        <v>40</v>
      </c>
      <c r="G13" s="15">
        <v>0</v>
      </c>
      <c r="H13" s="21">
        <v>500.99</v>
      </c>
      <c r="I13" s="21">
        <v>2003.96</v>
      </c>
      <c r="J13" s="18">
        <f t="shared" si="0"/>
        <v>2504.9499999999998</v>
      </c>
      <c r="K13" s="19"/>
      <c r="L13" s="19"/>
      <c r="M13" s="19"/>
      <c r="N13" s="19"/>
      <c r="O13" s="19"/>
      <c r="P13" s="19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30" customHeight="1">
      <c r="A14" s="13" t="s">
        <v>488</v>
      </c>
      <c r="B14" s="13" t="s">
        <v>81</v>
      </c>
      <c r="C14" s="13" t="s">
        <v>489</v>
      </c>
      <c r="D14" s="13" t="s">
        <v>19</v>
      </c>
      <c r="E14" s="14">
        <v>1</v>
      </c>
      <c r="F14" s="13" t="s">
        <v>490</v>
      </c>
      <c r="G14" s="15">
        <v>0</v>
      </c>
      <c r="H14" s="21">
        <v>269.76</v>
      </c>
      <c r="I14" s="21">
        <v>1079.06</v>
      </c>
      <c r="J14" s="18">
        <f t="shared" si="0"/>
        <v>1348.82</v>
      </c>
      <c r="K14" s="19"/>
      <c r="L14" s="19"/>
      <c r="M14" s="19"/>
      <c r="N14" s="19"/>
      <c r="O14" s="19"/>
      <c r="P14" s="19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0" customHeight="1">
      <c r="A15" s="13" t="s">
        <v>41</v>
      </c>
      <c r="B15" s="13" t="s">
        <v>42</v>
      </c>
      <c r="C15" s="13" t="s">
        <v>43</v>
      </c>
      <c r="D15" s="13" t="s">
        <v>19</v>
      </c>
      <c r="E15" s="14">
        <v>1</v>
      </c>
      <c r="F15" s="13" t="s">
        <v>44</v>
      </c>
      <c r="G15" s="15">
        <v>0</v>
      </c>
      <c r="H15" s="22">
        <v>770.75</v>
      </c>
      <c r="I15" s="22">
        <v>3083.01</v>
      </c>
      <c r="J15" s="18">
        <f t="shared" si="0"/>
        <v>3853.76</v>
      </c>
      <c r="K15" s="19"/>
      <c r="L15" s="19"/>
      <c r="M15" s="19"/>
      <c r="N15" s="19"/>
      <c r="O15" s="19"/>
      <c r="P15" s="19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13" t="s">
        <v>45</v>
      </c>
      <c r="B16" s="13" t="s">
        <v>29</v>
      </c>
      <c r="C16" s="13" t="s">
        <v>46</v>
      </c>
      <c r="D16" s="13" t="s">
        <v>484</v>
      </c>
      <c r="E16" s="14">
        <v>1</v>
      </c>
      <c r="F16" s="13" t="s">
        <v>502</v>
      </c>
      <c r="G16" s="15">
        <v>0</v>
      </c>
      <c r="H16" s="22">
        <v>1310.28</v>
      </c>
      <c r="I16" s="22">
        <v>5241.1099999999997</v>
      </c>
      <c r="J16" s="18">
        <f t="shared" si="0"/>
        <v>6551.3899999999994</v>
      </c>
      <c r="K16" s="19"/>
      <c r="L16" s="19"/>
      <c r="M16" s="19"/>
      <c r="N16" s="19"/>
      <c r="O16" s="19"/>
      <c r="P16" s="19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>
      <c r="A17" s="13" t="s">
        <v>48</v>
      </c>
      <c r="B17" s="13" t="s">
        <v>42</v>
      </c>
      <c r="C17" s="13" t="s">
        <v>49</v>
      </c>
      <c r="D17" s="13" t="s">
        <v>19</v>
      </c>
      <c r="E17" s="14">
        <v>1</v>
      </c>
      <c r="F17" s="13" t="s">
        <v>50</v>
      </c>
      <c r="G17" s="15">
        <v>0</v>
      </c>
      <c r="H17" s="22">
        <v>770.75</v>
      </c>
      <c r="I17" s="22">
        <v>3083.01</v>
      </c>
      <c r="J17" s="18">
        <f t="shared" si="0"/>
        <v>3853.76</v>
      </c>
      <c r="K17" s="19"/>
      <c r="L17" s="19"/>
      <c r="M17" s="19"/>
      <c r="N17" s="19"/>
      <c r="O17" s="19"/>
      <c r="P17" s="19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0" customHeight="1">
      <c r="A18" s="13" t="s">
        <v>51</v>
      </c>
      <c r="B18" s="13" t="s">
        <v>52</v>
      </c>
      <c r="C18" s="13" t="s">
        <v>53</v>
      </c>
      <c r="D18" s="13" t="s">
        <v>487</v>
      </c>
      <c r="E18" s="14">
        <v>1</v>
      </c>
      <c r="F18" s="13" t="s">
        <v>54</v>
      </c>
      <c r="G18" s="15">
        <v>0</v>
      </c>
      <c r="H18" s="16">
        <v>1076.06</v>
      </c>
      <c r="I18" s="17">
        <v>4316.21</v>
      </c>
      <c r="J18" s="18">
        <f t="shared" si="0"/>
        <v>5392.27</v>
      </c>
      <c r="K18" s="19"/>
      <c r="L18" s="19"/>
      <c r="M18" s="19"/>
      <c r="N18" s="19"/>
      <c r="O18" s="19"/>
      <c r="P18" s="19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30" customHeight="1">
      <c r="A19" s="13" t="s">
        <v>503</v>
      </c>
      <c r="B19" s="13" t="s">
        <v>29</v>
      </c>
      <c r="C19" s="13" t="s">
        <v>18</v>
      </c>
      <c r="D19" s="13" t="s">
        <v>484</v>
      </c>
      <c r="E19" s="14">
        <v>1</v>
      </c>
      <c r="F19" s="13" t="s">
        <v>504</v>
      </c>
      <c r="G19" s="15">
        <v>0</v>
      </c>
      <c r="H19" s="22">
        <v>1310.28</v>
      </c>
      <c r="I19" s="22">
        <v>5241.1099999999997</v>
      </c>
      <c r="J19" s="18">
        <f t="shared" si="0"/>
        <v>6551.3899999999994</v>
      </c>
      <c r="K19" s="19"/>
      <c r="L19" s="19"/>
      <c r="M19" s="19"/>
      <c r="N19" s="19"/>
      <c r="O19" s="19"/>
      <c r="P19" s="19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30" customHeight="1">
      <c r="A20" s="13" t="s">
        <v>55</v>
      </c>
      <c r="B20" s="13" t="s">
        <v>29</v>
      </c>
      <c r="C20" s="13" t="s">
        <v>56</v>
      </c>
      <c r="D20" s="13" t="s">
        <v>19</v>
      </c>
      <c r="E20" s="14">
        <v>1</v>
      </c>
      <c r="F20" s="13" t="s">
        <v>57</v>
      </c>
      <c r="G20" s="15">
        <v>0</v>
      </c>
      <c r="H20" s="22">
        <v>1310.28</v>
      </c>
      <c r="I20" s="22">
        <v>5241.1099999999997</v>
      </c>
      <c r="J20" s="18">
        <f t="shared" si="0"/>
        <v>6551.3899999999994</v>
      </c>
      <c r="K20" s="19"/>
      <c r="L20" s="19"/>
      <c r="M20" s="19"/>
      <c r="N20" s="19"/>
      <c r="O20" s="19"/>
      <c r="P20" s="19"/>
      <c r="Q20" s="1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57" customHeight="1">
      <c r="A21" s="23" t="s">
        <v>58</v>
      </c>
      <c r="B21" s="23" t="s">
        <v>59</v>
      </c>
      <c r="C21" s="24" t="s">
        <v>60</v>
      </c>
      <c r="D21" s="24" t="s">
        <v>61</v>
      </c>
      <c r="E21" s="24" t="s">
        <v>62</v>
      </c>
      <c r="F21" s="25"/>
      <c r="G21" s="24" t="s">
        <v>63</v>
      </c>
      <c r="H21" s="24" t="s">
        <v>64</v>
      </c>
      <c r="I21" s="24" t="s">
        <v>65</v>
      </c>
      <c r="J21" s="24" t="s">
        <v>66</v>
      </c>
      <c r="K21" s="19"/>
      <c r="L21" s="19"/>
      <c r="M21" s="19"/>
      <c r="N21" s="19"/>
      <c r="O21" s="19"/>
      <c r="P21" s="19"/>
      <c r="Q21" s="19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30" customHeight="1">
      <c r="A22" s="26" t="s">
        <v>67</v>
      </c>
      <c r="B22" s="14" t="s">
        <v>68</v>
      </c>
      <c r="C22" s="27">
        <f>SUMIFS($E$7:$E$20,$B$7:$B$20,"DAS",$D$7:$D$20,"&lt;&gt;VAGO")</f>
        <v>0</v>
      </c>
      <c r="D22" s="27">
        <f>SUMIFS($E$7:$E$20,$B$7:$B$20,"DAS",$D$7:$D$20,"VAGO")</f>
        <v>0</v>
      </c>
      <c r="E22" s="27">
        <f t="shared" ref="E22:E29" si="1">C22+D22</f>
        <v>0</v>
      </c>
      <c r="F22" s="28"/>
      <c r="G22" s="18">
        <f>SUMIF($B$7:$B$20,"DAS",$G$7:$G$20)</f>
        <v>0</v>
      </c>
      <c r="H22" s="18">
        <f>SUMIF($B$7:$B$20,"DAS",$H$7:$H$20)</f>
        <v>0</v>
      </c>
      <c r="I22" s="18">
        <f>SUMIF($B$7:$B$20,"DAS",$I$7:$I$20)</f>
        <v>0</v>
      </c>
      <c r="J22" s="18">
        <f>SUMIF($B$7:$B$20,"DAS",$J$7:$J$20)</f>
        <v>0</v>
      </c>
      <c r="K22" s="29"/>
      <c r="L22" s="29"/>
      <c r="M22" s="29"/>
      <c r="N22" s="29"/>
      <c r="O22" s="29"/>
      <c r="P22" s="29"/>
      <c r="Q22" s="29"/>
    </row>
    <row r="23" spans="1:30" ht="30" customHeight="1">
      <c r="A23" s="26" t="s">
        <v>69</v>
      </c>
      <c r="B23" s="14" t="s">
        <v>17</v>
      </c>
      <c r="C23" s="27">
        <f>SUMIFS($E$7:$E$20,$B$7:$B$20,"DAS-1",$D$7:$D$20,"&lt;&gt;VAGO")</f>
        <v>1</v>
      </c>
      <c r="D23" s="27">
        <f>SUMIFS($E$7:$E$20,$B$7:$B$20,"DAS-1",$D$7:$D$20,"VAGO")</f>
        <v>0</v>
      </c>
      <c r="E23" s="27">
        <f t="shared" si="1"/>
        <v>1</v>
      </c>
      <c r="F23" s="30"/>
      <c r="G23" s="18">
        <f>SUMIF($B$7:$B$20,"DAS-1",$G$7:$G$20)</f>
        <v>0</v>
      </c>
      <c r="H23" s="18">
        <f>SUMIF($B$7:$B$20,"DAS-1",$H$7:$H$20)</f>
        <v>2600</v>
      </c>
      <c r="I23" s="18">
        <f>SUMIF($B$7:$B$20,"DAS-1",$I$7:$I$20)</f>
        <v>10400</v>
      </c>
      <c r="J23" s="18">
        <f>SUMIF($B$7:$B$20,"DAS-1",$J$7:$J$20)</f>
        <v>13000</v>
      </c>
      <c r="K23" s="29"/>
      <c r="L23" s="29"/>
      <c r="M23" s="29"/>
      <c r="N23" s="29"/>
      <c r="O23" s="29"/>
      <c r="P23" s="29"/>
      <c r="Q23" s="29"/>
    </row>
    <row r="24" spans="1:30" ht="30" customHeight="1">
      <c r="A24" s="26" t="s">
        <v>70</v>
      </c>
      <c r="B24" s="14" t="s">
        <v>71</v>
      </c>
      <c r="C24" s="27">
        <f>SUMIFS($E$7:$E$20,$B$7:$B$20,"DAS-2",$D$7:$D$20,"&lt;&gt;VAGO")</f>
        <v>0</v>
      </c>
      <c r="D24" s="27">
        <f>SUMIFS($E$7:$E$20,$B$7:$B$20,"DAS-2",$D$7:$D$20,"VAGO")</f>
        <v>0</v>
      </c>
      <c r="E24" s="27">
        <f t="shared" si="1"/>
        <v>0</v>
      </c>
      <c r="F24" s="30"/>
      <c r="G24" s="18">
        <f>SUMIF($B$7:$B$20,"DAS-2",$G$7:$G$20)</f>
        <v>0</v>
      </c>
      <c r="H24" s="18">
        <f>SUMIF($B$7:$B$20,"DAS-2",$H$7:$H$20)</f>
        <v>0</v>
      </c>
      <c r="I24" s="18">
        <f>SUMIF($B$7:$B$20,"DAS-2",$I$7:$I$20)</f>
        <v>0</v>
      </c>
      <c r="J24" s="18">
        <f>SUMIF($B$7:$B$20,"DAS-2",$J$7:$J$20)</f>
        <v>0</v>
      </c>
      <c r="K24" s="29"/>
      <c r="L24" s="29"/>
      <c r="M24" s="29"/>
      <c r="N24" s="29"/>
      <c r="O24" s="29"/>
      <c r="P24" s="29"/>
      <c r="Q24" s="29"/>
    </row>
    <row r="25" spans="1:30" ht="30" customHeight="1">
      <c r="A25" s="26" t="s">
        <v>72</v>
      </c>
      <c r="B25" s="14" t="s">
        <v>25</v>
      </c>
      <c r="C25" s="27">
        <f>SUMIFS($E$7:$E$20,$B$7:$B$20,"DAS-3",$D$7:$D$20,"&lt;&gt;VAGO")</f>
        <v>1</v>
      </c>
      <c r="D25" s="27">
        <v>0</v>
      </c>
      <c r="E25" s="27">
        <f t="shared" si="1"/>
        <v>1</v>
      </c>
      <c r="F25" s="30"/>
      <c r="G25" s="18">
        <f>SUMIF($B$7:$B$20,"DAS-3",$G$7:$G$20)</f>
        <v>0</v>
      </c>
      <c r="H25" s="18">
        <f>SUMIF($B$7:$B$20,"DAS-3",$H$7:$H$20)</f>
        <v>1425.9</v>
      </c>
      <c r="I25" s="18">
        <f>SUMIF($B$7:$B$20,"DAS-3",$I$7:$I$20)</f>
        <v>5703.56</v>
      </c>
      <c r="J25" s="18">
        <f>SUMIF($B$7:$B$20,"DAS-3",$J$7:$J$20)</f>
        <v>7129.4600000000009</v>
      </c>
      <c r="K25" s="29"/>
      <c r="L25" s="29"/>
      <c r="M25" s="29"/>
      <c r="N25" s="29"/>
      <c r="O25" s="29"/>
      <c r="P25" s="29"/>
      <c r="Q25" s="29"/>
    </row>
    <row r="26" spans="1:30" ht="30" customHeight="1">
      <c r="A26" s="31" t="s">
        <v>73</v>
      </c>
      <c r="B26" s="14" t="s">
        <v>29</v>
      </c>
      <c r="C26" s="27">
        <v>3</v>
      </c>
      <c r="D26" s="27">
        <v>0</v>
      </c>
      <c r="E26" s="27">
        <f t="shared" si="1"/>
        <v>3</v>
      </c>
      <c r="F26" s="32"/>
      <c r="G26" s="18">
        <f>SUMIF($B$7:$B$20,"DAS-4",$G$7:$G$20)</f>
        <v>0</v>
      </c>
      <c r="H26" s="18">
        <f>SUMIF($B$7:$B$20,"DAS-4",$H$7:$H$20)</f>
        <v>5241.12</v>
      </c>
      <c r="I26" s="18">
        <f>SUMIF($B$7:$B$20,"DAS-4",$I$7:$I$20)</f>
        <v>20964.439999999999</v>
      </c>
      <c r="J26" s="18">
        <f>SUMIF($B$7:$B$20,"DAS-4",$J$7:$J$20)</f>
        <v>26205.559999999998</v>
      </c>
      <c r="K26" s="29"/>
      <c r="L26" s="29"/>
      <c r="M26" s="29"/>
      <c r="N26" s="29"/>
      <c r="O26" s="29"/>
      <c r="P26" s="29"/>
      <c r="Q26" s="29"/>
    </row>
    <row r="27" spans="1:30" ht="30" customHeight="1">
      <c r="A27" s="31" t="s">
        <v>74</v>
      </c>
      <c r="B27" s="14" t="s">
        <v>52</v>
      </c>
      <c r="C27" s="27">
        <v>1</v>
      </c>
      <c r="D27" s="27">
        <v>0</v>
      </c>
      <c r="E27" s="27">
        <f t="shared" si="1"/>
        <v>1</v>
      </c>
      <c r="F27" s="32"/>
      <c r="G27" s="18">
        <f>SUMIF($B$7:$B$20,"DAS-5",$G$7:$G$20)</f>
        <v>0</v>
      </c>
      <c r="H27" s="18">
        <f>SUMIF($B$7:$B$20,"DAS-5",$H$7:$H$20)</f>
        <v>1076.06</v>
      </c>
      <c r="I27" s="18">
        <f>SUMIF($B$7:$B$20,"DAS-5",$I$7:$I$20)</f>
        <v>4316.21</v>
      </c>
      <c r="J27" s="18">
        <f>SUMIF($B$7:$B$20,"DAS-5",$J$7:$J$20)</f>
        <v>5392.27</v>
      </c>
      <c r="K27" s="29"/>
      <c r="L27" s="29"/>
      <c r="M27" s="29"/>
      <c r="N27" s="29"/>
      <c r="O27" s="29"/>
      <c r="P27" s="29"/>
      <c r="Q27" s="29"/>
    </row>
    <row r="28" spans="1:30" ht="30" customHeight="1">
      <c r="A28" s="31" t="s">
        <v>75</v>
      </c>
      <c r="B28" s="14" t="s">
        <v>76</v>
      </c>
      <c r="C28" s="27">
        <f>SUMIFS($E$7:$E$20,$B$7:$B$20,"CAA-1",$D$7:$D$20,"&lt;&gt;VAGO")</f>
        <v>0</v>
      </c>
      <c r="D28" s="27">
        <f>SUMIFS($E$7:$E$20,$B$7:$B$20,"CAA-1",$D$7:$D$20,"VAGO")</f>
        <v>0</v>
      </c>
      <c r="E28" s="27">
        <f t="shared" si="1"/>
        <v>0</v>
      </c>
      <c r="F28" s="32"/>
      <c r="G28" s="18">
        <f>SUMIF($B$7:$B$20,"CAA-1",$G$7:$G$20)</f>
        <v>0</v>
      </c>
      <c r="H28" s="18">
        <f>SUMIF($B$7:$B$20,"CAA-1",$H$7:$H$20)</f>
        <v>0</v>
      </c>
      <c r="I28" s="18">
        <f>SUMIF($B$7:$B$20,"CAA-1",$I$7:$I$20)</f>
        <v>0</v>
      </c>
      <c r="J28" s="18">
        <f>SUMIF($B$7:$B$20,"CAA-1",$J$7:$J$20)</f>
        <v>0</v>
      </c>
      <c r="K28" s="29"/>
      <c r="L28" s="29"/>
      <c r="M28" s="29"/>
      <c r="N28" s="29"/>
      <c r="O28" s="29"/>
      <c r="P28" s="29"/>
      <c r="Q28" s="29"/>
    </row>
    <row r="29" spans="1:30" ht="30" customHeight="1">
      <c r="A29" s="31" t="s">
        <v>77</v>
      </c>
      <c r="B29" s="14" t="s">
        <v>42</v>
      </c>
      <c r="C29" s="27">
        <f>SUMIFS($E$7:$E$20,$B$7:$B$20,"CAA-2",$D$7:$D$20,"&lt;&gt;VAGO")</f>
        <v>2</v>
      </c>
      <c r="D29" s="27">
        <f>SUMIFS($E$7:$E$20,$B$7:$B$20,"CAA-2",$D$7:$D$20,"VAGO")</f>
        <v>0</v>
      </c>
      <c r="E29" s="27">
        <f t="shared" si="1"/>
        <v>2</v>
      </c>
      <c r="F29" s="32"/>
      <c r="G29" s="18">
        <f>SUMIF($B$7:$B$20,"CAA-2",$G$7:$G$20)</f>
        <v>0</v>
      </c>
      <c r="H29" s="18">
        <f>SUMIF($B$7:$B$20,"CAA-2",$H$7:$H$20)</f>
        <v>1541.5</v>
      </c>
      <c r="I29" s="18">
        <f>SUMIF($B$7:$B$20,"CAA-2",$I$7:$I$20)</f>
        <v>6166.02</v>
      </c>
      <c r="J29" s="18">
        <f>SUMIF($B$7:$B$20,"CAA-2",$J$7:$J$20)</f>
        <v>7707.52</v>
      </c>
      <c r="K29" s="29"/>
      <c r="L29" s="29"/>
      <c r="M29" s="29"/>
      <c r="N29" s="29"/>
      <c r="O29" s="29"/>
      <c r="P29" s="29"/>
      <c r="Q29" s="29"/>
    </row>
    <row r="30" spans="1:30" ht="30" customHeight="1">
      <c r="A30" s="31" t="s">
        <v>78</v>
      </c>
      <c r="B30" s="14" t="s">
        <v>22</v>
      </c>
      <c r="C30" s="27">
        <v>3</v>
      </c>
      <c r="D30" s="27">
        <v>0</v>
      </c>
      <c r="E30" s="27">
        <v>3</v>
      </c>
      <c r="F30" s="30"/>
      <c r="G30" s="18">
        <f>SUMIF($B$7:$B$20,"CAA-3",$G$7:$G$20)</f>
        <v>0</v>
      </c>
      <c r="H30" s="18">
        <f>SUMIF($B$7:$B$20,"CAA-3",$H$7:$H$20)</f>
        <v>1502.97</v>
      </c>
      <c r="I30" s="18">
        <f>SUMIF($B$7:$B$20,"CAA-3",$I$7:$I$20)</f>
        <v>6011.88</v>
      </c>
      <c r="J30" s="18">
        <f>SUMIF($B$7:$B$20,"CAA-3",$J$7:$J$20)</f>
        <v>7514.8499999999995</v>
      </c>
      <c r="K30" s="29"/>
      <c r="L30" s="29"/>
      <c r="M30" s="29"/>
      <c r="N30" s="29"/>
      <c r="O30" s="29"/>
      <c r="P30" s="29"/>
      <c r="Q30" s="29"/>
    </row>
    <row r="31" spans="1:30" ht="30" customHeight="1">
      <c r="A31" s="31" t="s">
        <v>79</v>
      </c>
      <c r="B31" s="14" t="s">
        <v>35</v>
      </c>
      <c r="C31" s="27">
        <f>SUMIFS($E$7:$E$20,$B$7:$B$20,"CAA-4",$D$7:$D$20,"&lt;&gt;VAGO")</f>
        <v>1</v>
      </c>
      <c r="D31" s="27">
        <v>0</v>
      </c>
      <c r="E31" s="27">
        <f t="shared" ref="E31:E32" si="2">C31+D31</f>
        <v>1</v>
      </c>
      <c r="F31" s="30"/>
      <c r="G31" s="18">
        <f>SUMIF($B$7:$B$20,"CAA-4",$G$7:$G$20)</f>
        <v>0</v>
      </c>
      <c r="H31" s="18">
        <f>SUMIF($B$7:$B$20,"CAA-4",$H$7:$H$20)</f>
        <v>308.3</v>
      </c>
      <c r="I31" s="18">
        <f>SUMIF($B$7:$B$20,"CAA-4",$I$7:$I$20)</f>
        <v>1233.21</v>
      </c>
      <c r="J31" s="18">
        <f>SUMIF($B$7:$B$20,"CAA-4",$J$7:$J$20)</f>
        <v>1541.51</v>
      </c>
      <c r="K31" s="29"/>
      <c r="L31" s="29"/>
      <c r="M31" s="29"/>
      <c r="N31" s="29"/>
      <c r="O31" s="29"/>
      <c r="P31" s="29"/>
      <c r="Q31" s="29"/>
    </row>
    <row r="32" spans="1:30" ht="30" customHeight="1">
      <c r="A32" s="31" t="s">
        <v>80</v>
      </c>
      <c r="B32" s="14" t="s">
        <v>81</v>
      </c>
      <c r="C32" s="27">
        <f>SUMIFS($E$7:$E$20,$B$7:$B$20,"CAA-5",$D$7:$D$20,"&lt;&gt;VAGO")</f>
        <v>1</v>
      </c>
      <c r="D32" s="27">
        <f>SUMIFS($E$7:$E$20,$B$7:$B$20,"CAA-5",$D$7:$D$20,"VAGO")</f>
        <v>0</v>
      </c>
      <c r="E32" s="27">
        <f t="shared" si="2"/>
        <v>1</v>
      </c>
      <c r="F32" s="30"/>
      <c r="G32" s="18">
        <f>SUMIF($B$7:$B$20,"CAA-5",$G$7:$G$20)</f>
        <v>0</v>
      </c>
      <c r="H32" s="18">
        <f>SUMIF($B$7:$B$20,"CAA-5",$H$7:$H$20)</f>
        <v>269.76</v>
      </c>
      <c r="I32" s="18">
        <f>SUMIF($B$7:$B$20,"CAA-5",$I$7:$I$20)</f>
        <v>1079.06</v>
      </c>
      <c r="J32" s="18">
        <f>SUMIF($B$7:$B$20,"CAA-5",$J$7:$J$20)</f>
        <v>1348.82</v>
      </c>
      <c r="K32" s="29"/>
      <c r="L32" s="29"/>
      <c r="M32" s="29"/>
      <c r="N32" s="29"/>
      <c r="O32" s="29"/>
      <c r="P32" s="29"/>
      <c r="Q32" s="29"/>
    </row>
    <row r="33" spans="1:30" ht="30" customHeight="1">
      <c r="A33" s="33" t="s">
        <v>82</v>
      </c>
      <c r="B33" s="25"/>
      <c r="C33" s="24">
        <f t="shared" ref="C33:E33" si="3">SUM(C22:C32)</f>
        <v>13</v>
      </c>
      <c r="D33" s="24">
        <f t="shared" si="3"/>
        <v>0</v>
      </c>
      <c r="E33" s="24">
        <f t="shared" si="3"/>
        <v>13</v>
      </c>
      <c r="F33" s="25"/>
      <c r="G33" s="34">
        <f t="shared" ref="G33:J33" si="4">SUM(G22:G32)</f>
        <v>0</v>
      </c>
      <c r="H33" s="34">
        <f t="shared" si="4"/>
        <v>13965.609999999999</v>
      </c>
      <c r="I33" s="34">
        <f t="shared" si="4"/>
        <v>55874.37999999999</v>
      </c>
      <c r="J33" s="34">
        <f t="shared" si="4"/>
        <v>69839.990000000005</v>
      </c>
      <c r="K33" s="29"/>
      <c r="L33" s="29"/>
      <c r="M33" s="29"/>
      <c r="N33" s="29"/>
      <c r="O33" s="29"/>
      <c r="P33" s="29"/>
      <c r="Q33" s="29"/>
    </row>
    <row r="34" spans="1:30" ht="30" customHeight="1">
      <c r="A34" s="29"/>
      <c r="B34" s="29"/>
      <c r="C34" s="29"/>
      <c r="D34" s="29"/>
      <c r="E34" s="29"/>
      <c r="F34" s="29"/>
      <c r="G34" s="35"/>
      <c r="H34" s="36"/>
      <c r="I34" s="36"/>
      <c r="J34" s="37"/>
      <c r="K34" s="29"/>
      <c r="L34" s="29"/>
      <c r="M34" s="29"/>
      <c r="N34" s="29"/>
      <c r="O34" s="29"/>
      <c r="P34" s="29"/>
      <c r="Q34" s="29"/>
    </row>
    <row r="35" spans="1:30" ht="30" customHeight="1">
      <c r="A35" s="162" t="s">
        <v>83</v>
      </c>
      <c r="B35" s="158"/>
      <c r="C35" s="158"/>
      <c r="D35" s="158"/>
      <c r="E35" s="158"/>
      <c r="F35" s="158"/>
      <c r="G35" s="158"/>
      <c r="H35" s="158"/>
      <c r="I35" s="159"/>
      <c r="J35" s="35"/>
      <c r="K35" s="6"/>
      <c r="L35" s="29"/>
      <c r="M35" s="29"/>
      <c r="N35" s="29"/>
      <c r="O35" s="29"/>
      <c r="P35" s="29"/>
      <c r="Q35" s="29"/>
    </row>
    <row r="36" spans="1:30" ht="43.5" customHeight="1">
      <c r="A36" s="9" t="s">
        <v>84</v>
      </c>
      <c r="B36" s="9" t="s">
        <v>85</v>
      </c>
      <c r="C36" s="9" t="s">
        <v>86</v>
      </c>
      <c r="D36" s="9" t="s">
        <v>87</v>
      </c>
      <c r="E36" s="9" t="s">
        <v>88</v>
      </c>
      <c r="F36" s="9" t="s">
        <v>89</v>
      </c>
      <c r="G36" s="9" t="s">
        <v>90</v>
      </c>
      <c r="H36" s="9" t="s">
        <v>91</v>
      </c>
      <c r="I36" s="9" t="s">
        <v>92</v>
      </c>
      <c r="J36" s="38"/>
      <c r="K36" s="6"/>
      <c r="L36" s="39"/>
      <c r="M36" s="39"/>
      <c r="N36" s="39"/>
      <c r="O36" s="39"/>
      <c r="P36" s="39"/>
      <c r="Q36" s="39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30" customHeight="1">
      <c r="A37" s="13" t="s">
        <v>93</v>
      </c>
      <c r="B37" s="13" t="s">
        <v>94</v>
      </c>
      <c r="C37" s="13" t="s">
        <v>95</v>
      </c>
      <c r="D37" s="13" t="s">
        <v>96</v>
      </c>
      <c r="E37" s="14">
        <v>1</v>
      </c>
      <c r="F37" s="13" t="s">
        <v>97</v>
      </c>
      <c r="G37" s="40" t="s">
        <v>98</v>
      </c>
      <c r="H37" s="40">
        <v>4316.21</v>
      </c>
      <c r="I37" s="18">
        <f t="shared" ref="I37:I42" si="5">SUM(G37:H37)</f>
        <v>4316.21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>
      <c r="A38" s="13" t="s">
        <v>99</v>
      </c>
      <c r="B38" s="13" t="s">
        <v>100</v>
      </c>
      <c r="C38" s="13" t="s">
        <v>101</v>
      </c>
      <c r="D38" s="13" t="s">
        <v>96</v>
      </c>
      <c r="E38" s="14">
        <v>1</v>
      </c>
      <c r="F38" s="13" t="s">
        <v>102</v>
      </c>
      <c r="G38" s="40" t="s">
        <v>98</v>
      </c>
      <c r="H38" s="40">
        <v>3083.01</v>
      </c>
      <c r="I38" s="18">
        <f t="shared" si="5"/>
        <v>3083.01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>
      <c r="A39" s="13" t="s">
        <v>103</v>
      </c>
      <c r="B39" s="13" t="s">
        <v>104</v>
      </c>
      <c r="C39" s="13" t="s">
        <v>56</v>
      </c>
      <c r="D39" s="13" t="s">
        <v>105</v>
      </c>
      <c r="E39" s="14">
        <v>1</v>
      </c>
      <c r="F39" s="13" t="s">
        <v>106</v>
      </c>
      <c r="G39" s="40" t="s">
        <v>98</v>
      </c>
      <c r="H39" s="40">
        <v>5703.56</v>
      </c>
      <c r="I39" s="18">
        <f t="shared" si="5"/>
        <v>5703.56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>
      <c r="A40" s="13" t="s">
        <v>107</v>
      </c>
      <c r="B40" s="13" t="s">
        <v>104</v>
      </c>
      <c r="C40" s="13" t="s">
        <v>56</v>
      </c>
      <c r="D40" s="13" t="s">
        <v>96</v>
      </c>
      <c r="E40" s="14">
        <v>1</v>
      </c>
      <c r="F40" s="13" t="s">
        <v>472</v>
      </c>
      <c r="G40" s="40" t="s">
        <v>98</v>
      </c>
      <c r="H40" s="40">
        <v>5703.56</v>
      </c>
      <c r="I40" s="18">
        <f t="shared" si="5"/>
        <v>5703.56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30" customHeight="1">
      <c r="A41" s="13" t="s">
        <v>109</v>
      </c>
      <c r="B41" s="13" t="s">
        <v>110</v>
      </c>
      <c r="C41" s="13" t="s">
        <v>56</v>
      </c>
      <c r="D41" s="13" t="s">
        <v>105</v>
      </c>
      <c r="E41" s="14">
        <v>1</v>
      </c>
      <c r="F41" s="13" t="s">
        <v>111</v>
      </c>
      <c r="G41" s="40" t="s">
        <v>98</v>
      </c>
      <c r="H41" s="40">
        <v>6782.61</v>
      </c>
      <c r="I41" s="18">
        <f t="shared" si="5"/>
        <v>6782.61</v>
      </c>
      <c r="J41" s="35"/>
      <c r="K41" s="19"/>
      <c r="L41" s="19"/>
      <c r="M41" s="19"/>
      <c r="N41" s="19"/>
      <c r="O41" s="19"/>
      <c r="P41" s="19"/>
      <c r="Q41" s="19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30" customHeight="1">
      <c r="A42" s="13" t="s">
        <v>112</v>
      </c>
      <c r="B42" s="13" t="s">
        <v>94</v>
      </c>
      <c r="C42" s="13" t="s">
        <v>113</v>
      </c>
      <c r="D42" s="13" t="s">
        <v>96</v>
      </c>
      <c r="E42" s="14">
        <v>1</v>
      </c>
      <c r="F42" s="13" t="s">
        <v>114</v>
      </c>
      <c r="G42" s="40" t="s">
        <v>98</v>
      </c>
      <c r="H42" s="40">
        <v>4316.21</v>
      </c>
      <c r="I42" s="18">
        <f t="shared" si="5"/>
        <v>4316.21</v>
      </c>
      <c r="J42" s="35"/>
      <c r="K42" s="19"/>
      <c r="L42" s="19"/>
      <c r="M42" s="19"/>
      <c r="N42" s="19"/>
      <c r="O42" s="19"/>
      <c r="P42" s="19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57.75" customHeight="1">
      <c r="A43" s="23" t="s">
        <v>115</v>
      </c>
      <c r="B43" s="23" t="s">
        <v>116</v>
      </c>
      <c r="C43" s="24" t="s">
        <v>117</v>
      </c>
      <c r="D43" s="24" t="s">
        <v>118</v>
      </c>
      <c r="E43" s="24" t="s">
        <v>119</v>
      </c>
      <c r="F43" s="41"/>
      <c r="G43" s="24" t="s">
        <v>120</v>
      </c>
      <c r="H43" s="24" t="s">
        <v>121</v>
      </c>
      <c r="I43" s="24" t="s">
        <v>122</v>
      </c>
      <c r="J43" s="35"/>
      <c r="K43" s="6"/>
      <c r="L43" s="6"/>
      <c r="M43" s="6"/>
      <c r="N43" s="6"/>
      <c r="O43" s="6"/>
      <c r="P43" s="6"/>
      <c r="Q43" s="6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30" customHeight="1">
      <c r="A44" s="26" t="s">
        <v>123</v>
      </c>
      <c r="B44" s="18" t="s">
        <v>110</v>
      </c>
      <c r="C44" s="27">
        <v>1</v>
      </c>
      <c r="D44" s="27">
        <v>0</v>
      </c>
      <c r="E44" s="27">
        <v>1</v>
      </c>
      <c r="F44" s="28"/>
      <c r="G44" s="18">
        <f>SUMIF($B$37:$B$42,"FDA",$G$37:$G$42)</f>
        <v>0</v>
      </c>
      <c r="H44" s="18">
        <f>SUMIF($B$37:$B$42,"FDA",$H$37:$H$42)</f>
        <v>6782.61</v>
      </c>
      <c r="I44" s="18">
        <f>SUMIF($B$37:$B$42,"FDA",$I$37:$I$42)</f>
        <v>6782.61</v>
      </c>
      <c r="J44" s="36"/>
      <c r="K44" s="6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>
      <c r="A45" s="26" t="s">
        <v>124</v>
      </c>
      <c r="B45" s="18" t="s">
        <v>104</v>
      </c>
      <c r="C45" s="27">
        <v>2</v>
      </c>
      <c r="D45" s="27">
        <v>0</v>
      </c>
      <c r="E45" s="27">
        <v>2</v>
      </c>
      <c r="F45" s="28"/>
      <c r="G45" s="18">
        <f>SUMIF($B$37:$B$42,"FDA-1",$G$37:$G$42)</f>
        <v>0</v>
      </c>
      <c r="H45" s="18">
        <f>SUMIF($B$37:$B$42,"FDA-1",$H$37:$H$42)</f>
        <v>11407.12</v>
      </c>
      <c r="I45" s="18">
        <f>SUMIF($B$37:$B$42,"FDA-1",$I$37:$I$42)</f>
        <v>11407.12</v>
      </c>
      <c r="J45" s="36"/>
      <c r="K45" s="6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>
      <c r="A46" s="26" t="s">
        <v>125</v>
      </c>
      <c r="B46" s="18" t="s">
        <v>126</v>
      </c>
      <c r="C46" s="27">
        <v>0</v>
      </c>
      <c r="D46" s="27">
        <v>0</v>
      </c>
      <c r="E46" s="27">
        <v>0</v>
      </c>
      <c r="F46" s="30"/>
      <c r="G46" s="18">
        <f>SUMIF($B$37:$B$42,"FDA-2",$G$37:$G$42)</f>
        <v>0</v>
      </c>
      <c r="H46" s="18">
        <f>SUMIF($B$37:$B$42,"FDA-2",$H$37:$H$42)</f>
        <v>0</v>
      </c>
      <c r="I46" s="18">
        <f>SUMIF($B$37:$B$42,"FDA-2",$I$37:$I$42)</f>
        <v>0</v>
      </c>
      <c r="J46" s="36"/>
      <c r="K46" s="6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>
      <c r="A47" s="26" t="s">
        <v>127</v>
      </c>
      <c r="B47" s="18" t="s">
        <v>94</v>
      </c>
      <c r="C47" s="27">
        <v>2</v>
      </c>
      <c r="D47" s="27">
        <v>0</v>
      </c>
      <c r="E47" s="27">
        <v>2</v>
      </c>
      <c r="F47" s="32"/>
      <c r="G47" s="18">
        <f>SUMIF($B$37:$B$42,"FDA-3",$G$37:$G$42)</f>
        <v>0</v>
      </c>
      <c r="H47" s="18">
        <f>SUMIF($B$37:$B$42,"FDA-3",$H$37:$H$42)</f>
        <v>8632.42</v>
      </c>
      <c r="I47" s="18">
        <f>SUMIF($B$37:$B$42,"FDA-3",$I$37:$I$42)</f>
        <v>8632.42</v>
      </c>
      <c r="J47" s="36"/>
      <c r="K47" s="6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>
      <c r="A48" s="26" t="s">
        <v>128</v>
      </c>
      <c r="B48" s="18" t="s">
        <v>100</v>
      </c>
      <c r="C48" s="27">
        <v>1</v>
      </c>
      <c r="D48" s="27">
        <v>0</v>
      </c>
      <c r="E48" s="27">
        <v>1</v>
      </c>
      <c r="F48" s="30"/>
      <c r="G48" s="18">
        <f>SUMIF($B$37:$B$42,"FDA-4",$G$37:$G$42)</f>
        <v>0</v>
      </c>
      <c r="H48" s="18">
        <f>SUMIF($B$37:$B$42,"FDA-4",$H$37:$H$42)</f>
        <v>3083.01</v>
      </c>
      <c r="I48" s="18">
        <f>SUMIF($B$37:$B$42,"FDA-4",$I$37:$I$42)</f>
        <v>3083.01</v>
      </c>
      <c r="J48" s="36"/>
      <c r="K48" s="6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>
      <c r="A49" s="23" t="s">
        <v>129</v>
      </c>
      <c r="B49" s="41"/>
      <c r="C49" s="24">
        <f>SUM(C44:C48)</f>
        <v>6</v>
      </c>
      <c r="D49" s="24">
        <f>SUM(D45:D48)</f>
        <v>0</v>
      </c>
      <c r="E49" s="24">
        <v>6</v>
      </c>
      <c r="F49" s="41"/>
      <c r="G49" s="42">
        <f t="shared" ref="G49:I49" si="6">SUM(G44:G48)</f>
        <v>0</v>
      </c>
      <c r="H49" s="42">
        <f t="shared" si="6"/>
        <v>29905.160000000003</v>
      </c>
      <c r="I49" s="42">
        <f t="shared" si="6"/>
        <v>29905.160000000003</v>
      </c>
      <c r="J49" s="36"/>
      <c r="K49" s="6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30" customHeight="1">
      <c r="A50" s="43"/>
      <c r="B50" s="43"/>
      <c r="C50" s="43"/>
      <c r="D50" s="43"/>
      <c r="E50" s="43"/>
      <c r="F50" s="43"/>
      <c r="G50" s="37"/>
      <c r="H50" s="37"/>
      <c r="I50" s="44"/>
      <c r="J50" s="36"/>
      <c r="K50" s="6"/>
      <c r="L50" s="19"/>
      <c r="M50" s="19"/>
      <c r="N50" s="19"/>
      <c r="O50" s="19"/>
      <c r="P50" s="19"/>
      <c r="Q50" s="19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30" customHeight="1">
      <c r="A51" s="162" t="s">
        <v>130</v>
      </c>
      <c r="B51" s="158"/>
      <c r="C51" s="158"/>
      <c r="D51" s="158"/>
      <c r="E51" s="158"/>
      <c r="F51" s="158"/>
      <c r="G51" s="158"/>
      <c r="H51" s="158"/>
      <c r="I51" s="159"/>
      <c r="J51" s="36"/>
      <c r="K51" s="6"/>
      <c r="L51" s="19"/>
      <c r="M51" s="19"/>
      <c r="N51" s="19"/>
      <c r="O51" s="19"/>
      <c r="P51" s="19"/>
      <c r="Q51" s="1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47.25" customHeight="1">
      <c r="A52" s="42" t="s">
        <v>131</v>
      </c>
      <c r="B52" s="9" t="s">
        <v>132</v>
      </c>
      <c r="C52" s="9" t="s">
        <v>133</v>
      </c>
      <c r="D52" s="9" t="s">
        <v>134</v>
      </c>
      <c r="E52" s="9" t="s">
        <v>135</v>
      </c>
      <c r="F52" s="9" t="s">
        <v>136</v>
      </c>
      <c r="G52" s="9" t="s">
        <v>137</v>
      </c>
      <c r="H52" s="9" t="s">
        <v>138</v>
      </c>
      <c r="I52" s="9" t="s">
        <v>139</v>
      </c>
      <c r="J52" s="44"/>
      <c r="K52" s="6"/>
      <c r="L52" s="6"/>
      <c r="M52" s="6"/>
      <c r="N52" s="6"/>
      <c r="O52" s="6"/>
      <c r="P52" s="6"/>
      <c r="Q52" s="6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30" customHeight="1">
      <c r="A53" s="50" t="s">
        <v>144</v>
      </c>
      <c r="B53" s="13" t="s">
        <v>145</v>
      </c>
      <c r="C53" s="13" t="s">
        <v>101</v>
      </c>
      <c r="D53" s="40" t="s">
        <v>96</v>
      </c>
      <c r="E53" s="51">
        <v>1</v>
      </c>
      <c r="F53" s="13" t="s">
        <v>146</v>
      </c>
      <c r="G53" s="40">
        <v>465.35</v>
      </c>
      <c r="H53" s="15">
        <v>0</v>
      </c>
      <c r="I53" s="15">
        <f t="shared" ref="I53:I79" si="7">SUM(G53:H53)</f>
        <v>465.35</v>
      </c>
      <c r="J53" s="36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customHeight="1">
      <c r="A54" s="50" t="s">
        <v>147</v>
      </c>
      <c r="B54" s="13" t="s">
        <v>148</v>
      </c>
      <c r="C54" s="13" t="s">
        <v>149</v>
      </c>
      <c r="D54" s="40" t="s">
        <v>96</v>
      </c>
      <c r="E54" s="51">
        <v>1</v>
      </c>
      <c r="F54" s="13" t="s">
        <v>150</v>
      </c>
      <c r="G54" s="40">
        <v>849.76</v>
      </c>
      <c r="H54" s="15">
        <v>0</v>
      </c>
      <c r="I54" s="15">
        <f t="shared" si="7"/>
        <v>849.76</v>
      </c>
      <c r="J54" s="36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customHeight="1">
      <c r="A55" s="50" t="s">
        <v>151</v>
      </c>
      <c r="B55" s="13" t="s">
        <v>148</v>
      </c>
      <c r="C55" s="52" t="s">
        <v>152</v>
      </c>
      <c r="D55" s="40" t="s">
        <v>96</v>
      </c>
      <c r="E55" s="51">
        <v>1</v>
      </c>
      <c r="F55" s="13" t="s">
        <v>153</v>
      </c>
      <c r="G55" s="40">
        <v>849.76</v>
      </c>
      <c r="H55" s="15">
        <v>0</v>
      </c>
      <c r="I55" s="15">
        <f t="shared" si="7"/>
        <v>849.76</v>
      </c>
      <c r="J55" s="36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>
      <c r="A56" s="50" t="s">
        <v>144</v>
      </c>
      <c r="B56" s="13" t="s">
        <v>154</v>
      </c>
      <c r="C56" s="52" t="s">
        <v>155</v>
      </c>
      <c r="D56" s="40" t="s">
        <v>105</v>
      </c>
      <c r="E56" s="51">
        <v>1</v>
      </c>
      <c r="F56" s="13" t="s">
        <v>156</v>
      </c>
      <c r="G56" s="40">
        <v>505.81</v>
      </c>
      <c r="H56" s="15">
        <v>0</v>
      </c>
      <c r="I56" s="15">
        <f t="shared" si="7"/>
        <v>505.81</v>
      </c>
      <c r="J56" s="36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customHeight="1">
      <c r="A57" s="50" t="s">
        <v>157</v>
      </c>
      <c r="B57" s="13" t="s">
        <v>141</v>
      </c>
      <c r="C57" s="52" t="s">
        <v>30</v>
      </c>
      <c r="D57" s="40" t="s">
        <v>96</v>
      </c>
      <c r="E57" s="51">
        <v>1</v>
      </c>
      <c r="F57" s="13" t="s">
        <v>158</v>
      </c>
      <c r="G57" s="40">
        <v>1392.8</v>
      </c>
      <c r="H57" s="15">
        <v>0</v>
      </c>
      <c r="I57" s="15">
        <f t="shared" si="7"/>
        <v>1392.8</v>
      </c>
      <c r="J57" s="36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>
      <c r="A58" s="50" t="s">
        <v>159</v>
      </c>
      <c r="B58" s="13" t="s">
        <v>148</v>
      </c>
      <c r="C58" s="52" t="s">
        <v>152</v>
      </c>
      <c r="D58" s="40" t="s">
        <v>96</v>
      </c>
      <c r="E58" s="51">
        <v>1</v>
      </c>
      <c r="F58" s="13" t="s">
        <v>160</v>
      </c>
      <c r="G58" s="40">
        <v>849.76</v>
      </c>
      <c r="H58" s="15">
        <v>0</v>
      </c>
      <c r="I58" s="15">
        <f t="shared" si="7"/>
        <v>849.76</v>
      </c>
      <c r="J58" s="36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>
      <c r="A59" s="50" t="s">
        <v>161</v>
      </c>
      <c r="B59" s="13" t="s">
        <v>148</v>
      </c>
      <c r="C59" s="52" t="s">
        <v>152</v>
      </c>
      <c r="D59" s="40" t="s">
        <v>105</v>
      </c>
      <c r="E59" s="51">
        <v>1</v>
      </c>
      <c r="F59" s="13" t="s">
        <v>162</v>
      </c>
      <c r="G59" s="40">
        <v>849.76</v>
      </c>
      <c r="H59" s="15">
        <v>0</v>
      </c>
      <c r="I59" s="15">
        <f t="shared" si="7"/>
        <v>849.76</v>
      </c>
      <c r="J59" s="36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>
      <c r="A60" s="50" t="s">
        <v>163</v>
      </c>
      <c r="B60" s="13" t="s">
        <v>148</v>
      </c>
      <c r="C60" s="53" t="s">
        <v>152</v>
      </c>
      <c r="D60" s="40" t="s">
        <v>105</v>
      </c>
      <c r="E60" s="51">
        <v>1</v>
      </c>
      <c r="F60" s="13" t="s">
        <v>164</v>
      </c>
      <c r="G60" s="40">
        <v>849.76</v>
      </c>
      <c r="H60" s="15">
        <v>0</v>
      </c>
      <c r="I60" s="15">
        <f t="shared" si="7"/>
        <v>849.76</v>
      </c>
      <c r="J60" s="36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>
      <c r="A61" s="50" t="s">
        <v>165</v>
      </c>
      <c r="B61" s="13" t="s">
        <v>148</v>
      </c>
      <c r="C61" s="53" t="s">
        <v>166</v>
      </c>
      <c r="D61" s="40" t="s">
        <v>105</v>
      </c>
      <c r="E61" s="51">
        <v>1</v>
      </c>
      <c r="F61" s="13" t="s">
        <v>167</v>
      </c>
      <c r="G61" s="40">
        <v>849.76</v>
      </c>
      <c r="H61" s="15">
        <v>0</v>
      </c>
      <c r="I61" s="15">
        <f t="shared" si="7"/>
        <v>849.76</v>
      </c>
      <c r="J61" s="36"/>
      <c r="K61" s="19"/>
      <c r="L61" s="19"/>
      <c r="M61" s="19"/>
      <c r="N61" s="19"/>
      <c r="O61" s="19"/>
      <c r="P61" s="19"/>
      <c r="Q61" s="1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30" customHeight="1">
      <c r="A62" s="50" t="s">
        <v>144</v>
      </c>
      <c r="B62" s="13" t="s">
        <v>154</v>
      </c>
      <c r="C62" s="53" t="s">
        <v>53</v>
      </c>
      <c r="D62" s="40" t="s">
        <v>105</v>
      </c>
      <c r="E62" s="51">
        <v>1</v>
      </c>
      <c r="F62" s="13" t="s">
        <v>168</v>
      </c>
      <c r="G62" s="40">
        <v>505.81</v>
      </c>
      <c r="H62" s="15">
        <v>0</v>
      </c>
      <c r="I62" s="15">
        <f t="shared" si="7"/>
        <v>505.81</v>
      </c>
      <c r="J62" s="36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customHeight="1">
      <c r="A63" s="50" t="s">
        <v>169</v>
      </c>
      <c r="B63" s="13" t="s">
        <v>141</v>
      </c>
      <c r="C63" s="53" t="s">
        <v>53</v>
      </c>
      <c r="D63" s="40" t="s">
        <v>105</v>
      </c>
      <c r="E63" s="51">
        <v>1</v>
      </c>
      <c r="F63" s="13" t="s">
        <v>170</v>
      </c>
      <c r="G63" s="40">
        <v>1392.8</v>
      </c>
      <c r="H63" s="15">
        <v>0</v>
      </c>
      <c r="I63" s="15">
        <f t="shared" si="7"/>
        <v>1392.8</v>
      </c>
      <c r="J63" s="36"/>
      <c r="K63" s="19"/>
      <c r="L63" s="19"/>
      <c r="M63" s="19"/>
      <c r="N63" s="19"/>
      <c r="O63" s="19"/>
      <c r="P63" s="19"/>
      <c r="Q63" s="1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0" customHeight="1">
      <c r="A64" s="50" t="s">
        <v>171</v>
      </c>
      <c r="B64" s="13" t="s">
        <v>148</v>
      </c>
      <c r="C64" s="53" t="s">
        <v>53</v>
      </c>
      <c r="D64" s="40" t="s">
        <v>105</v>
      </c>
      <c r="E64" s="51">
        <v>1</v>
      </c>
      <c r="F64" s="13" t="s">
        <v>172</v>
      </c>
      <c r="G64" s="40">
        <v>849.76</v>
      </c>
      <c r="H64" s="15">
        <v>0</v>
      </c>
      <c r="I64" s="15">
        <f t="shared" si="7"/>
        <v>849.76</v>
      </c>
      <c r="J64" s="36"/>
      <c r="K64" s="19"/>
      <c r="L64" s="19"/>
      <c r="M64" s="19"/>
      <c r="N64" s="19"/>
      <c r="O64" s="19"/>
      <c r="P64" s="19"/>
      <c r="Q64" s="1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>
      <c r="A65" s="50" t="s">
        <v>173</v>
      </c>
      <c r="B65" s="13" t="s">
        <v>148</v>
      </c>
      <c r="C65" s="53" t="s">
        <v>53</v>
      </c>
      <c r="D65" s="40" t="s">
        <v>105</v>
      </c>
      <c r="E65" s="51">
        <v>1</v>
      </c>
      <c r="F65" s="13" t="s">
        <v>174</v>
      </c>
      <c r="G65" s="40">
        <v>849.76</v>
      </c>
      <c r="H65" s="15">
        <v>0</v>
      </c>
      <c r="I65" s="15">
        <f t="shared" si="7"/>
        <v>849.76</v>
      </c>
      <c r="J65" s="36"/>
      <c r="K65" s="19"/>
      <c r="L65" s="19"/>
      <c r="M65" s="19"/>
      <c r="N65" s="19"/>
      <c r="O65" s="19"/>
      <c r="P65" s="19"/>
      <c r="Q65" s="1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30" customHeight="1">
      <c r="A66" s="50" t="s">
        <v>175</v>
      </c>
      <c r="B66" s="13" t="s">
        <v>148</v>
      </c>
      <c r="C66" s="53" t="s">
        <v>53</v>
      </c>
      <c r="D66" s="40" t="s">
        <v>96</v>
      </c>
      <c r="E66" s="51">
        <v>1</v>
      </c>
      <c r="F66" s="13" t="s">
        <v>176</v>
      </c>
      <c r="G66" s="40">
        <v>849.76</v>
      </c>
      <c r="H66" s="15">
        <v>0</v>
      </c>
      <c r="I66" s="15">
        <f t="shared" si="7"/>
        <v>849.76</v>
      </c>
      <c r="J66" s="36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customHeight="1">
      <c r="A67" s="50" t="s">
        <v>177</v>
      </c>
      <c r="B67" s="13" t="s">
        <v>148</v>
      </c>
      <c r="C67" s="53" t="s">
        <v>53</v>
      </c>
      <c r="D67" s="40" t="s">
        <v>96</v>
      </c>
      <c r="E67" s="51">
        <v>1</v>
      </c>
      <c r="F67" s="13" t="s">
        <v>178</v>
      </c>
      <c r="G67" s="40">
        <v>849.76</v>
      </c>
      <c r="H67" s="15">
        <v>0</v>
      </c>
      <c r="I67" s="15">
        <f t="shared" si="7"/>
        <v>849.76</v>
      </c>
      <c r="J67" s="36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customHeight="1">
      <c r="A68" s="50" t="s">
        <v>473</v>
      </c>
      <c r="B68" s="13" t="s">
        <v>141</v>
      </c>
      <c r="C68" s="53" t="s">
        <v>341</v>
      </c>
      <c r="D68" s="40" t="s">
        <v>96</v>
      </c>
      <c r="E68" s="51">
        <v>1</v>
      </c>
      <c r="F68" s="13" t="s">
        <v>474</v>
      </c>
      <c r="G68" s="40">
        <v>1392.8</v>
      </c>
      <c r="H68" s="15">
        <v>0</v>
      </c>
      <c r="I68" s="15">
        <f t="shared" si="7"/>
        <v>1392.8</v>
      </c>
      <c r="J68" s="36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customHeight="1">
      <c r="A69" s="50" t="s">
        <v>179</v>
      </c>
      <c r="B69" s="13" t="s">
        <v>141</v>
      </c>
      <c r="C69" s="53" t="s">
        <v>53</v>
      </c>
      <c r="D69" s="40" t="s">
        <v>96</v>
      </c>
      <c r="E69" s="51">
        <v>1</v>
      </c>
      <c r="F69" s="13" t="s">
        <v>180</v>
      </c>
      <c r="G69" s="40">
        <v>1392.8</v>
      </c>
      <c r="H69" s="15">
        <v>0</v>
      </c>
      <c r="I69" s="15">
        <f t="shared" si="7"/>
        <v>1392.8</v>
      </c>
      <c r="J69" s="36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customHeight="1">
      <c r="A70" s="50" t="s">
        <v>144</v>
      </c>
      <c r="B70" s="13" t="s">
        <v>154</v>
      </c>
      <c r="C70" s="53" t="s">
        <v>181</v>
      </c>
      <c r="D70" s="40" t="s">
        <v>96</v>
      </c>
      <c r="E70" s="51">
        <v>1</v>
      </c>
      <c r="F70" s="13" t="s">
        <v>182</v>
      </c>
      <c r="G70" s="40">
        <v>505.81</v>
      </c>
      <c r="H70" s="15">
        <v>0</v>
      </c>
      <c r="I70" s="15">
        <f t="shared" si="7"/>
        <v>505.81</v>
      </c>
      <c r="J70" s="36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customHeight="1">
      <c r="A71" s="50" t="s">
        <v>183</v>
      </c>
      <c r="B71" s="13" t="s">
        <v>148</v>
      </c>
      <c r="C71" s="53" t="s">
        <v>181</v>
      </c>
      <c r="D71" s="40" t="s">
        <v>96</v>
      </c>
      <c r="E71" s="51">
        <v>1</v>
      </c>
      <c r="F71" s="13" t="s">
        <v>184</v>
      </c>
      <c r="G71" s="40">
        <v>849.76</v>
      </c>
      <c r="H71" s="15">
        <v>0</v>
      </c>
      <c r="I71" s="15">
        <f t="shared" si="7"/>
        <v>849.76</v>
      </c>
      <c r="J71" s="36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customHeight="1">
      <c r="A72" s="50" t="s">
        <v>144</v>
      </c>
      <c r="B72" s="13" t="s">
        <v>154</v>
      </c>
      <c r="C72" s="13" t="s">
        <v>36</v>
      </c>
      <c r="D72" s="40" t="s">
        <v>96</v>
      </c>
      <c r="E72" s="51">
        <v>1</v>
      </c>
      <c r="F72" s="13" t="s">
        <v>186</v>
      </c>
      <c r="G72" s="40">
        <v>505.81</v>
      </c>
      <c r="H72" s="15">
        <v>0</v>
      </c>
      <c r="I72" s="15">
        <f t="shared" si="7"/>
        <v>505.81</v>
      </c>
      <c r="J72" s="36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customHeight="1">
      <c r="A73" s="50" t="s">
        <v>144</v>
      </c>
      <c r="B73" s="13" t="s">
        <v>154</v>
      </c>
      <c r="C73" s="13" t="s">
        <v>36</v>
      </c>
      <c r="D73" s="40" t="s">
        <v>96</v>
      </c>
      <c r="E73" s="51">
        <v>1</v>
      </c>
      <c r="F73" s="13" t="s">
        <v>187</v>
      </c>
      <c r="G73" s="40">
        <v>505.81</v>
      </c>
      <c r="H73" s="15">
        <v>0</v>
      </c>
      <c r="I73" s="15">
        <f t="shared" si="7"/>
        <v>505.81</v>
      </c>
      <c r="J73" s="36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customHeight="1">
      <c r="A74" s="50" t="s">
        <v>188</v>
      </c>
      <c r="B74" s="13" t="s">
        <v>148</v>
      </c>
      <c r="C74" s="13" t="s">
        <v>189</v>
      </c>
      <c r="D74" s="40" t="s">
        <v>96</v>
      </c>
      <c r="E74" s="51">
        <v>1</v>
      </c>
      <c r="F74" s="13" t="s">
        <v>190</v>
      </c>
      <c r="G74" s="40">
        <v>849.76</v>
      </c>
      <c r="H74" s="15">
        <v>0</v>
      </c>
      <c r="I74" s="15">
        <f t="shared" si="7"/>
        <v>849.76</v>
      </c>
      <c r="J74" s="36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>
      <c r="A75" s="50" t="s">
        <v>191</v>
      </c>
      <c r="B75" s="13" t="s">
        <v>148</v>
      </c>
      <c r="C75" s="13" t="s">
        <v>189</v>
      </c>
      <c r="D75" s="40" t="s">
        <v>105</v>
      </c>
      <c r="E75" s="51">
        <v>1</v>
      </c>
      <c r="F75" s="13" t="s">
        <v>192</v>
      </c>
      <c r="G75" s="40">
        <v>849.76</v>
      </c>
      <c r="H75" s="15">
        <v>0</v>
      </c>
      <c r="I75" s="15">
        <f t="shared" si="7"/>
        <v>849.76</v>
      </c>
      <c r="J75" s="36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>
      <c r="A76" s="50" t="s">
        <v>193</v>
      </c>
      <c r="B76" s="13" t="s">
        <v>194</v>
      </c>
      <c r="C76" s="13" t="s">
        <v>189</v>
      </c>
      <c r="D76" s="40" t="s">
        <v>105</v>
      </c>
      <c r="E76" s="51">
        <v>1</v>
      </c>
      <c r="F76" s="13" t="s">
        <v>195</v>
      </c>
      <c r="G76" s="40">
        <v>566.5</v>
      </c>
      <c r="H76" s="15">
        <v>0</v>
      </c>
      <c r="I76" s="15">
        <f t="shared" si="7"/>
        <v>566.5</v>
      </c>
      <c r="J76" s="36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>
      <c r="A77" s="50" t="s">
        <v>196</v>
      </c>
      <c r="B77" s="13" t="s">
        <v>194</v>
      </c>
      <c r="C77" s="13" t="s">
        <v>189</v>
      </c>
      <c r="D77" s="40" t="s">
        <v>105</v>
      </c>
      <c r="E77" s="51">
        <v>1</v>
      </c>
      <c r="F77" s="13" t="s">
        <v>197</v>
      </c>
      <c r="G77" s="40">
        <v>566.5</v>
      </c>
      <c r="H77" s="15">
        <v>0</v>
      </c>
      <c r="I77" s="15">
        <f t="shared" si="7"/>
        <v>566.5</v>
      </c>
      <c r="J77" s="36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>
      <c r="A78" s="50" t="s">
        <v>198</v>
      </c>
      <c r="B78" s="13" t="s">
        <v>194</v>
      </c>
      <c r="C78" s="13" t="s">
        <v>199</v>
      </c>
      <c r="D78" s="40" t="s">
        <v>105</v>
      </c>
      <c r="E78" s="51">
        <v>1</v>
      </c>
      <c r="F78" s="13" t="s">
        <v>200</v>
      </c>
      <c r="G78" s="40">
        <v>566.5</v>
      </c>
      <c r="H78" s="15">
        <v>0</v>
      </c>
      <c r="I78" s="15">
        <f t="shared" si="7"/>
        <v>566.5</v>
      </c>
      <c r="J78" s="36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customHeight="1">
      <c r="A79" s="50" t="s">
        <v>201</v>
      </c>
      <c r="B79" s="13" t="s">
        <v>141</v>
      </c>
      <c r="C79" s="13" t="s">
        <v>36</v>
      </c>
      <c r="D79" s="40" t="s">
        <v>105</v>
      </c>
      <c r="E79" s="51">
        <v>1</v>
      </c>
      <c r="F79" s="13" t="s">
        <v>202</v>
      </c>
      <c r="G79" s="40">
        <v>1392.8</v>
      </c>
      <c r="H79" s="15">
        <v>0</v>
      </c>
      <c r="I79" s="15">
        <f t="shared" si="7"/>
        <v>1392.8</v>
      </c>
      <c r="J79" s="36"/>
      <c r="K79" s="19"/>
      <c r="L79" s="19"/>
      <c r="M79" s="19"/>
      <c r="N79" s="19"/>
      <c r="O79" s="19"/>
      <c r="P79" s="19"/>
      <c r="Q79" s="1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30" customHeight="1">
      <c r="A80" s="50" t="s">
        <v>203</v>
      </c>
      <c r="B80" s="13" t="s">
        <v>148</v>
      </c>
      <c r="C80" s="13" t="s">
        <v>204</v>
      </c>
      <c r="D80" s="40" t="s">
        <v>96</v>
      </c>
      <c r="E80" s="51">
        <v>1</v>
      </c>
      <c r="F80" s="13" t="s">
        <v>205</v>
      </c>
      <c r="G80" s="40">
        <v>849.76</v>
      </c>
      <c r="H80" s="15">
        <v>0</v>
      </c>
      <c r="I80" s="40">
        <v>849.76</v>
      </c>
      <c r="J80" s="36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customHeight="1">
      <c r="A81" s="50" t="s">
        <v>206</v>
      </c>
      <c r="B81" s="13" t="s">
        <v>148</v>
      </c>
      <c r="C81" s="13" t="s">
        <v>36</v>
      </c>
      <c r="D81" s="40" t="s">
        <v>105</v>
      </c>
      <c r="E81" s="51">
        <v>1</v>
      </c>
      <c r="F81" s="13" t="s">
        <v>223</v>
      </c>
      <c r="G81" s="40">
        <v>849.76</v>
      </c>
      <c r="H81" s="15">
        <v>0</v>
      </c>
      <c r="I81" s="15">
        <f t="shared" ref="I81:I128" si="8">SUM(G81:H81)</f>
        <v>849.76</v>
      </c>
      <c r="J81" s="36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>
      <c r="A82" s="50" t="s">
        <v>208</v>
      </c>
      <c r="B82" s="13" t="s">
        <v>148</v>
      </c>
      <c r="C82" s="13" t="s">
        <v>36</v>
      </c>
      <c r="D82" s="40" t="s">
        <v>105</v>
      </c>
      <c r="E82" s="51">
        <v>1</v>
      </c>
      <c r="F82" s="13" t="s">
        <v>209</v>
      </c>
      <c r="G82" s="40">
        <v>849.76</v>
      </c>
      <c r="H82" s="15">
        <v>0</v>
      </c>
      <c r="I82" s="15">
        <f t="shared" si="8"/>
        <v>849.76</v>
      </c>
      <c r="J82" s="36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>
      <c r="A83" s="50" t="s">
        <v>210</v>
      </c>
      <c r="B83" s="13" t="s">
        <v>141</v>
      </c>
      <c r="C83" s="13" t="s">
        <v>36</v>
      </c>
      <c r="D83" s="40" t="s">
        <v>96</v>
      </c>
      <c r="E83" s="51">
        <v>1</v>
      </c>
      <c r="F83" s="13" t="s">
        <v>211</v>
      </c>
      <c r="G83" s="40">
        <v>1392.8</v>
      </c>
      <c r="H83" s="15">
        <v>0</v>
      </c>
      <c r="I83" s="15">
        <f t="shared" si="8"/>
        <v>1392.8</v>
      </c>
      <c r="J83" s="36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customHeight="1">
      <c r="A84" s="50" t="s">
        <v>212</v>
      </c>
      <c r="B84" s="13" t="s">
        <v>194</v>
      </c>
      <c r="C84" s="13" t="s">
        <v>199</v>
      </c>
      <c r="D84" s="40" t="s">
        <v>105</v>
      </c>
      <c r="E84" s="51">
        <v>1</v>
      </c>
      <c r="F84" s="13" t="s">
        <v>213</v>
      </c>
      <c r="G84" s="40">
        <v>566.5</v>
      </c>
      <c r="H84" s="15">
        <v>0</v>
      </c>
      <c r="I84" s="15">
        <f t="shared" si="8"/>
        <v>566.5</v>
      </c>
      <c r="J84" s="36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>
      <c r="A85" s="50" t="s">
        <v>214</v>
      </c>
      <c r="B85" s="13" t="s">
        <v>194</v>
      </c>
      <c r="C85" s="13" t="s">
        <v>199</v>
      </c>
      <c r="D85" s="40" t="s">
        <v>105</v>
      </c>
      <c r="E85" s="51">
        <v>1</v>
      </c>
      <c r="F85" s="13" t="s">
        <v>215</v>
      </c>
      <c r="G85" s="40">
        <v>566.5</v>
      </c>
      <c r="H85" s="15">
        <v>0</v>
      </c>
      <c r="I85" s="15">
        <f t="shared" si="8"/>
        <v>566.5</v>
      </c>
      <c r="J85" s="36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>
      <c r="A86" s="50" t="s">
        <v>216</v>
      </c>
      <c r="B86" s="13" t="s">
        <v>148</v>
      </c>
      <c r="C86" s="13" t="s">
        <v>189</v>
      </c>
      <c r="D86" s="40" t="s">
        <v>105</v>
      </c>
      <c r="E86" s="51">
        <v>1</v>
      </c>
      <c r="F86" s="13" t="s">
        <v>217</v>
      </c>
      <c r="G86" s="40">
        <v>849.76</v>
      </c>
      <c r="H86" s="15">
        <v>0</v>
      </c>
      <c r="I86" s="15">
        <f t="shared" si="8"/>
        <v>849.76</v>
      </c>
      <c r="J86" s="36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>
      <c r="A87" s="50" t="s">
        <v>144</v>
      </c>
      <c r="B87" s="13" t="s">
        <v>154</v>
      </c>
      <c r="C87" s="13" t="s">
        <v>218</v>
      </c>
      <c r="D87" s="40" t="s">
        <v>96</v>
      </c>
      <c r="E87" s="51">
        <v>1</v>
      </c>
      <c r="F87" s="13" t="s">
        <v>219</v>
      </c>
      <c r="G87" s="40">
        <v>505.81</v>
      </c>
      <c r="H87" s="15">
        <v>0</v>
      </c>
      <c r="I87" s="15">
        <f t="shared" si="8"/>
        <v>505.81</v>
      </c>
      <c r="J87" s="36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customHeight="1">
      <c r="A88" s="50" t="s">
        <v>220</v>
      </c>
      <c r="B88" s="13" t="s">
        <v>148</v>
      </c>
      <c r="C88" s="13" t="s">
        <v>218</v>
      </c>
      <c r="D88" s="40" t="s">
        <v>96</v>
      </c>
      <c r="E88" s="51">
        <v>1</v>
      </c>
      <c r="F88" s="13" t="s">
        <v>491</v>
      </c>
      <c r="G88" s="40">
        <v>849.76</v>
      </c>
      <c r="H88" s="15">
        <v>0</v>
      </c>
      <c r="I88" s="15">
        <f t="shared" si="8"/>
        <v>849.76</v>
      </c>
      <c r="J88" s="36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customHeight="1">
      <c r="A89" s="50" t="s">
        <v>222</v>
      </c>
      <c r="B89" s="13" t="s">
        <v>148</v>
      </c>
      <c r="C89" s="13" t="s">
        <v>218</v>
      </c>
      <c r="D89" s="40" t="s">
        <v>96</v>
      </c>
      <c r="E89" s="51">
        <v>1</v>
      </c>
      <c r="F89" s="13" t="s">
        <v>492</v>
      </c>
      <c r="G89" s="40">
        <v>849.76</v>
      </c>
      <c r="H89" s="15">
        <v>0</v>
      </c>
      <c r="I89" s="15">
        <f t="shared" si="8"/>
        <v>849.76</v>
      </c>
      <c r="J89" s="36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customHeight="1">
      <c r="A90" s="50" t="s">
        <v>224</v>
      </c>
      <c r="B90" s="13" t="s">
        <v>194</v>
      </c>
      <c r="C90" s="13" t="s">
        <v>218</v>
      </c>
      <c r="D90" s="40" t="s">
        <v>105</v>
      </c>
      <c r="E90" s="51">
        <v>1</v>
      </c>
      <c r="F90" s="13" t="s">
        <v>225</v>
      </c>
      <c r="G90" s="40">
        <v>566.5</v>
      </c>
      <c r="H90" s="15">
        <v>0</v>
      </c>
      <c r="I90" s="15">
        <f t="shared" si="8"/>
        <v>566.5</v>
      </c>
      <c r="J90" s="36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>
      <c r="A91" s="50" t="s">
        <v>226</v>
      </c>
      <c r="B91" s="13" t="s">
        <v>148</v>
      </c>
      <c r="C91" s="13" t="s">
        <v>227</v>
      </c>
      <c r="D91" s="40" t="s">
        <v>96</v>
      </c>
      <c r="E91" s="51">
        <v>1</v>
      </c>
      <c r="F91" s="13" t="s">
        <v>475</v>
      </c>
      <c r="G91" s="40">
        <v>849.76</v>
      </c>
      <c r="H91" s="15">
        <v>0</v>
      </c>
      <c r="I91" s="15">
        <f t="shared" si="8"/>
        <v>849.76</v>
      </c>
      <c r="J91" s="36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customHeight="1">
      <c r="A92" s="50" t="s">
        <v>229</v>
      </c>
      <c r="B92" s="13" t="s">
        <v>141</v>
      </c>
      <c r="C92" s="13" t="s">
        <v>230</v>
      </c>
      <c r="D92" s="40" t="s">
        <v>105</v>
      </c>
      <c r="E92" s="51">
        <v>1</v>
      </c>
      <c r="F92" s="13" t="s">
        <v>476</v>
      </c>
      <c r="G92" s="40">
        <v>1392.8</v>
      </c>
      <c r="H92" s="15">
        <v>0</v>
      </c>
      <c r="I92" s="15">
        <f t="shared" si="8"/>
        <v>1392.8</v>
      </c>
      <c r="J92" s="36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>
      <c r="A93" s="50" t="s">
        <v>232</v>
      </c>
      <c r="B93" s="13" t="s">
        <v>148</v>
      </c>
      <c r="C93" s="13" t="s">
        <v>230</v>
      </c>
      <c r="D93" s="40" t="s">
        <v>105</v>
      </c>
      <c r="E93" s="51">
        <v>1</v>
      </c>
      <c r="F93" s="13" t="s">
        <v>233</v>
      </c>
      <c r="G93" s="40">
        <v>849.76</v>
      </c>
      <c r="H93" s="15">
        <v>0</v>
      </c>
      <c r="I93" s="15">
        <f t="shared" si="8"/>
        <v>849.76</v>
      </c>
      <c r="J93" s="36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>
      <c r="A94" s="50" t="s">
        <v>144</v>
      </c>
      <c r="B94" s="13" t="s">
        <v>154</v>
      </c>
      <c r="C94" s="40" t="s">
        <v>56</v>
      </c>
      <c r="D94" s="40" t="s">
        <v>105</v>
      </c>
      <c r="E94" s="51">
        <v>1</v>
      </c>
      <c r="F94" s="13" t="s">
        <v>234</v>
      </c>
      <c r="G94" s="40">
        <v>505.81</v>
      </c>
      <c r="H94" s="15">
        <v>0</v>
      </c>
      <c r="I94" s="15">
        <f t="shared" si="8"/>
        <v>505.81</v>
      </c>
      <c r="J94" s="36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>
      <c r="A95" s="50" t="s">
        <v>235</v>
      </c>
      <c r="B95" s="13" t="s">
        <v>194</v>
      </c>
      <c r="C95" s="40" t="s">
        <v>236</v>
      </c>
      <c r="D95" s="40" t="s">
        <v>105</v>
      </c>
      <c r="E95" s="51">
        <v>1</v>
      </c>
      <c r="F95" s="13" t="s">
        <v>237</v>
      </c>
      <c r="G95" s="40">
        <v>566.5</v>
      </c>
      <c r="H95" s="15">
        <v>0</v>
      </c>
      <c r="I95" s="15">
        <f t="shared" si="8"/>
        <v>566.5</v>
      </c>
      <c r="J95" s="36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>
      <c r="A96" s="50" t="s">
        <v>238</v>
      </c>
      <c r="B96" s="13" t="s">
        <v>148</v>
      </c>
      <c r="C96" s="40" t="s">
        <v>236</v>
      </c>
      <c r="D96" s="40" t="s">
        <v>96</v>
      </c>
      <c r="E96" s="51">
        <v>1</v>
      </c>
      <c r="F96" s="13" t="s">
        <v>239</v>
      </c>
      <c r="G96" s="40">
        <v>849.76</v>
      </c>
      <c r="H96" s="15">
        <v>0</v>
      </c>
      <c r="I96" s="15">
        <f t="shared" si="8"/>
        <v>849.76</v>
      </c>
      <c r="J96" s="36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customHeight="1">
      <c r="A97" s="50" t="s">
        <v>240</v>
      </c>
      <c r="B97" s="13" t="s">
        <v>141</v>
      </c>
      <c r="C97" s="40" t="s">
        <v>241</v>
      </c>
      <c r="D97" s="40" t="s">
        <v>105</v>
      </c>
      <c r="E97" s="51">
        <v>1</v>
      </c>
      <c r="F97" s="13" t="s">
        <v>477</v>
      </c>
      <c r="G97" s="40">
        <v>1392.8</v>
      </c>
      <c r="H97" s="15">
        <v>0</v>
      </c>
      <c r="I97" s="15">
        <f t="shared" si="8"/>
        <v>1392.8</v>
      </c>
      <c r="J97" s="36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>
      <c r="A98" s="50" t="s">
        <v>144</v>
      </c>
      <c r="B98" s="13" t="s">
        <v>154</v>
      </c>
      <c r="C98" s="40" t="s">
        <v>241</v>
      </c>
      <c r="D98" s="40" t="s">
        <v>105</v>
      </c>
      <c r="E98" s="51">
        <v>1</v>
      </c>
      <c r="F98" s="13" t="s">
        <v>243</v>
      </c>
      <c r="G98" s="40">
        <v>505.81</v>
      </c>
      <c r="H98" s="15">
        <v>0</v>
      </c>
      <c r="I98" s="15">
        <f t="shared" si="8"/>
        <v>505.81</v>
      </c>
      <c r="J98" s="36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>
      <c r="A99" s="50" t="s">
        <v>244</v>
      </c>
      <c r="B99" s="13" t="s">
        <v>148</v>
      </c>
      <c r="C99" s="40" t="s">
        <v>245</v>
      </c>
      <c r="D99" s="40" t="s">
        <v>96</v>
      </c>
      <c r="E99" s="51">
        <v>1</v>
      </c>
      <c r="F99" s="13" t="s">
        <v>246</v>
      </c>
      <c r="G99" s="40">
        <v>849.76</v>
      </c>
      <c r="H99" s="15">
        <v>0</v>
      </c>
      <c r="I99" s="15">
        <f t="shared" si="8"/>
        <v>849.76</v>
      </c>
      <c r="J99" s="36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>
      <c r="A100" s="50" t="s">
        <v>250</v>
      </c>
      <c r="B100" s="13" t="s">
        <v>148</v>
      </c>
      <c r="C100" s="40" t="s">
        <v>251</v>
      </c>
      <c r="D100" s="40" t="s">
        <v>96</v>
      </c>
      <c r="E100" s="51">
        <v>1</v>
      </c>
      <c r="F100" s="13" t="s">
        <v>252</v>
      </c>
      <c r="G100" s="40">
        <v>849.76</v>
      </c>
      <c r="H100" s="15">
        <v>0</v>
      </c>
      <c r="I100" s="15">
        <f t="shared" si="8"/>
        <v>849.76</v>
      </c>
      <c r="J100" s="36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customHeight="1">
      <c r="A101" s="50" t="s">
        <v>253</v>
      </c>
      <c r="B101" s="13" t="s">
        <v>148</v>
      </c>
      <c r="C101" s="40" t="s">
        <v>254</v>
      </c>
      <c r="D101" s="40" t="s">
        <v>105</v>
      </c>
      <c r="E101" s="51">
        <v>1</v>
      </c>
      <c r="F101" s="13" t="s">
        <v>255</v>
      </c>
      <c r="G101" s="40">
        <v>849.76</v>
      </c>
      <c r="H101" s="15">
        <v>0</v>
      </c>
      <c r="I101" s="15">
        <f t="shared" si="8"/>
        <v>849.76</v>
      </c>
      <c r="J101" s="36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customHeight="1">
      <c r="A102" s="50" t="s">
        <v>256</v>
      </c>
      <c r="B102" s="13" t="s">
        <v>148</v>
      </c>
      <c r="C102" s="40" t="s">
        <v>257</v>
      </c>
      <c r="D102" s="40" t="s">
        <v>105</v>
      </c>
      <c r="E102" s="51">
        <v>1</v>
      </c>
      <c r="F102" s="54" t="s">
        <v>258</v>
      </c>
      <c r="G102" s="40">
        <v>849.76</v>
      </c>
      <c r="H102" s="15">
        <v>0</v>
      </c>
      <c r="I102" s="15">
        <f t="shared" si="8"/>
        <v>849.76</v>
      </c>
      <c r="J102" s="36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>
      <c r="A103" s="50" t="s">
        <v>259</v>
      </c>
      <c r="B103" s="13" t="s">
        <v>148</v>
      </c>
      <c r="C103" s="40" t="s">
        <v>251</v>
      </c>
      <c r="D103" s="40" t="s">
        <v>96</v>
      </c>
      <c r="E103" s="51">
        <v>1</v>
      </c>
      <c r="F103" s="13" t="s">
        <v>260</v>
      </c>
      <c r="G103" s="40">
        <v>849.76</v>
      </c>
      <c r="H103" s="15">
        <v>0</v>
      </c>
      <c r="I103" s="15">
        <f t="shared" si="8"/>
        <v>849.76</v>
      </c>
      <c r="J103" s="36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>
      <c r="A104" s="50" t="s">
        <v>261</v>
      </c>
      <c r="B104" s="13" t="s">
        <v>194</v>
      </c>
      <c r="C104" s="40" t="s">
        <v>241</v>
      </c>
      <c r="D104" s="40" t="s">
        <v>96</v>
      </c>
      <c r="E104" s="51">
        <v>1</v>
      </c>
      <c r="F104" s="13" t="s">
        <v>262</v>
      </c>
      <c r="G104" s="40">
        <v>566.5</v>
      </c>
      <c r="H104" s="15">
        <v>0</v>
      </c>
      <c r="I104" s="15">
        <f t="shared" si="8"/>
        <v>566.5</v>
      </c>
      <c r="J104" s="36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customHeight="1">
      <c r="A105" s="50" t="s">
        <v>263</v>
      </c>
      <c r="B105" s="13" t="s">
        <v>148</v>
      </c>
      <c r="C105" s="13" t="s">
        <v>254</v>
      </c>
      <c r="D105" s="40" t="s">
        <v>96</v>
      </c>
      <c r="E105" s="51">
        <v>1</v>
      </c>
      <c r="F105" s="13" t="s">
        <v>264</v>
      </c>
      <c r="G105" s="40">
        <v>849.76</v>
      </c>
      <c r="H105" s="15">
        <v>0</v>
      </c>
      <c r="I105" s="15">
        <f t="shared" si="8"/>
        <v>849.76</v>
      </c>
      <c r="J105" s="36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customHeight="1">
      <c r="A106" s="50" t="s">
        <v>265</v>
      </c>
      <c r="B106" s="13" t="s">
        <v>148</v>
      </c>
      <c r="C106" s="52" t="s">
        <v>266</v>
      </c>
      <c r="D106" s="40" t="s">
        <v>96</v>
      </c>
      <c r="E106" s="51">
        <v>1</v>
      </c>
      <c r="F106" s="13" t="s">
        <v>267</v>
      </c>
      <c r="G106" s="40">
        <v>849.76</v>
      </c>
      <c r="H106" s="15">
        <v>0</v>
      </c>
      <c r="I106" s="15">
        <f t="shared" si="8"/>
        <v>849.76</v>
      </c>
      <c r="J106" s="36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customHeight="1">
      <c r="A107" s="50" t="s">
        <v>268</v>
      </c>
      <c r="B107" s="13" t="s">
        <v>141</v>
      </c>
      <c r="C107" s="52" t="s">
        <v>269</v>
      </c>
      <c r="D107" s="40" t="s">
        <v>105</v>
      </c>
      <c r="E107" s="51">
        <v>1</v>
      </c>
      <c r="F107" s="13" t="s">
        <v>270</v>
      </c>
      <c r="G107" s="40">
        <v>1392.8</v>
      </c>
      <c r="H107" s="15">
        <v>0</v>
      </c>
      <c r="I107" s="15">
        <f t="shared" si="8"/>
        <v>1392.8</v>
      </c>
      <c r="J107" s="36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customHeight="1">
      <c r="A108" s="50" t="s">
        <v>265</v>
      </c>
      <c r="B108" s="13" t="s">
        <v>148</v>
      </c>
      <c r="C108" s="52" t="s">
        <v>269</v>
      </c>
      <c r="D108" s="40" t="s">
        <v>96</v>
      </c>
      <c r="E108" s="51">
        <v>1</v>
      </c>
      <c r="F108" s="13" t="s">
        <v>271</v>
      </c>
      <c r="G108" s="40">
        <v>849.76</v>
      </c>
      <c r="H108" s="15">
        <v>0</v>
      </c>
      <c r="I108" s="15">
        <f t="shared" si="8"/>
        <v>849.76</v>
      </c>
      <c r="J108" s="36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>
      <c r="A109" s="50" t="s">
        <v>272</v>
      </c>
      <c r="B109" s="13" t="s">
        <v>148</v>
      </c>
      <c r="C109" s="52" t="s">
        <v>273</v>
      </c>
      <c r="D109" s="40" t="s">
        <v>105</v>
      </c>
      <c r="E109" s="51">
        <v>1</v>
      </c>
      <c r="F109" s="13" t="s">
        <v>274</v>
      </c>
      <c r="G109" s="40">
        <v>849.76</v>
      </c>
      <c r="H109" s="15">
        <v>0</v>
      </c>
      <c r="I109" s="15">
        <f t="shared" si="8"/>
        <v>849.76</v>
      </c>
      <c r="J109" s="36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customHeight="1">
      <c r="A110" s="50" t="s">
        <v>275</v>
      </c>
      <c r="B110" s="13" t="s">
        <v>194</v>
      </c>
      <c r="C110" s="52" t="s">
        <v>273</v>
      </c>
      <c r="D110" s="40" t="s">
        <v>96</v>
      </c>
      <c r="E110" s="51">
        <v>1</v>
      </c>
      <c r="F110" s="13" t="s">
        <v>276</v>
      </c>
      <c r="G110" s="40">
        <v>566.5</v>
      </c>
      <c r="H110" s="15">
        <v>0</v>
      </c>
      <c r="I110" s="15">
        <f t="shared" si="8"/>
        <v>566.5</v>
      </c>
      <c r="J110" s="36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>
      <c r="A111" s="50" t="s">
        <v>265</v>
      </c>
      <c r="B111" s="13" t="s">
        <v>194</v>
      </c>
      <c r="C111" s="52" t="s">
        <v>273</v>
      </c>
      <c r="D111" s="40" t="s">
        <v>96</v>
      </c>
      <c r="E111" s="51">
        <v>1</v>
      </c>
      <c r="F111" s="13" t="s">
        <v>277</v>
      </c>
      <c r="G111" s="40">
        <v>566.5</v>
      </c>
      <c r="H111" s="15">
        <v>0</v>
      </c>
      <c r="I111" s="15">
        <f t="shared" si="8"/>
        <v>566.5</v>
      </c>
      <c r="J111" s="36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customHeight="1">
      <c r="A112" s="50" t="s">
        <v>278</v>
      </c>
      <c r="B112" s="13" t="s">
        <v>148</v>
      </c>
      <c r="C112" s="52" t="s">
        <v>279</v>
      </c>
      <c r="D112" s="40" t="s">
        <v>96</v>
      </c>
      <c r="E112" s="51">
        <v>1</v>
      </c>
      <c r="F112" s="13" t="s">
        <v>280</v>
      </c>
      <c r="G112" s="40">
        <v>849.76</v>
      </c>
      <c r="H112" s="15">
        <v>0</v>
      </c>
      <c r="I112" s="15">
        <f t="shared" si="8"/>
        <v>849.76</v>
      </c>
      <c r="J112" s="36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customHeight="1">
      <c r="A113" s="50" t="s">
        <v>275</v>
      </c>
      <c r="B113" s="13" t="s">
        <v>194</v>
      </c>
      <c r="C113" s="52" t="s">
        <v>279</v>
      </c>
      <c r="D113" s="40" t="s">
        <v>96</v>
      </c>
      <c r="E113" s="51">
        <v>1</v>
      </c>
      <c r="F113" s="13" t="s">
        <v>281</v>
      </c>
      <c r="G113" s="40">
        <v>566.5</v>
      </c>
      <c r="H113" s="15">
        <v>0</v>
      </c>
      <c r="I113" s="15">
        <f t="shared" si="8"/>
        <v>566.5</v>
      </c>
      <c r="J113" s="36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customHeight="1">
      <c r="A114" s="50" t="s">
        <v>265</v>
      </c>
      <c r="B114" s="13" t="s">
        <v>194</v>
      </c>
      <c r="C114" s="52" t="s">
        <v>279</v>
      </c>
      <c r="D114" s="40" t="s">
        <v>96</v>
      </c>
      <c r="E114" s="51">
        <v>1</v>
      </c>
      <c r="F114" s="13" t="s">
        <v>282</v>
      </c>
      <c r="G114" s="40">
        <v>566.5</v>
      </c>
      <c r="H114" s="15">
        <v>0</v>
      </c>
      <c r="I114" s="15">
        <f t="shared" si="8"/>
        <v>566.5</v>
      </c>
      <c r="J114" s="36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customHeight="1">
      <c r="A115" s="50" t="s">
        <v>283</v>
      </c>
      <c r="B115" s="13" t="s">
        <v>194</v>
      </c>
      <c r="C115" s="52" t="s">
        <v>279</v>
      </c>
      <c r="D115" s="40" t="s">
        <v>105</v>
      </c>
      <c r="E115" s="51">
        <v>1</v>
      </c>
      <c r="F115" s="13" t="s">
        <v>284</v>
      </c>
      <c r="G115" s="40">
        <v>566.5</v>
      </c>
      <c r="H115" s="15">
        <v>0</v>
      </c>
      <c r="I115" s="15">
        <f t="shared" si="8"/>
        <v>566.5</v>
      </c>
      <c r="J115" s="36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>
      <c r="A116" s="50" t="s">
        <v>285</v>
      </c>
      <c r="B116" s="13" t="s">
        <v>148</v>
      </c>
      <c r="C116" s="52" t="s">
        <v>286</v>
      </c>
      <c r="D116" s="40" t="s">
        <v>105</v>
      </c>
      <c r="E116" s="51">
        <v>1</v>
      </c>
      <c r="F116" s="13" t="s">
        <v>287</v>
      </c>
      <c r="G116" s="40">
        <v>849.76</v>
      </c>
      <c r="H116" s="15">
        <v>0</v>
      </c>
      <c r="I116" s="15">
        <f t="shared" si="8"/>
        <v>849.76</v>
      </c>
      <c r="J116" s="36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customHeight="1">
      <c r="A117" s="50" t="s">
        <v>288</v>
      </c>
      <c r="B117" s="13" t="s">
        <v>148</v>
      </c>
      <c r="C117" s="52" t="s">
        <v>289</v>
      </c>
      <c r="D117" s="40" t="s">
        <v>105</v>
      </c>
      <c r="E117" s="51">
        <v>1</v>
      </c>
      <c r="F117" s="13" t="s">
        <v>290</v>
      </c>
      <c r="G117" s="40">
        <v>849.76</v>
      </c>
      <c r="H117" s="15">
        <v>0</v>
      </c>
      <c r="I117" s="15">
        <f t="shared" si="8"/>
        <v>849.76</v>
      </c>
      <c r="J117" s="36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>
      <c r="A118" s="50" t="s">
        <v>291</v>
      </c>
      <c r="B118" s="13" t="s">
        <v>194</v>
      </c>
      <c r="C118" s="52" t="s">
        <v>292</v>
      </c>
      <c r="D118" s="40" t="s">
        <v>96</v>
      </c>
      <c r="E118" s="51">
        <v>1</v>
      </c>
      <c r="F118" s="13" t="s">
        <v>293</v>
      </c>
      <c r="G118" s="40">
        <v>566.5</v>
      </c>
      <c r="H118" s="15">
        <v>0</v>
      </c>
      <c r="I118" s="15">
        <f t="shared" si="8"/>
        <v>566.5</v>
      </c>
      <c r="J118" s="36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>
      <c r="A119" s="50" t="s">
        <v>265</v>
      </c>
      <c r="B119" s="13" t="s">
        <v>194</v>
      </c>
      <c r="C119" s="52" t="s">
        <v>289</v>
      </c>
      <c r="D119" s="40" t="s">
        <v>96</v>
      </c>
      <c r="E119" s="51">
        <v>1</v>
      </c>
      <c r="F119" s="13" t="s">
        <v>294</v>
      </c>
      <c r="G119" s="40">
        <v>566.5</v>
      </c>
      <c r="H119" s="15">
        <v>0</v>
      </c>
      <c r="I119" s="15">
        <f t="shared" si="8"/>
        <v>566.5</v>
      </c>
      <c r="J119" s="36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>
      <c r="A120" s="50" t="s">
        <v>275</v>
      </c>
      <c r="B120" s="13" t="s">
        <v>194</v>
      </c>
      <c r="C120" s="52" t="s">
        <v>286</v>
      </c>
      <c r="D120" s="40" t="s">
        <v>96</v>
      </c>
      <c r="E120" s="51">
        <v>1</v>
      </c>
      <c r="F120" s="13" t="s">
        <v>295</v>
      </c>
      <c r="G120" s="40">
        <v>566.5</v>
      </c>
      <c r="H120" s="15">
        <v>0</v>
      </c>
      <c r="I120" s="15">
        <f t="shared" si="8"/>
        <v>566.5</v>
      </c>
      <c r="J120" s="36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customHeight="1">
      <c r="A121" s="50" t="s">
        <v>265</v>
      </c>
      <c r="B121" s="13" t="s">
        <v>194</v>
      </c>
      <c r="C121" s="52" t="s">
        <v>286</v>
      </c>
      <c r="D121" s="40" t="s">
        <v>96</v>
      </c>
      <c r="E121" s="51">
        <v>1</v>
      </c>
      <c r="F121" s="13" t="s">
        <v>296</v>
      </c>
      <c r="G121" s="40">
        <v>566.5</v>
      </c>
      <c r="H121" s="15">
        <v>0</v>
      </c>
      <c r="I121" s="15">
        <f t="shared" si="8"/>
        <v>566.5</v>
      </c>
      <c r="J121" s="36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customHeight="1">
      <c r="A122" s="50" t="s">
        <v>297</v>
      </c>
      <c r="B122" s="13" t="s">
        <v>194</v>
      </c>
      <c r="C122" s="52" t="s">
        <v>298</v>
      </c>
      <c r="D122" s="40" t="s">
        <v>96</v>
      </c>
      <c r="E122" s="51">
        <v>1</v>
      </c>
      <c r="F122" s="13" t="s">
        <v>299</v>
      </c>
      <c r="G122" s="40">
        <v>566.5</v>
      </c>
      <c r="H122" s="15">
        <v>0</v>
      </c>
      <c r="I122" s="15">
        <f t="shared" si="8"/>
        <v>566.5</v>
      </c>
      <c r="J122" s="36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customHeight="1">
      <c r="A123" s="50" t="s">
        <v>300</v>
      </c>
      <c r="B123" s="13" t="s">
        <v>148</v>
      </c>
      <c r="C123" s="52" t="s">
        <v>301</v>
      </c>
      <c r="D123" s="40" t="s">
        <v>105</v>
      </c>
      <c r="E123" s="51">
        <v>1</v>
      </c>
      <c r="F123" s="13" t="s">
        <v>479</v>
      </c>
      <c r="G123" s="40">
        <v>849.76</v>
      </c>
      <c r="H123" s="15">
        <v>0</v>
      </c>
      <c r="I123" s="15">
        <f t="shared" si="8"/>
        <v>849.76</v>
      </c>
      <c r="J123" s="36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customHeight="1">
      <c r="A124" s="50" t="s">
        <v>265</v>
      </c>
      <c r="B124" s="13" t="s">
        <v>194</v>
      </c>
      <c r="C124" s="52" t="s">
        <v>303</v>
      </c>
      <c r="D124" s="40" t="s">
        <v>96</v>
      </c>
      <c r="E124" s="51">
        <v>1</v>
      </c>
      <c r="F124" s="13" t="s">
        <v>304</v>
      </c>
      <c r="G124" s="40">
        <v>566.5</v>
      </c>
      <c r="H124" s="15">
        <v>0</v>
      </c>
      <c r="I124" s="15">
        <f t="shared" si="8"/>
        <v>566.5</v>
      </c>
      <c r="J124" s="36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customHeight="1">
      <c r="A125" s="50" t="s">
        <v>305</v>
      </c>
      <c r="B125" s="13" t="s">
        <v>194</v>
      </c>
      <c r="C125" s="52" t="s">
        <v>303</v>
      </c>
      <c r="D125" s="40" t="s">
        <v>96</v>
      </c>
      <c r="E125" s="51">
        <v>1</v>
      </c>
      <c r="F125" s="13" t="s">
        <v>306</v>
      </c>
      <c r="G125" s="40">
        <v>566.5</v>
      </c>
      <c r="H125" s="15">
        <v>0</v>
      </c>
      <c r="I125" s="15">
        <f t="shared" si="8"/>
        <v>566.5</v>
      </c>
      <c r="J125" s="36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>
      <c r="A126" s="50" t="s">
        <v>275</v>
      </c>
      <c r="B126" s="13" t="s">
        <v>194</v>
      </c>
      <c r="C126" s="52" t="s">
        <v>303</v>
      </c>
      <c r="D126" s="40" t="s">
        <v>96</v>
      </c>
      <c r="E126" s="51">
        <v>1</v>
      </c>
      <c r="F126" s="13" t="s">
        <v>307</v>
      </c>
      <c r="G126" s="40">
        <v>566.5</v>
      </c>
      <c r="H126" s="15">
        <v>0</v>
      </c>
      <c r="I126" s="15">
        <f t="shared" si="8"/>
        <v>566.5</v>
      </c>
      <c r="J126" s="36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customHeight="1">
      <c r="A127" s="50" t="s">
        <v>308</v>
      </c>
      <c r="B127" s="13" t="s">
        <v>148</v>
      </c>
      <c r="C127" s="52" t="s">
        <v>309</v>
      </c>
      <c r="D127" s="40" t="s">
        <v>96</v>
      </c>
      <c r="E127" s="51">
        <v>1</v>
      </c>
      <c r="F127" s="13" t="s">
        <v>310</v>
      </c>
      <c r="G127" s="40">
        <v>849.76</v>
      </c>
      <c r="H127" s="15">
        <v>0</v>
      </c>
      <c r="I127" s="15">
        <f t="shared" si="8"/>
        <v>849.76</v>
      </c>
      <c r="J127" s="36"/>
      <c r="K127" s="19"/>
      <c r="L127" s="19"/>
      <c r="M127" s="19"/>
      <c r="N127" s="19"/>
      <c r="O127" s="19"/>
      <c r="P127" s="19"/>
      <c r="Q127" s="1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30" customHeight="1">
      <c r="A128" s="50" t="s">
        <v>311</v>
      </c>
      <c r="B128" s="13" t="s">
        <v>148</v>
      </c>
      <c r="C128" s="52" t="s">
        <v>312</v>
      </c>
      <c r="D128" s="40" t="s">
        <v>96</v>
      </c>
      <c r="E128" s="51">
        <v>1</v>
      </c>
      <c r="F128" s="13" t="s">
        <v>313</v>
      </c>
      <c r="G128" s="40">
        <v>849.76</v>
      </c>
      <c r="H128" s="15">
        <v>0</v>
      </c>
      <c r="I128" s="15">
        <f t="shared" si="8"/>
        <v>849.76</v>
      </c>
      <c r="J128" s="36"/>
      <c r="K128" s="19"/>
      <c r="L128" s="19"/>
      <c r="M128" s="19"/>
      <c r="N128" s="19"/>
      <c r="O128" s="19"/>
      <c r="P128" s="19"/>
      <c r="Q128" s="1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customHeight="1">
      <c r="A129" s="50" t="s">
        <v>493</v>
      </c>
      <c r="B129" s="13" t="s">
        <v>148</v>
      </c>
      <c r="C129" s="52" t="s">
        <v>204</v>
      </c>
      <c r="D129" s="40" t="s">
        <v>96</v>
      </c>
      <c r="E129" s="51">
        <v>1</v>
      </c>
      <c r="F129" s="13" t="s">
        <v>481</v>
      </c>
      <c r="G129" s="40">
        <v>849.76</v>
      </c>
      <c r="H129" s="15">
        <v>0</v>
      </c>
      <c r="I129" s="15">
        <v>849.76</v>
      </c>
      <c r="J129" s="36"/>
      <c r="K129" s="19"/>
      <c r="L129" s="19"/>
      <c r="M129" s="19"/>
      <c r="N129" s="19"/>
      <c r="O129" s="19"/>
      <c r="P129" s="19"/>
      <c r="Q129" s="1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30" customHeight="1">
      <c r="A130" s="50" t="s">
        <v>314</v>
      </c>
      <c r="B130" s="13" t="s">
        <v>148</v>
      </c>
      <c r="C130" s="52" t="s">
        <v>315</v>
      </c>
      <c r="D130" s="40" t="s">
        <v>96</v>
      </c>
      <c r="E130" s="51">
        <v>1</v>
      </c>
      <c r="F130" s="13" t="s">
        <v>316</v>
      </c>
      <c r="G130" s="40">
        <v>849.76</v>
      </c>
      <c r="H130" s="15">
        <v>0</v>
      </c>
      <c r="I130" s="15">
        <f t="shared" ref="I130:I153" si="9">SUM(G130:H130)</f>
        <v>849.76</v>
      </c>
      <c r="J130" s="36"/>
      <c r="K130" s="19"/>
      <c r="L130" s="19"/>
      <c r="M130" s="19"/>
      <c r="N130" s="19"/>
      <c r="O130" s="19"/>
      <c r="P130" s="19"/>
      <c r="Q130" s="1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0" customHeight="1">
      <c r="A131" s="50" t="s">
        <v>505</v>
      </c>
      <c r="B131" s="13" t="s">
        <v>148</v>
      </c>
      <c r="C131" s="52" t="s">
        <v>49</v>
      </c>
      <c r="D131" s="40" t="s">
        <v>105</v>
      </c>
      <c r="E131" s="51">
        <v>1</v>
      </c>
      <c r="F131" s="13" t="s">
        <v>506</v>
      </c>
      <c r="G131" s="40">
        <v>849.76</v>
      </c>
      <c r="H131" s="15">
        <v>0</v>
      </c>
      <c r="I131" s="15">
        <f t="shared" si="9"/>
        <v>849.76</v>
      </c>
      <c r="J131" s="36"/>
      <c r="K131" s="19"/>
      <c r="L131" s="19"/>
      <c r="M131" s="19"/>
      <c r="N131" s="19"/>
      <c r="O131" s="19"/>
      <c r="P131" s="19"/>
      <c r="Q131" s="1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30" customHeight="1">
      <c r="A132" s="50" t="s">
        <v>317</v>
      </c>
      <c r="B132" s="13" t="s">
        <v>154</v>
      </c>
      <c r="C132" s="52" t="s">
        <v>315</v>
      </c>
      <c r="D132" s="40" t="s">
        <v>105</v>
      </c>
      <c r="E132" s="51">
        <v>1</v>
      </c>
      <c r="F132" s="13" t="s">
        <v>318</v>
      </c>
      <c r="G132" s="40">
        <v>505.81</v>
      </c>
      <c r="H132" s="15">
        <v>0</v>
      </c>
      <c r="I132" s="15">
        <f t="shared" si="9"/>
        <v>505.81</v>
      </c>
      <c r="J132" s="36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>
      <c r="A133" s="50" t="s">
        <v>319</v>
      </c>
      <c r="B133" s="13" t="s">
        <v>148</v>
      </c>
      <c r="C133" s="52" t="s">
        <v>49</v>
      </c>
      <c r="D133" s="40" t="s">
        <v>105</v>
      </c>
      <c r="E133" s="51">
        <v>1</v>
      </c>
      <c r="F133" s="13" t="s">
        <v>320</v>
      </c>
      <c r="G133" s="40">
        <v>849.76</v>
      </c>
      <c r="H133" s="15">
        <v>0</v>
      </c>
      <c r="I133" s="15">
        <f t="shared" si="9"/>
        <v>849.76</v>
      </c>
      <c r="J133" s="36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>
      <c r="A134" s="50" t="s">
        <v>321</v>
      </c>
      <c r="B134" s="13" t="s">
        <v>148</v>
      </c>
      <c r="C134" s="52" t="s">
        <v>309</v>
      </c>
      <c r="D134" s="40" t="s">
        <v>96</v>
      </c>
      <c r="E134" s="51">
        <v>1</v>
      </c>
      <c r="F134" s="13" t="s">
        <v>322</v>
      </c>
      <c r="G134" s="40">
        <v>849.76</v>
      </c>
      <c r="H134" s="15">
        <v>0</v>
      </c>
      <c r="I134" s="15">
        <f t="shared" si="9"/>
        <v>849.76</v>
      </c>
      <c r="J134" s="36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>
      <c r="A135" s="50" t="s">
        <v>323</v>
      </c>
      <c r="B135" s="13" t="s">
        <v>148</v>
      </c>
      <c r="C135" s="52" t="s">
        <v>324</v>
      </c>
      <c r="D135" s="40" t="s">
        <v>96</v>
      </c>
      <c r="E135" s="51">
        <v>1</v>
      </c>
      <c r="F135" s="13" t="s">
        <v>325</v>
      </c>
      <c r="G135" s="40">
        <v>849.76</v>
      </c>
      <c r="H135" s="15">
        <v>0</v>
      </c>
      <c r="I135" s="15">
        <f t="shared" si="9"/>
        <v>849.76</v>
      </c>
      <c r="J135" s="36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customHeight="1">
      <c r="A136" s="50" t="s">
        <v>326</v>
      </c>
      <c r="B136" s="13" t="s">
        <v>141</v>
      </c>
      <c r="C136" s="52" t="s">
        <v>327</v>
      </c>
      <c r="D136" s="40" t="s">
        <v>105</v>
      </c>
      <c r="E136" s="51">
        <v>1</v>
      </c>
      <c r="F136" s="13" t="s">
        <v>328</v>
      </c>
      <c r="G136" s="40">
        <v>1392.8</v>
      </c>
      <c r="H136" s="15">
        <v>0</v>
      </c>
      <c r="I136" s="15">
        <f t="shared" si="9"/>
        <v>1392.8</v>
      </c>
      <c r="J136" s="36"/>
      <c r="K136" s="19"/>
      <c r="L136" s="19"/>
      <c r="M136" s="19"/>
      <c r="N136" s="19"/>
      <c r="O136" s="19"/>
      <c r="P136" s="19"/>
      <c r="Q136" s="1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customHeight="1">
      <c r="A137" s="50" t="s">
        <v>332</v>
      </c>
      <c r="B137" s="13" t="s">
        <v>148</v>
      </c>
      <c r="C137" s="52" t="s">
        <v>49</v>
      </c>
      <c r="D137" s="40" t="s">
        <v>105</v>
      </c>
      <c r="E137" s="51">
        <v>1</v>
      </c>
      <c r="F137" s="13" t="s">
        <v>333</v>
      </c>
      <c r="G137" s="40">
        <v>849.76</v>
      </c>
      <c r="H137" s="15">
        <v>0</v>
      </c>
      <c r="I137" s="15">
        <f t="shared" si="9"/>
        <v>849.76</v>
      </c>
      <c r="J137" s="36"/>
      <c r="K137" s="19"/>
      <c r="L137" s="19"/>
      <c r="M137" s="19"/>
      <c r="N137" s="19"/>
      <c r="O137" s="19"/>
      <c r="P137" s="19"/>
      <c r="Q137" s="1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>
      <c r="A138" s="50" t="s">
        <v>334</v>
      </c>
      <c r="B138" s="13" t="s">
        <v>141</v>
      </c>
      <c r="C138" s="52" t="s">
        <v>49</v>
      </c>
      <c r="D138" s="40" t="s">
        <v>96</v>
      </c>
      <c r="E138" s="51">
        <v>1</v>
      </c>
      <c r="F138" s="13" t="s">
        <v>335</v>
      </c>
      <c r="G138" s="40">
        <v>1392.8</v>
      </c>
      <c r="H138" s="15">
        <v>0</v>
      </c>
      <c r="I138" s="15">
        <f t="shared" si="9"/>
        <v>1392.8</v>
      </c>
      <c r="J138" s="36"/>
      <c r="K138" s="19"/>
      <c r="L138" s="19"/>
      <c r="M138" s="19"/>
      <c r="N138" s="19"/>
      <c r="O138" s="19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>
      <c r="A139" s="50" t="s">
        <v>336</v>
      </c>
      <c r="B139" s="13" t="s">
        <v>148</v>
      </c>
      <c r="C139" s="52" t="s">
        <v>49</v>
      </c>
      <c r="D139" s="40" t="s">
        <v>96</v>
      </c>
      <c r="E139" s="51">
        <v>1</v>
      </c>
      <c r="F139" s="13" t="s">
        <v>337</v>
      </c>
      <c r="G139" s="40">
        <v>849.76</v>
      </c>
      <c r="H139" s="15">
        <v>0</v>
      </c>
      <c r="I139" s="15">
        <f t="shared" si="9"/>
        <v>849.76</v>
      </c>
      <c r="J139" s="36"/>
      <c r="K139" s="19"/>
      <c r="L139" s="19"/>
      <c r="M139" s="19"/>
      <c r="N139" s="19"/>
      <c r="O139" s="19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customHeight="1">
      <c r="A140" s="50" t="s">
        <v>338</v>
      </c>
      <c r="B140" s="13" t="s">
        <v>148</v>
      </c>
      <c r="C140" s="52" t="s">
        <v>49</v>
      </c>
      <c r="D140" s="40" t="s">
        <v>105</v>
      </c>
      <c r="E140" s="51">
        <v>1</v>
      </c>
      <c r="F140" s="13" t="s">
        <v>339</v>
      </c>
      <c r="G140" s="40">
        <v>849.76</v>
      </c>
      <c r="H140" s="15">
        <v>0</v>
      </c>
      <c r="I140" s="15">
        <f t="shared" si="9"/>
        <v>849.76</v>
      </c>
      <c r="J140" s="36"/>
      <c r="K140" s="19"/>
      <c r="L140" s="19"/>
      <c r="M140" s="19"/>
      <c r="N140" s="19"/>
      <c r="O140" s="19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0" customHeight="1">
      <c r="A141" s="50" t="s">
        <v>340</v>
      </c>
      <c r="B141" s="13" t="s">
        <v>141</v>
      </c>
      <c r="C141" s="52" t="s">
        <v>341</v>
      </c>
      <c r="D141" s="40" t="s">
        <v>96</v>
      </c>
      <c r="E141" s="51">
        <v>1</v>
      </c>
      <c r="F141" s="13" t="s">
        <v>342</v>
      </c>
      <c r="G141" s="40">
        <v>1392.8</v>
      </c>
      <c r="H141" s="15">
        <v>0</v>
      </c>
      <c r="I141" s="15">
        <f t="shared" si="9"/>
        <v>1392.8</v>
      </c>
      <c r="J141" s="36"/>
      <c r="K141" s="19"/>
      <c r="L141" s="19"/>
      <c r="M141" s="19"/>
      <c r="N141" s="19"/>
      <c r="O141" s="19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30" customHeight="1">
      <c r="A142" s="50" t="s">
        <v>343</v>
      </c>
      <c r="B142" s="13" t="s">
        <v>194</v>
      </c>
      <c r="C142" s="52" t="s">
        <v>341</v>
      </c>
      <c r="D142" s="40" t="s">
        <v>344</v>
      </c>
      <c r="E142" s="51">
        <v>1</v>
      </c>
      <c r="F142" s="13" t="s">
        <v>345</v>
      </c>
      <c r="G142" s="40">
        <v>566.5</v>
      </c>
      <c r="H142" s="15">
        <v>0</v>
      </c>
      <c r="I142" s="15">
        <f t="shared" si="9"/>
        <v>566.5</v>
      </c>
      <c r="J142" s="36"/>
      <c r="K142" s="19"/>
      <c r="L142" s="19"/>
      <c r="M142" s="19"/>
      <c r="N142" s="19"/>
      <c r="O142" s="19"/>
      <c r="P142" s="19"/>
      <c r="Q142" s="1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30" customHeight="1">
      <c r="A143" s="50" t="s">
        <v>346</v>
      </c>
      <c r="B143" s="13" t="s">
        <v>148</v>
      </c>
      <c r="C143" s="52" t="s">
        <v>341</v>
      </c>
      <c r="D143" s="40" t="s">
        <v>105</v>
      </c>
      <c r="E143" s="51">
        <v>1</v>
      </c>
      <c r="F143" s="13" t="s">
        <v>347</v>
      </c>
      <c r="G143" s="40">
        <v>849.76</v>
      </c>
      <c r="H143" s="15">
        <v>0</v>
      </c>
      <c r="I143" s="15">
        <f t="shared" si="9"/>
        <v>849.76</v>
      </c>
      <c r="J143" s="36"/>
      <c r="K143" s="19"/>
      <c r="L143" s="19"/>
      <c r="M143" s="19"/>
      <c r="N143" s="19"/>
      <c r="O143" s="19"/>
      <c r="P143" s="19"/>
      <c r="Q143" s="1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30" customHeight="1">
      <c r="A144" s="50" t="s">
        <v>348</v>
      </c>
      <c r="B144" s="13" t="s">
        <v>141</v>
      </c>
      <c r="C144" s="52" t="s">
        <v>349</v>
      </c>
      <c r="D144" s="40" t="s">
        <v>96</v>
      </c>
      <c r="E144" s="51">
        <v>1</v>
      </c>
      <c r="F144" s="13" t="s">
        <v>350</v>
      </c>
      <c r="G144" s="40">
        <v>1392.8</v>
      </c>
      <c r="H144" s="15">
        <v>0</v>
      </c>
      <c r="I144" s="15">
        <f t="shared" si="9"/>
        <v>1392.8</v>
      </c>
      <c r="J144" s="36"/>
      <c r="K144" s="19"/>
      <c r="L144" s="19"/>
      <c r="M144" s="19"/>
      <c r="N144" s="19"/>
      <c r="O144" s="19"/>
      <c r="P144" s="19"/>
      <c r="Q144" s="1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30" customHeight="1">
      <c r="A145" s="50" t="s">
        <v>351</v>
      </c>
      <c r="B145" s="13" t="s">
        <v>148</v>
      </c>
      <c r="C145" s="52" t="s">
        <v>349</v>
      </c>
      <c r="D145" s="40" t="s">
        <v>96</v>
      </c>
      <c r="E145" s="51">
        <v>1</v>
      </c>
      <c r="F145" s="13" t="s">
        <v>352</v>
      </c>
      <c r="G145" s="40">
        <v>849.76</v>
      </c>
      <c r="H145" s="15">
        <v>0</v>
      </c>
      <c r="I145" s="15">
        <f t="shared" si="9"/>
        <v>849.76</v>
      </c>
      <c r="J145" s="36"/>
      <c r="K145" s="19"/>
      <c r="L145" s="19"/>
      <c r="M145" s="19"/>
      <c r="N145" s="19"/>
      <c r="O145" s="19"/>
      <c r="P145" s="19"/>
      <c r="Q145" s="1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30" customHeight="1">
      <c r="A146" s="50" t="s">
        <v>353</v>
      </c>
      <c r="B146" s="13" t="s">
        <v>148</v>
      </c>
      <c r="C146" s="52" t="s">
        <v>303</v>
      </c>
      <c r="D146" s="40" t="s">
        <v>105</v>
      </c>
      <c r="E146" s="51">
        <v>1</v>
      </c>
      <c r="F146" s="13" t="s">
        <v>354</v>
      </c>
      <c r="G146" s="40">
        <v>849.76</v>
      </c>
      <c r="H146" s="15">
        <v>0</v>
      </c>
      <c r="I146" s="15">
        <f t="shared" si="9"/>
        <v>849.76</v>
      </c>
      <c r="J146" s="36"/>
      <c r="K146" s="19"/>
      <c r="L146" s="19"/>
      <c r="M146" s="19"/>
      <c r="N146" s="19"/>
      <c r="O146" s="19"/>
      <c r="P146" s="19"/>
      <c r="Q146" s="19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30" customHeight="1">
      <c r="A147" s="50" t="s">
        <v>355</v>
      </c>
      <c r="B147" s="13" t="s">
        <v>148</v>
      </c>
      <c r="C147" s="52" t="s">
        <v>349</v>
      </c>
      <c r="D147" s="40" t="s">
        <v>105</v>
      </c>
      <c r="E147" s="53">
        <v>1</v>
      </c>
      <c r="F147" s="13" t="s">
        <v>356</v>
      </c>
      <c r="G147" s="40">
        <v>849.76</v>
      </c>
      <c r="H147" s="52">
        <v>0</v>
      </c>
      <c r="I147" s="52">
        <f t="shared" si="9"/>
        <v>849.76</v>
      </c>
      <c r="J147" s="55"/>
      <c r="K147" s="56"/>
      <c r="L147" s="56"/>
      <c r="M147" s="56"/>
      <c r="N147" s="56"/>
      <c r="O147" s="56"/>
      <c r="P147" s="56"/>
      <c r="Q147" s="56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</row>
    <row r="148" spans="1:30" ht="30" customHeight="1">
      <c r="A148" s="50" t="s">
        <v>113</v>
      </c>
      <c r="B148" s="13" t="s">
        <v>154</v>
      </c>
      <c r="C148" s="40" t="s">
        <v>113</v>
      </c>
      <c r="D148" s="40" t="s">
        <v>105</v>
      </c>
      <c r="E148" s="51">
        <v>1</v>
      </c>
      <c r="F148" s="13" t="s">
        <v>357</v>
      </c>
      <c r="G148" s="40">
        <v>505.81</v>
      </c>
      <c r="H148" s="15">
        <v>0</v>
      </c>
      <c r="I148" s="15">
        <f t="shared" si="9"/>
        <v>505.81</v>
      </c>
      <c r="J148" s="36"/>
      <c r="K148" s="19"/>
      <c r="L148" s="19"/>
      <c r="M148" s="19"/>
      <c r="N148" s="19"/>
      <c r="O148" s="19"/>
      <c r="P148" s="19"/>
      <c r="Q148" s="19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0" customHeight="1">
      <c r="A149" s="50" t="s">
        <v>358</v>
      </c>
      <c r="B149" s="13" t="s">
        <v>194</v>
      </c>
      <c r="C149" s="40" t="s">
        <v>113</v>
      </c>
      <c r="D149" s="40" t="s">
        <v>105</v>
      </c>
      <c r="E149" s="51">
        <v>1</v>
      </c>
      <c r="F149" s="13" t="s">
        <v>359</v>
      </c>
      <c r="G149" s="40">
        <v>566.5</v>
      </c>
      <c r="H149" s="15">
        <v>0</v>
      </c>
      <c r="I149" s="15">
        <f t="shared" si="9"/>
        <v>566.5</v>
      </c>
      <c r="J149" s="36"/>
      <c r="K149" s="19"/>
      <c r="L149" s="19"/>
      <c r="M149" s="19"/>
      <c r="N149" s="19"/>
      <c r="O149" s="19"/>
      <c r="P149" s="19"/>
      <c r="Q149" s="19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30" customHeight="1">
      <c r="A150" s="58" t="s">
        <v>360</v>
      </c>
      <c r="B150" s="13" t="s">
        <v>148</v>
      </c>
      <c r="C150" s="53" t="s">
        <v>204</v>
      </c>
      <c r="D150" s="40" t="s">
        <v>96</v>
      </c>
      <c r="E150" s="51">
        <v>1</v>
      </c>
      <c r="F150" s="13" t="s">
        <v>361</v>
      </c>
      <c r="G150" s="40">
        <v>849.76</v>
      </c>
      <c r="H150" s="15">
        <v>0</v>
      </c>
      <c r="I150" s="15">
        <f t="shared" si="9"/>
        <v>849.76</v>
      </c>
      <c r="J150" s="59"/>
      <c r="K150" s="60"/>
      <c r="L150" s="60"/>
      <c r="M150" s="60"/>
      <c r="N150" s="60"/>
      <c r="O150" s="60"/>
      <c r="P150" s="60"/>
      <c r="Q150" s="60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30" customHeight="1">
      <c r="A151" s="61" t="s">
        <v>362</v>
      </c>
      <c r="B151" s="13" t="s">
        <v>363</v>
      </c>
      <c r="C151" s="53" t="s">
        <v>39</v>
      </c>
      <c r="D151" s="40" t="s">
        <v>105</v>
      </c>
      <c r="E151" s="51">
        <v>1</v>
      </c>
      <c r="F151" s="13" t="s">
        <v>494</v>
      </c>
      <c r="G151" s="40">
        <v>364.17</v>
      </c>
      <c r="H151" s="15">
        <v>0</v>
      </c>
      <c r="I151" s="15">
        <f t="shared" si="9"/>
        <v>364.17</v>
      </c>
      <c r="J151" s="59"/>
      <c r="K151" s="60"/>
      <c r="L151" s="60"/>
      <c r="M151" s="60"/>
      <c r="N151" s="60"/>
      <c r="O151" s="60"/>
      <c r="P151" s="60"/>
      <c r="Q151" s="60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30" customHeight="1">
      <c r="A152" s="62" t="s">
        <v>365</v>
      </c>
      <c r="B152" s="63" t="s">
        <v>148</v>
      </c>
      <c r="C152" s="63" t="s">
        <v>366</v>
      </c>
      <c r="D152" s="64" t="s">
        <v>105</v>
      </c>
      <c r="E152" s="51">
        <v>1</v>
      </c>
      <c r="F152" s="63" t="s">
        <v>367</v>
      </c>
      <c r="G152" s="64">
        <v>849.76</v>
      </c>
      <c r="H152" s="15">
        <v>0</v>
      </c>
      <c r="I152" s="15">
        <f t="shared" si="9"/>
        <v>849.76</v>
      </c>
      <c r="J152" s="36"/>
      <c r="K152" s="19"/>
      <c r="L152" s="19"/>
      <c r="M152" s="19"/>
      <c r="N152" s="19"/>
      <c r="O152" s="19"/>
      <c r="P152" s="19"/>
      <c r="Q152" s="19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1:30" ht="30" customHeight="1">
      <c r="A153" s="62" t="s">
        <v>368</v>
      </c>
      <c r="B153" s="63" t="s">
        <v>148</v>
      </c>
      <c r="C153" s="65" t="s">
        <v>26</v>
      </c>
      <c r="D153" s="63" t="s">
        <v>96</v>
      </c>
      <c r="E153" s="51">
        <v>1</v>
      </c>
      <c r="F153" s="66" t="s">
        <v>369</v>
      </c>
      <c r="G153" s="64">
        <v>849.76</v>
      </c>
      <c r="H153" s="15">
        <v>0</v>
      </c>
      <c r="I153" s="15">
        <f t="shared" si="9"/>
        <v>849.76</v>
      </c>
      <c r="J153" s="36"/>
      <c r="K153" s="19"/>
      <c r="L153" s="19"/>
      <c r="M153" s="19"/>
      <c r="N153" s="19"/>
      <c r="O153" s="19"/>
      <c r="P153" s="19"/>
      <c r="Q153" s="19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1:30" ht="48.75" customHeight="1">
      <c r="A154" s="67" t="s">
        <v>370</v>
      </c>
      <c r="B154" s="67" t="s">
        <v>371</v>
      </c>
      <c r="C154" s="68" t="s">
        <v>372</v>
      </c>
      <c r="D154" s="68" t="s">
        <v>373</v>
      </c>
      <c r="E154" s="68" t="s">
        <v>374</v>
      </c>
      <c r="F154" s="69"/>
      <c r="G154" s="68" t="s">
        <v>375</v>
      </c>
      <c r="H154" s="68" t="s">
        <v>376</v>
      </c>
      <c r="I154" s="68" t="s">
        <v>377</v>
      </c>
      <c r="J154" s="36"/>
      <c r="K154" s="19"/>
      <c r="L154" s="19"/>
      <c r="M154" s="19"/>
      <c r="N154" s="19"/>
      <c r="O154" s="19"/>
      <c r="P154" s="19"/>
      <c r="Q154" s="19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30" customHeight="1">
      <c r="A155" s="26" t="s">
        <v>378</v>
      </c>
      <c r="B155" s="18" t="s">
        <v>141</v>
      </c>
      <c r="C155" s="27">
        <v>13</v>
      </c>
      <c r="D155" s="27">
        <v>5</v>
      </c>
      <c r="E155" s="70">
        <v>18</v>
      </c>
      <c r="F155" s="28"/>
      <c r="G155" s="18">
        <v>1392.8</v>
      </c>
      <c r="H155" s="18"/>
      <c r="I155" s="18">
        <f>SUMIF($B$53:$B$149,"FGS-1",$G$53:$G$149)</f>
        <v>18106.399999999994</v>
      </c>
      <c r="J155" s="36"/>
      <c r="K155" s="19"/>
      <c r="L155" s="19"/>
      <c r="M155" s="19"/>
      <c r="N155" s="19"/>
      <c r="O155" s="19"/>
      <c r="P155" s="19"/>
      <c r="Q155" s="19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30" customHeight="1">
      <c r="A156" s="26" t="s">
        <v>379</v>
      </c>
      <c r="B156" s="18" t="s">
        <v>380</v>
      </c>
      <c r="C156" s="27">
        <v>52</v>
      </c>
      <c r="D156" s="27">
        <v>2</v>
      </c>
      <c r="E156" s="71">
        <v>54</v>
      </c>
      <c r="F156" s="30"/>
      <c r="G156" s="18">
        <v>849.76</v>
      </c>
      <c r="H156" s="18"/>
      <c r="I156" s="18">
        <f>SUMIF($B$53:$B$149,"FGS-2",$G$53:$G$149)</f>
        <v>42487.999999999993</v>
      </c>
      <c r="J156" s="36"/>
      <c r="K156" s="19"/>
      <c r="L156" s="19"/>
      <c r="M156" s="19"/>
      <c r="N156" s="19"/>
      <c r="O156" s="19"/>
      <c r="P156" s="19"/>
      <c r="Q156" s="19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30" customHeight="1">
      <c r="A157" s="26" t="s">
        <v>381</v>
      </c>
      <c r="B157" s="18" t="s">
        <v>194</v>
      </c>
      <c r="C157" s="27">
        <v>23</v>
      </c>
      <c r="D157" s="27">
        <v>1</v>
      </c>
      <c r="E157" s="71">
        <v>24</v>
      </c>
      <c r="F157" s="30"/>
      <c r="G157" s="18">
        <v>566.5</v>
      </c>
      <c r="H157" s="18"/>
      <c r="I157" s="18">
        <f>SUMIF($B$53:$B$149,"FGS-3",$G$53:$G$149)</f>
        <v>13029.5</v>
      </c>
      <c r="J157" s="36"/>
      <c r="K157" s="19"/>
      <c r="L157" s="19"/>
      <c r="M157" s="19"/>
      <c r="N157" s="19"/>
      <c r="O157" s="19"/>
      <c r="P157" s="19"/>
      <c r="Q157" s="19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30" customHeight="1">
      <c r="A158" s="31" t="s">
        <v>382</v>
      </c>
      <c r="B158" s="72" t="s">
        <v>383</v>
      </c>
      <c r="C158" s="27">
        <v>10</v>
      </c>
      <c r="D158" s="27">
        <v>1</v>
      </c>
      <c r="E158" s="71">
        <v>11</v>
      </c>
      <c r="F158" s="32"/>
      <c r="G158" s="18">
        <v>505.81</v>
      </c>
      <c r="H158" s="18"/>
      <c r="I158" s="18">
        <f>SUMIF($B$53:$B$149,"FGA-1",$G$53:$G$149)</f>
        <v>5058.1000000000004</v>
      </c>
      <c r="J158" s="36"/>
      <c r="K158" s="19"/>
      <c r="L158" s="19"/>
      <c r="M158" s="19"/>
      <c r="N158" s="19"/>
      <c r="O158" s="19"/>
      <c r="P158" s="19"/>
      <c r="Q158" s="19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30" customHeight="1">
      <c r="A159" s="26" t="s">
        <v>384</v>
      </c>
      <c r="B159" s="18" t="s">
        <v>145</v>
      </c>
      <c r="C159" s="27">
        <f>SUMIFS($E$53:$E$153,$B$53:$B$153,"FGA-2",$D$53:$D$153,"&lt;&gt;VAGO")</f>
        <v>1</v>
      </c>
      <c r="D159" s="27">
        <f>E159-C159</f>
        <v>0</v>
      </c>
      <c r="E159" s="71">
        <v>1</v>
      </c>
      <c r="F159" s="32"/>
      <c r="G159" s="18">
        <f>SUMIF($B$53:$B$149,"FGA-2",$G$53:$G$149)</f>
        <v>465.35</v>
      </c>
      <c r="H159" s="18"/>
      <c r="I159" s="18">
        <f>SUMIF($B$53:$B$149,"FGA-2",$G$53:$G$149)</f>
        <v>465.35</v>
      </c>
      <c r="J159" s="36"/>
      <c r="K159" s="19"/>
      <c r="L159" s="19"/>
      <c r="M159" s="19"/>
      <c r="N159" s="19"/>
      <c r="O159" s="19"/>
      <c r="P159" s="19"/>
      <c r="Q159" s="19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1:30" ht="30" customHeight="1">
      <c r="A160" s="26" t="s">
        <v>362</v>
      </c>
      <c r="B160" s="18" t="s">
        <v>363</v>
      </c>
      <c r="C160" s="27">
        <v>1</v>
      </c>
      <c r="D160" s="27">
        <v>0</v>
      </c>
      <c r="E160" s="71">
        <v>1</v>
      </c>
      <c r="F160" s="30"/>
      <c r="G160" s="18">
        <v>364.17</v>
      </c>
      <c r="H160" s="18"/>
      <c r="I160" s="18">
        <v>728.34</v>
      </c>
      <c r="J160" s="36"/>
      <c r="K160" s="19"/>
      <c r="L160" s="19"/>
      <c r="M160" s="19"/>
      <c r="N160" s="19"/>
      <c r="O160" s="19"/>
      <c r="P160" s="19"/>
      <c r="Q160" s="19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1:30" ht="60" hidden="1" customHeight="1">
      <c r="A161" s="23" t="s">
        <v>385</v>
      </c>
      <c r="B161" s="41"/>
      <c r="C161" s="24">
        <f t="shared" ref="C161:D161" si="10">SUM(C155:C160)</f>
        <v>100</v>
      </c>
      <c r="D161" s="24">
        <f t="shared" si="10"/>
        <v>9</v>
      </c>
      <c r="E161" s="24">
        <f>SUBTOTAL(9,E56:E158)</f>
        <v>205</v>
      </c>
      <c r="F161" s="41"/>
      <c r="G161" s="42">
        <f t="shared" ref="G161:I161" si="11">SUM(G155:G160)</f>
        <v>4144.3899999999994</v>
      </c>
      <c r="H161" s="42">
        <f t="shared" si="11"/>
        <v>0</v>
      </c>
      <c r="I161" s="42">
        <f t="shared" si="11"/>
        <v>79875.69</v>
      </c>
      <c r="J161" s="38"/>
      <c r="K161" s="6"/>
      <c r="L161" s="39"/>
      <c r="M161" s="39"/>
      <c r="N161" s="39"/>
      <c r="O161" s="39"/>
      <c r="P161" s="39"/>
      <c r="Q161" s="39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30" customHeight="1">
      <c r="A162" s="29"/>
      <c r="B162" s="29"/>
      <c r="C162" s="29"/>
      <c r="D162" s="29"/>
      <c r="E162" s="29"/>
      <c r="F162" s="29"/>
      <c r="G162" s="35"/>
      <c r="H162" s="35"/>
      <c r="I162" s="38"/>
      <c r="J162" s="38"/>
      <c r="K162" s="6"/>
      <c r="L162" s="39"/>
      <c r="M162" s="39"/>
      <c r="N162" s="39"/>
      <c r="O162" s="39"/>
      <c r="P162" s="39"/>
      <c r="Q162" s="39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30" customHeight="1">
      <c r="A163" s="162" t="s">
        <v>130</v>
      </c>
      <c r="B163" s="158"/>
      <c r="C163" s="158"/>
      <c r="D163" s="158"/>
      <c r="E163" s="158"/>
      <c r="F163" s="158"/>
      <c r="G163" s="158"/>
      <c r="H163" s="158"/>
      <c r="I163" s="159"/>
      <c r="J163" s="38"/>
      <c r="K163" s="6"/>
      <c r="L163" s="39"/>
      <c r="M163" s="39"/>
      <c r="N163" s="39"/>
      <c r="O163" s="39"/>
      <c r="P163" s="39"/>
      <c r="Q163" s="39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30" customHeight="1">
      <c r="A164" s="42" t="s">
        <v>131</v>
      </c>
      <c r="B164" s="9" t="s">
        <v>132</v>
      </c>
      <c r="C164" s="9" t="s">
        <v>133</v>
      </c>
      <c r="D164" s="9" t="s">
        <v>134</v>
      </c>
      <c r="E164" s="9" t="s">
        <v>135</v>
      </c>
      <c r="F164" s="9" t="s">
        <v>136</v>
      </c>
      <c r="G164" s="9" t="s">
        <v>137</v>
      </c>
      <c r="H164" s="9" t="s">
        <v>138</v>
      </c>
      <c r="I164" s="9" t="s">
        <v>139</v>
      </c>
      <c r="J164" s="38"/>
      <c r="K164" s="6"/>
      <c r="L164" s="39"/>
      <c r="M164" s="39"/>
      <c r="N164" s="39"/>
      <c r="O164" s="39"/>
      <c r="P164" s="39"/>
      <c r="Q164" s="39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30" customHeight="1">
      <c r="A165" s="66" t="s">
        <v>386</v>
      </c>
      <c r="B165" s="63" t="s">
        <v>387</v>
      </c>
      <c r="C165" s="73" t="s">
        <v>388</v>
      </c>
      <c r="D165" s="64" t="s">
        <v>96</v>
      </c>
      <c r="E165" s="66">
        <v>1</v>
      </c>
      <c r="F165" s="63" t="s">
        <v>389</v>
      </c>
      <c r="G165" s="64">
        <v>849.76</v>
      </c>
      <c r="H165" s="15">
        <v>0</v>
      </c>
      <c r="I165" s="18">
        <f>SUM(G165:H165)</f>
        <v>849.76</v>
      </c>
      <c r="J165" s="38"/>
      <c r="K165" s="6"/>
      <c r="L165" s="39"/>
      <c r="M165" s="39"/>
      <c r="N165" s="39"/>
      <c r="O165" s="39"/>
      <c r="P165" s="39"/>
      <c r="Q165" s="39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30" customHeight="1">
      <c r="A166" s="66" t="s">
        <v>390</v>
      </c>
      <c r="B166" s="63" t="s">
        <v>391</v>
      </c>
      <c r="C166" s="73" t="s">
        <v>392</v>
      </c>
      <c r="D166" s="64" t="s">
        <v>96</v>
      </c>
      <c r="E166" s="66">
        <v>1</v>
      </c>
      <c r="F166" s="63" t="s">
        <v>393</v>
      </c>
      <c r="G166" s="40">
        <v>4316.21</v>
      </c>
      <c r="H166" s="15">
        <v>0</v>
      </c>
      <c r="I166" s="74">
        <v>4316.21</v>
      </c>
      <c r="J166" s="38"/>
      <c r="K166" s="6"/>
      <c r="L166" s="39"/>
      <c r="M166" s="39"/>
      <c r="N166" s="39"/>
      <c r="O166" s="39"/>
      <c r="P166" s="39"/>
      <c r="Q166" s="39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30" customHeight="1">
      <c r="A167" s="66" t="s">
        <v>495</v>
      </c>
      <c r="B167" s="63" t="s">
        <v>496</v>
      </c>
      <c r="C167" s="73" t="s">
        <v>497</v>
      </c>
      <c r="D167" s="64" t="s">
        <v>105</v>
      </c>
      <c r="E167" s="66">
        <v>1</v>
      </c>
      <c r="F167" s="63" t="s">
        <v>367</v>
      </c>
      <c r="G167" s="40"/>
      <c r="H167" s="15">
        <v>3083.01</v>
      </c>
      <c r="I167" s="74">
        <v>3083.01</v>
      </c>
      <c r="J167" s="38"/>
      <c r="K167" s="6"/>
      <c r="L167" s="39"/>
      <c r="M167" s="39"/>
      <c r="N167" s="39"/>
      <c r="O167" s="39"/>
      <c r="P167" s="39"/>
      <c r="Q167" s="39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30" customHeight="1">
      <c r="A168" s="66" t="s">
        <v>498</v>
      </c>
      <c r="B168" s="63" t="s">
        <v>387</v>
      </c>
      <c r="C168" s="73" t="s">
        <v>204</v>
      </c>
      <c r="D168" s="64" t="s">
        <v>96</v>
      </c>
      <c r="E168" s="66">
        <v>1</v>
      </c>
      <c r="F168" s="63" t="s">
        <v>499</v>
      </c>
      <c r="G168" s="40">
        <v>849.76</v>
      </c>
      <c r="H168" s="15">
        <v>0</v>
      </c>
      <c r="I168" s="40">
        <v>849.76</v>
      </c>
      <c r="J168" s="38"/>
      <c r="K168" s="6"/>
      <c r="L168" s="39"/>
      <c r="M168" s="39"/>
      <c r="N168" s="39"/>
      <c r="O168" s="39"/>
      <c r="P168" s="39"/>
      <c r="Q168" s="39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46.5" customHeight="1">
      <c r="A169" s="23" t="s">
        <v>385</v>
      </c>
      <c r="B169" s="41"/>
      <c r="C169" s="24"/>
      <c r="D169" s="24"/>
      <c r="E169" s="24">
        <f>SUM(E165)</f>
        <v>1</v>
      </c>
      <c r="F169" s="41"/>
      <c r="G169" s="42">
        <f>SUM(G165)</f>
        <v>849.76</v>
      </c>
      <c r="H169" s="42"/>
      <c r="I169" s="42">
        <f>SUM(I165)</f>
        <v>849.76</v>
      </c>
      <c r="J169" s="38"/>
      <c r="K169" s="6"/>
      <c r="L169" s="39"/>
      <c r="M169" s="39"/>
      <c r="N169" s="39"/>
      <c r="O169" s="39"/>
      <c r="P169" s="39"/>
      <c r="Q169" s="39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30" customHeight="1">
      <c r="A170" s="29"/>
      <c r="B170" s="29"/>
      <c r="C170" s="29"/>
      <c r="D170" s="29"/>
      <c r="E170" s="29"/>
      <c r="F170" s="29"/>
      <c r="G170" s="35"/>
      <c r="H170" s="35"/>
      <c r="I170" s="38"/>
      <c r="J170" s="38"/>
      <c r="K170" s="6"/>
      <c r="L170" s="39"/>
      <c r="M170" s="39"/>
      <c r="N170" s="39"/>
      <c r="O170" s="39"/>
      <c r="P170" s="39"/>
      <c r="Q170" s="39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66" customHeight="1">
      <c r="A171" s="23"/>
      <c r="B171" s="23"/>
      <c r="C171" s="24" t="s">
        <v>396</v>
      </c>
      <c r="D171" s="24" t="s">
        <v>397</v>
      </c>
      <c r="E171" s="24" t="s">
        <v>398</v>
      </c>
      <c r="F171" s="25"/>
      <c r="G171" s="24" t="s">
        <v>399</v>
      </c>
      <c r="H171" s="24" t="s">
        <v>400</v>
      </c>
      <c r="I171" s="24" t="s">
        <v>401</v>
      </c>
      <c r="J171" s="38"/>
      <c r="K171" s="6"/>
      <c r="L171" s="39"/>
      <c r="M171" s="39"/>
      <c r="N171" s="39"/>
      <c r="O171" s="39"/>
      <c r="P171" s="39"/>
      <c r="Q171" s="39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69.75" customHeight="1">
      <c r="A172" s="23" t="s">
        <v>402</v>
      </c>
      <c r="B172" s="25"/>
      <c r="C172" s="24">
        <f t="shared" ref="C172:E172" si="12">SUM(C33+C49+C161)</f>
        <v>119</v>
      </c>
      <c r="D172" s="24">
        <f t="shared" si="12"/>
        <v>9</v>
      </c>
      <c r="E172" s="24">
        <f t="shared" si="12"/>
        <v>224</v>
      </c>
      <c r="F172" s="25"/>
      <c r="G172" s="42">
        <f t="shared" ref="G172:I172" si="13">SUM(H33+G49+G161)</f>
        <v>18110</v>
      </c>
      <c r="H172" s="42">
        <f t="shared" si="13"/>
        <v>85779.54</v>
      </c>
      <c r="I172" s="42">
        <f t="shared" si="13"/>
        <v>179620.84000000003</v>
      </c>
      <c r="J172" s="38"/>
      <c r="K172" s="6"/>
      <c r="L172" s="39"/>
      <c r="M172" s="39"/>
      <c r="N172" s="39"/>
      <c r="O172" s="39"/>
      <c r="P172" s="39"/>
      <c r="Q172" s="39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30" customHeight="1">
      <c r="A173" s="29"/>
      <c r="B173" s="29"/>
      <c r="C173" s="29"/>
      <c r="D173" s="29"/>
      <c r="E173" s="29"/>
      <c r="F173" s="29"/>
      <c r="G173" s="35"/>
      <c r="H173" s="35"/>
      <c r="I173" s="38"/>
      <c r="J173" s="35"/>
      <c r="K173" s="19"/>
      <c r="L173" s="29"/>
      <c r="M173" s="39"/>
      <c r="N173" s="39"/>
      <c r="O173" s="39"/>
      <c r="P173" s="39"/>
      <c r="Q173" s="39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:30" ht="30" customHeight="1">
      <c r="A174" s="160" t="s">
        <v>403</v>
      </c>
      <c r="B174" s="158"/>
      <c r="C174" s="158"/>
      <c r="D174" s="158"/>
      <c r="E174" s="158"/>
      <c r="F174" s="159"/>
      <c r="G174" s="36"/>
      <c r="H174" s="35"/>
      <c r="I174" s="35"/>
      <c r="J174" s="35"/>
      <c r="K174" s="29"/>
      <c r="L174" s="29"/>
      <c r="M174" s="39"/>
      <c r="N174" s="39"/>
      <c r="O174" s="39"/>
      <c r="P174" s="39"/>
      <c r="Q174" s="39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 ht="30" customHeight="1">
      <c r="A175" s="161" t="s">
        <v>404</v>
      </c>
      <c r="B175" s="158"/>
      <c r="C175" s="158"/>
      <c r="D175" s="158"/>
      <c r="E175" s="158"/>
      <c r="F175" s="159"/>
      <c r="G175" s="36"/>
      <c r="H175" s="35"/>
      <c r="I175" s="35"/>
      <c r="J175" s="35"/>
      <c r="K175" s="29"/>
      <c r="L175" s="29"/>
      <c r="M175" s="39"/>
      <c r="N175" s="39"/>
      <c r="O175" s="39"/>
      <c r="P175" s="39"/>
      <c r="Q175" s="39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ht="30" customHeight="1">
      <c r="A176" s="161" t="s">
        <v>405</v>
      </c>
      <c r="B176" s="158"/>
      <c r="C176" s="158"/>
      <c r="D176" s="158"/>
      <c r="E176" s="158"/>
      <c r="F176" s="159"/>
      <c r="G176" s="36"/>
      <c r="H176" s="35"/>
      <c r="I176" s="35"/>
      <c r="J176" s="35"/>
      <c r="K176" s="29"/>
      <c r="L176" s="29"/>
      <c r="M176" s="39"/>
      <c r="N176" s="39"/>
      <c r="O176" s="39"/>
      <c r="P176" s="39"/>
      <c r="Q176" s="39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30" customHeight="1">
      <c r="A177" s="157" t="s">
        <v>406</v>
      </c>
      <c r="B177" s="158"/>
      <c r="C177" s="158"/>
      <c r="D177" s="158"/>
      <c r="E177" s="158"/>
      <c r="F177" s="159"/>
      <c r="G177" s="36"/>
      <c r="H177" s="35"/>
      <c r="I177" s="35"/>
      <c r="J177" s="35"/>
      <c r="K177" s="29"/>
      <c r="L177" s="29"/>
      <c r="M177" s="39"/>
      <c r="N177" s="39"/>
      <c r="O177" s="39"/>
      <c r="P177" s="39"/>
      <c r="Q177" s="39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30" customHeight="1">
      <c r="A178" s="157" t="s">
        <v>407</v>
      </c>
      <c r="B178" s="158"/>
      <c r="C178" s="158"/>
      <c r="D178" s="158"/>
      <c r="E178" s="158"/>
      <c r="F178" s="159"/>
      <c r="G178" s="36"/>
      <c r="H178" s="35"/>
      <c r="I178" s="35"/>
      <c r="J178" s="35"/>
      <c r="K178" s="29"/>
      <c r="L178" s="29"/>
      <c r="M178" s="39"/>
      <c r="N178" s="39"/>
      <c r="O178" s="39"/>
      <c r="P178" s="39"/>
      <c r="Q178" s="39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30" customHeight="1">
      <c r="A179" s="157" t="s">
        <v>408</v>
      </c>
      <c r="B179" s="158"/>
      <c r="C179" s="158"/>
      <c r="D179" s="158"/>
      <c r="E179" s="158"/>
      <c r="F179" s="159"/>
      <c r="G179" s="36"/>
      <c r="H179" s="35"/>
      <c r="I179" s="35"/>
      <c r="J179" s="35"/>
      <c r="K179" s="29"/>
      <c r="L179" s="29"/>
      <c r="M179" s="39"/>
      <c r="N179" s="39"/>
      <c r="O179" s="39"/>
      <c r="P179" s="39"/>
      <c r="Q179" s="39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30" customHeight="1">
      <c r="A180" s="157"/>
      <c r="B180" s="158"/>
      <c r="C180" s="158"/>
      <c r="D180" s="158"/>
      <c r="E180" s="158"/>
      <c r="F180" s="159"/>
      <c r="G180" s="36"/>
      <c r="H180" s="35"/>
      <c r="I180" s="35"/>
      <c r="J180" s="35"/>
      <c r="K180" s="29"/>
      <c r="L180" s="29"/>
      <c r="M180" s="39"/>
      <c r="N180" s="39"/>
      <c r="O180" s="39"/>
      <c r="P180" s="39"/>
      <c r="Q180" s="39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30" customHeight="1">
      <c r="A181" s="160" t="s">
        <v>409</v>
      </c>
      <c r="B181" s="158"/>
      <c r="C181" s="158"/>
      <c r="D181" s="158"/>
      <c r="E181" s="158"/>
      <c r="F181" s="159"/>
      <c r="G181" s="36"/>
      <c r="H181" s="35"/>
      <c r="I181" s="35"/>
      <c r="J181" s="35"/>
      <c r="K181" s="29"/>
      <c r="L181" s="29"/>
      <c r="M181" s="39"/>
      <c r="N181" s="39"/>
      <c r="O181" s="39"/>
      <c r="P181" s="39"/>
      <c r="Q181" s="39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30" customHeight="1">
      <c r="A182" s="161" t="s">
        <v>410</v>
      </c>
      <c r="B182" s="158"/>
      <c r="C182" s="158"/>
      <c r="D182" s="158"/>
      <c r="E182" s="158"/>
      <c r="F182" s="159"/>
      <c r="G182" s="36"/>
      <c r="H182" s="35"/>
      <c r="I182" s="35"/>
      <c r="J182" s="35"/>
      <c r="K182" s="29"/>
      <c r="L182" s="29"/>
      <c r="M182" s="39"/>
      <c r="N182" s="39"/>
      <c r="O182" s="39"/>
      <c r="P182" s="39"/>
      <c r="Q182" s="39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30" customHeight="1">
      <c r="A183" s="157" t="s">
        <v>411</v>
      </c>
      <c r="B183" s="158"/>
      <c r="C183" s="158"/>
      <c r="D183" s="158"/>
      <c r="E183" s="158"/>
      <c r="F183" s="159"/>
      <c r="G183" s="36"/>
      <c r="H183" s="35"/>
      <c r="I183" s="35"/>
      <c r="J183" s="35"/>
      <c r="K183" s="29"/>
      <c r="L183" s="29"/>
      <c r="M183" s="39"/>
      <c r="N183" s="39"/>
      <c r="O183" s="39"/>
      <c r="P183" s="39"/>
      <c r="Q183" s="39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30" customHeight="1">
      <c r="A184" s="157" t="s">
        <v>412</v>
      </c>
      <c r="B184" s="158"/>
      <c r="C184" s="158"/>
      <c r="D184" s="158"/>
      <c r="E184" s="158"/>
      <c r="F184" s="159"/>
      <c r="G184" s="36"/>
      <c r="H184" s="35"/>
      <c r="I184" s="35"/>
      <c r="J184" s="35"/>
      <c r="K184" s="29"/>
      <c r="L184" s="29"/>
      <c r="M184" s="39"/>
      <c r="N184" s="39"/>
      <c r="O184" s="39"/>
      <c r="P184" s="39"/>
      <c r="Q184" s="39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30" customHeight="1">
      <c r="A185" s="157" t="s">
        <v>413</v>
      </c>
      <c r="B185" s="158"/>
      <c r="C185" s="158"/>
      <c r="D185" s="158"/>
      <c r="E185" s="158"/>
      <c r="F185" s="159"/>
      <c r="G185" s="36"/>
      <c r="H185" s="35"/>
      <c r="I185" s="35"/>
      <c r="J185" s="35"/>
      <c r="K185" s="29"/>
      <c r="L185" s="29"/>
      <c r="M185" s="39"/>
      <c r="N185" s="39"/>
      <c r="O185" s="39"/>
      <c r="P185" s="39"/>
      <c r="Q185" s="39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81" customHeight="1">
      <c r="A186" s="157" t="s">
        <v>414</v>
      </c>
      <c r="B186" s="158"/>
      <c r="C186" s="158"/>
      <c r="D186" s="158"/>
      <c r="E186" s="158"/>
      <c r="F186" s="159"/>
      <c r="G186" s="36"/>
      <c r="H186" s="35"/>
      <c r="I186" s="35"/>
      <c r="J186" s="35"/>
      <c r="K186" s="29"/>
      <c r="L186" s="29"/>
      <c r="M186" s="39"/>
      <c r="N186" s="39"/>
      <c r="O186" s="39"/>
      <c r="P186" s="39"/>
      <c r="Q186" s="39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30" customHeight="1">
      <c r="A187" s="157" t="s">
        <v>415</v>
      </c>
      <c r="B187" s="158"/>
      <c r="C187" s="158"/>
      <c r="D187" s="158"/>
      <c r="E187" s="158"/>
      <c r="F187" s="159"/>
      <c r="G187" s="36"/>
      <c r="H187" s="35"/>
      <c r="I187" s="35"/>
      <c r="J187" s="35"/>
      <c r="K187" s="29"/>
      <c r="L187" s="29"/>
      <c r="M187" s="39"/>
      <c r="N187" s="39"/>
      <c r="O187" s="39"/>
      <c r="P187" s="39"/>
      <c r="Q187" s="39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30" customHeight="1">
      <c r="A188" s="157" t="s">
        <v>416</v>
      </c>
      <c r="B188" s="158"/>
      <c r="C188" s="158"/>
      <c r="D188" s="158"/>
      <c r="E188" s="158"/>
      <c r="F188" s="159"/>
      <c r="G188" s="36"/>
      <c r="H188" s="35"/>
      <c r="I188" s="35"/>
      <c r="J188" s="35"/>
      <c r="K188" s="29"/>
      <c r="L188" s="29"/>
      <c r="M188" s="39"/>
      <c r="N188" s="39"/>
      <c r="O188" s="39"/>
      <c r="P188" s="39"/>
      <c r="Q188" s="39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30" customHeight="1">
      <c r="A189" s="157" t="s">
        <v>417</v>
      </c>
      <c r="B189" s="158"/>
      <c r="C189" s="158"/>
      <c r="D189" s="158"/>
      <c r="E189" s="158"/>
      <c r="F189" s="159"/>
      <c r="G189" s="36"/>
      <c r="H189" s="35"/>
      <c r="I189" s="35"/>
      <c r="J189" s="35"/>
      <c r="K189" s="29"/>
      <c r="L189" s="29"/>
      <c r="M189" s="39"/>
      <c r="N189" s="39"/>
      <c r="O189" s="39"/>
      <c r="P189" s="39"/>
      <c r="Q189" s="39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30" customHeight="1">
      <c r="A190" s="157" t="s">
        <v>418</v>
      </c>
      <c r="B190" s="158"/>
      <c r="C190" s="158"/>
      <c r="D190" s="158"/>
      <c r="E190" s="158"/>
      <c r="F190" s="159"/>
      <c r="G190" s="36"/>
      <c r="H190" s="35"/>
      <c r="I190" s="35"/>
      <c r="J190" s="35"/>
      <c r="K190" s="29"/>
      <c r="L190" s="29"/>
      <c r="M190" s="39"/>
      <c r="N190" s="39"/>
      <c r="O190" s="39"/>
      <c r="P190" s="39"/>
      <c r="Q190" s="39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30" customHeight="1">
      <c r="A191" s="157" t="s">
        <v>419</v>
      </c>
      <c r="B191" s="158"/>
      <c r="C191" s="158"/>
      <c r="D191" s="158"/>
      <c r="E191" s="158"/>
      <c r="F191" s="159"/>
      <c r="G191" s="36"/>
      <c r="H191" s="35"/>
      <c r="I191" s="35"/>
      <c r="J191" s="35"/>
      <c r="K191" s="29"/>
      <c r="L191" s="29"/>
      <c r="M191" s="39"/>
      <c r="N191" s="39"/>
      <c r="O191" s="39"/>
      <c r="P191" s="39"/>
      <c r="Q191" s="39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30" customHeight="1">
      <c r="A192" s="157" t="s">
        <v>420</v>
      </c>
      <c r="B192" s="158"/>
      <c r="C192" s="158"/>
      <c r="D192" s="158"/>
      <c r="E192" s="158"/>
      <c r="F192" s="159"/>
      <c r="G192" s="36"/>
      <c r="H192" s="35"/>
      <c r="I192" s="35"/>
      <c r="J192" s="35"/>
      <c r="K192" s="29"/>
      <c r="L192" s="29"/>
      <c r="M192" s="39"/>
      <c r="N192" s="39"/>
      <c r="O192" s="39"/>
      <c r="P192" s="39"/>
      <c r="Q192" s="39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30" customHeight="1">
      <c r="A193" s="157" t="s">
        <v>421</v>
      </c>
      <c r="B193" s="158"/>
      <c r="C193" s="158"/>
      <c r="D193" s="158"/>
      <c r="E193" s="158"/>
      <c r="F193" s="159"/>
      <c r="G193" s="36"/>
      <c r="H193" s="35"/>
      <c r="I193" s="35"/>
      <c r="J193" s="35"/>
      <c r="K193" s="29"/>
      <c r="L193" s="29"/>
      <c r="M193" s="39"/>
      <c r="N193" s="39"/>
      <c r="O193" s="39"/>
      <c r="P193" s="39"/>
      <c r="Q193" s="39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30" customHeight="1">
      <c r="A194" s="157" t="s">
        <v>422</v>
      </c>
      <c r="B194" s="158"/>
      <c r="C194" s="158"/>
      <c r="D194" s="158"/>
      <c r="E194" s="158"/>
      <c r="F194" s="159"/>
      <c r="G194" s="36"/>
      <c r="H194" s="35"/>
      <c r="I194" s="35"/>
      <c r="J194" s="35"/>
      <c r="K194" s="29"/>
      <c r="L194" s="29"/>
      <c r="M194" s="39"/>
      <c r="N194" s="39"/>
      <c r="O194" s="39"/>
      <c r="P194" s="39"/>
      <c r="Q194" s="39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30" customHeight="1">
      <c r="A195" s="157" t="s">
        <v>423</v>
      </c>
      <c r="B195" s="158"/>
      <c r="C195" s="158"/>
      <c r="D195" s="158"/>
      <c r="E195" s="158"/>
      <c r="F195" s="159"/>
      <c r="G195" s="36"/>
      <c r="H195" s="35"/>
      <c r="I195" s="35"/>
      <c r="J195" s="35"/>
      <c r="K195" s="29"/>
      <c r="L195" s="29"/>
      <c r="M195" s="39"/>
      <c r="N195" s="39"/>
      <c r="O195" s="39"/>
      <c r="P195" s="39"/>
      <c r="Q195" s="39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30" customHeight="1">
      <c r="A196" s="157" t="s">
        <v>424</v>
      </c>
      <c r="B196" s="158"/>
      <c r="C196" s="158"/>
      <c r="D196" s="158"/>
      <c r="E196" s="158"/>
      <c r="F196" s="159"/>
      <c r="G196" s="36"/>
      <c r="H196" s="35"/>
      <c r="I196" s="35"/>
      <c r="J196" s="35"/>
      <c r="K196" s="29"/>
      <c r="L196" s="29"/>
      <c r="M196" s="39"/>
      <c r="N196" s="39"/>
      <c r="O196" s="39"/>
      <c r="P196" s="39"/>
      <c r="Q196" s="39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30" customHeight="1">
      <c r="A197" s="157" t="s">
        <v>425</v>
      </c>
      <c r="B197" s="158"/>
      <c r="C197" s="158"/>
      <c r="D197" s="158"/>
      <c r="E197" s="158"/>
      <c r="F197" s="159"/>
      <c r="G197" s="36"/>
      <c r="H197" s="35"/>
      <c r="I197" s="35"/>
      <c r="J197" s="35"/>
      <c r="K197" s="29"/>
      <c r="L197" s="29"/>
      <c r="M197" s="39"/>
      <c r="N197" s="39"/>
      <c r="O197" s="39"/>
      <c r="P197" s="39"/>
      <c r="Q197" s="39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30" customHeight="1">
      <c r="A198" s="157" t="s">
        <v>426</v>
      </c>
      <c r="B198" s="158"/>
      <c r="C198" s="158"/>
      <c r="D198" s="158"/>
      <c r="E198" s="158"/>
      <c r="F198" s="159"/>
      <c r="G198" s="36"/>
      <c r="H198" s="35"/>
      <c r="I198" s="35"/>
      <c r="J198" s="35"/>
      <c r="K198" s="29"/>
      <c r="L198" s="29"/>
      <c r="M198" s="39"/>
      <c r="N198" s="39"/>
      <c r="O198" s="39"/>
      <c r="P198" s="39"/>
      <c r="Q198" s="39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 ht="30" customHeight="1">
      <c r="A199" s="157" t="s">
        <v>427</v>
      </c>
      <c r="B199" s="158"/>
      <c r="C199" s="158"/>
      <c r="D199" s="158"/>
      <c r="E199" s="158"/>
      <c r="F199" s="159"/>
      <c r="G199" s="36"/>
      <c r="H199" s="35"/>
      <c r="I199" s="35"/>
      <c r="J199" s="35"/>
      <c r="K199" s="29"/>
      <c r="L199" s="29"/>
      <c r="M199" s="39"/>
      <c r="N199" s="39"/>
      <c r="O199" s="39"/>
      <c r="P199" s="39"/>
      <c r="Q199" s="39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:30" ht="30" customHeight="1">
      <c r="A200" s="157" t="s">
        <v>428</v>
      </c>
      <c r="B200" s="158"/>
      <c r="C200" s="158"/>
      <c r="D200" s="158"/>
      <c r="E200" s="158"/>
      <c r="F200" s="159"/>
      <c r="G200" s="36"/>
      <c r="H200" s="35"/>
      <c r="I200" s="35"/>
      <c r="J200" s="35"/>
      <c r="K200" s="29"/>
      <c r="L200" s="29"/>
      <c r="M200" s="39"/>
      <c r="N200" s="39"/>
      <c r="O200" s="39"/>
      <c r="P200" s="39"/>
      <c r="Q200" s="39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:30" ht="30" customHeight="1">
      <c r="A201" s="157" t="s">
        <v>429</v>
      </c>
      <c r="B201" s="158"/>
      <c r="C201" s="158"/>
      <c r="D201" s="158"/>
      <c r="E201" s="158"/>
      <c r="F201" s="159"/>
      <c r="G201" s="36"/>
      <c r="H201" s="35"/>
      <c r="I201" s="35"/>
      <c r="J201" s="35"/>
      <c r="K201" s="29"/>
      <c r="L201" s="29"/>
      <c r="M201" s="39"/>
      <c r="N201" s="39"/>
      <c r="O201" s="39"/>
      <c r="P201" s="39"/>
      <c r="Q201" s="39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 ht="30" customHeight="1">
      <c r="A202" s="157" t="s">
        <v>430</v>
      </c>
      <c r="B202" s="158"/>
      <c r="C202" s="158"/>
      <c r="D202" s="158"/>
      <c r="E202" s="158"/>
      <c r="F202" s="159"/>
      <c r="G202" s="36"/>
      <c r="H202" s="35"/>
      <c r="I202" s="35"/>
      <c r="J202" s="35"/>
      <c r="K202" s="29"/>
      <c r="L202" s="29"/>
      <c r="M202" s="39"/>
      <c r="N202" s="39"/>
      <c r="O202" s="39"/>
      <c r="P202" s="39"/>
      <c r="Q202" s="39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</row>
    <row r="203" spans="1:30" ht="30" customHeight="1">
      <c r="A203" s="157" t="s">
        <v>431</v>
      </c>
      <c r="B203" s="158"/>
      <c r="C203" s="158"/>
      <c r="D203" s="158"/>
      <c r="E203" s="158"/>
      <c r="F203" s="159"/>
      <c r="G203" s="36"/>
      <c r="H203" s="35"/>
      <c r="I203" s="35"/>
      <c r="J203" s="35"/>
      <c r="K203" s="29"/>
      <c r="L203" s="29"/>
      <c r="M203" s="39"/>
      <c r="N203" s="39"/>
      <c r="O203" s="39"/>
      <c r="P203" s="39"/>
      <c r="Q203" s="39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1:30" ht="30" customHeight="1">
      <c r="A204" s="157" t="s">
        <v>432</v>
      </c>
      <c r="B204" s="158"/>
      <c r="C204" s="158"/>
      <c r="D204" s="158"/>
      <c r="E204" s="158"/>
      <c r="F204" s="159"/>
      <c r="G204" s="36"/>
      <c r="H204" s="35"/>
      <c r="I204" s="35"/>
      <c r="J204" s="35"/>
      <c r="K204" s="29"/>
      <c r="L204" s="29"/>
      <c r="M204" s="39"/>
      <c r="N204" s="39"/>
      <c r="O204" s="39"/>
      <c r="P204" s="39"/>
      <c r="Q204" s="39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</row>
    <row r="205" spans="1:30" ht="69" customHeight="1">
      <c r="A205" s="157" t="s">
        <v>433</v>
      </c>
      <c r="B205" s="158"/>
      <c r="C205" s="158"/>
      <c r="D205" s="158"/>
      <c r="E205" s="158"/>
      <c r="F205" s="159"/>
      <c r="G205" s="36"/>
      <c r="H205" s="35"/>
      <c r="I205" s="35"/>
      <c r="J205" s="35"/>
      <c r="K205" s="29"/>
      <c r="L205" s="29"/>
      <c r="M205" s="39"/>
      <c r="N205" s="39"/>
      <c r="O205" s="39"/>
      <c r="P205" s="39"/>
      <c r="Q205" s="39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49.5" customHeight="1">
      <c r="A206" s="157" t="s">
        <v>434</v>
      </c>
      <c r="B206" s="158"/>
      <c r="C206" s="158"/>
      <c r="D206" s="158"/>
      <c r="E206" s="158"/>
      <c r="F206" s="159"/>
      <c r="G206" s="36"/>
      <c r="H206" s="35"/>
      <c r="I206" s="35"/>
      <c r="J206" s="35"/>
      <c r="K206" s="29"/>
      <c r="L206" s="29"/>
      <c r="M206" s="39"/>
      <c r="N206" s="39"/>
      <c r="O206" s="39"/>
      <c r="P206" s="39"/>
      <c r="Q206" s="39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30" customHeight="1">
      <c r="A207" s="157" t="s">
        <v>435</v>
      </c>
      <c r="B207" s="158"/>
      <c r="C207" s="158"/>
      <c r="D207" s="158"/>
      <c r="E207" s="158"/>
      <c r="F207" s="159"/>
      <c r="G207" s="36"/>
      <c r="H207" s="35"/>
      <c r="I207" s="35"/>
      <c r="J207" s="35"/>
      <c r="K207" s="29"/>
      <c r="L207" s="29"/>
      <c r="M207" s="39"/>
      <c r="N207" s="39"/>
      <c r="O207" s="39"/>
      <c r="P207" s="39"/>
      <c r="Q207" s="39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30" customHeight="1">
      <c r="A208" s="157" t="s">
        <v>436</v>
      </c>
      <c r="B208" s="158"/>
      <c r="C208" s="158"/>
      <c r="D208" s="158"/>
      <c r="E208" s="158"/>
      <c r="F208" s="159"/>
      <c r="G208" s="36"/>
      <c r="H208" s="35"/>
      <c r="I208" s="35"/>
      <c r="J208" s="35"/>
      <c r="K208" s="29"/>
      <c r="L208" s="29"/>
      <c r="M208" s="39"/>
      <c r="N208" s="39"/>
      <c r="O208" s="39"/>
      <c r="P208" s="39"/>
      <c r="Q208" s="39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30" customHeight="1">
      <c r="A209" s="157" t="s">
        <v>437</v>
      </c>
      <c r="B209" s="158"/>
      <c r="C209" s="158"/>
      <c r="D209" s="158"/>
      <c r="E209" s="158"/>
      <c r="F209" s="159"/>
      <c r="G209" s="36"/>
      <c r="H209" s="35"/>
      <c r="I209" s="35"/>
      <c r="J209" s="35"/>
      <c r="K209" s="29"/>
      <c r="L209" s="29"/>
      <c r="M209" s="39"/>
      <c r="N209" s="39"/>
      <c r="O209" s="39"/>
      <c r="P209" s="39"/>
      <c r="Q209" s="39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30" customHeight="1">
      <c r="A210" s="157" t="s">
        <v>438</v>
      </c>
      <c r="B210" s="158"/>
      <c r="C210" s="158"/>
      <c r="D210" s="158"/>
      <c r="E210" s="158"/>
      <c r="F210" s="159"/>
      <c r="G210" s="36"/>
      <c r="H210" s="35"/>
      <c r="I210" s="35"/>
      <c r="J210" s="35"/>
      <c r="K210" s="29"/>
      <c r="L210" s="29"/>
      <c r="M210" s="39"/>
      <c r="N210" s="39"/>
      <c r="O210" s="39"/>
      <c r="P210" s="39"/>
      <c r="Q210" s="39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30" customHeight="1">
      <c r="A211" s="157" t="s">
        <v>439</v>
      </c>
      <c r="B211" s="158"/>
      <c r="C211" s="158"/>
      <c r="D211" s="158"/>
      <c r="E211" s="158"/>
      <c r="F211" s="159"/>
      <c r="G211" s="36"/>
      <c r="H211" s="35"/>
      <c r="I211" s="35"/>
      <c r="J211" s="35"/>
      <c r="K211" s="29"/>
      <c r="L211" s="29"/>
      <c r="M211" s="39"/>
      <c r="N211" s="39"/>
      <c r="O211" s="39"/>
      <c r="P211" s="39"/>
      <c r="Q211" s="39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30" customHeight="1">
      <c r="A212" s="157" t="s">
        <v>440</v>
      </c>
      <c r="B212" s="158"/>
      <c r="C212" s="158"/>
      <c r="D212" s="158"/>
      <c r="E212" s="158"/>
      <c r="F212" s="159"/>
      <c r="G212" s="36"/>
      <c r="H212" s="35"/>
      <c r="I212" s="35"/>
      <c r="J212" s="35"/>
      <c r="K212" s="29"/>
      <c r="L212" s="29"/>
      <c r="M212" s="39"/>
      <c r="N212" s="39"/>
      <c r="O212" s="39"/>
      <c r="P212" s="39"/>
      <c r="Q212" s="39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30" customHeight="1">
      <c r="A213" s="157" t="s">
        <v>441</v>
      </c>
      <c r="B213" s="158"/>
      <c r="C213" s="158"/>
      <c r="D213" s="158"/>
      <c r="E213" s="158"/>
      <c r="F213" s="159"/>
      <c r="G213" s="36"/>
      <c r="H213" s="35"/>
      <c r="I213" s="35"/>
      <c r="J213" s="35"/>
      <c r="K213" s="29"/>
      <c r="L213" s="29"/>
      <c r="M213" s="39"/>
      <c r="N213" s="39"/>
      <c r="O213" s="39"/>
      <c r="P213" s="39"/>
      <c r="Q213" s="39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30" customHeight="1">
      <c r="A214" s="157" t="s">
        <v>442</v>
      </c>
      <c r="B214" s="158"/>
      <c r="C214" s="158"/>
      <c r="D214" s="158"/>
      <c r="E214" s="158"/>
      <c r="F214" s="159"/>
      <c r="G214" s="36"/>
      <c r="H214" s="35"/>
      <c r="I214" s="35"/>
      <c r="J214" s="35"/>
      <c r="K214" s="29"/>
      <c r="L214" s="29"/>
      <c r="M214" s="39"/>
      <c r="N214" s="39"/>
      <c r="O214" s="39"/>
      <c r="P214" s="39"/>
      <c r="Q214" s="39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30" customHeight="1">
      <c r="A215" s="157" t="s">
        <v>443</v>
      </c>
      <c r="B215" s="158"/>
      <c r="C215" s="158"/>
      <c r="D215" s="158"/>
      <c r="E215" s="158"/>
      <c r="F215" s="159"/>
      <c r="G215" s="36"/>
      <c r="H215" s="35"/>
      <c r="I215" s="35"/>
      <c r="J215" s="35"/>
      <c r="K215" s="29"/>
      <c r="L215" s="29"/>
      <c r="M215" s="39"/>
      <c r="N215" s="39"/>
      <c r="O215" s="39"/>
      <c r="P215" s="39"/>
      <c r="Q215" s="39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30" customHeight="1">
      <c r="A216" s="157" t="s">
        <v>444</v>
      </c>
      <c r="B216" s="158"/>
      <c r="C216" s="158"/>
      <c r="D216" s="158"/>
      <c r="E216" s="158"/>
      <c r="F216" s="159"/>
      <c r="G216" s="36"/>
      <c r="H216" s="35"/>
      <c r="I216" s="35"/>
      <c r="J216" s="35"/>
      <c r="K216" s="29"/>
      <c r="L216" s="29"/>
      <c r="M216" s="39"/>
      <c r="N216" s="39"/>
      <c r="O216" s="39"/>
      <c r="P216" s="39"/>
      <c r="Q216" s="39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30" customHeight="1">
      <c r="A217" s="157" t="s">
        <v>445</v>
      </c>
      <c r="B217" s="158"/>
      <c r="C217" s="158"/>
      <c r="D217" s="158"/>
      <c r="E217" s="158"/>
      <c r="F217" s="159"/>
      <c r="G217" s="36"/>
      <c r="H217" s="35"/>
      <c r="I217" s="35"/>
      <c r="J217" s="35"/>
      <c r="K217" s="29"/>
      <c r="L217" s="29"/>
      <c r="M217" s="39"/>
      <c r="N217" s="39"/>
      <c r="O217" s="39"/>
      <c r="P217" s="39"/>
      <c r="Q217" s="39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30" customHeight="1">
      <c r="A218" s="157" t="s">
        <v>446</v>
      </c>
      <c r="B218" s="158"/>
      <c r="C218" s="158"/>
      <c r="D218" s="158"/>
      <c r="E218" s="158"/>
      <c r="F218" s="159"/>
      <c r="G218" s="36"/>
      <c r="H218" s="35"/>
      <c r="I218" s="35"/>
      <c r="J218" s="35"/>
      <c r="K218" s="29"/>
      <c r="L218" s="29"/>
      <c r="M218" s="39"/>
      <c r="N218" s="39"/>
      <c r="O218" s="39"/>
      <c r="P218" s="39"/>
      <c r="Q218" s="39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63.75" customHeight="1">
      <c r="A219" s="157" t="s">
        <v>447</v>
      </c>
      <c r="B219" s="158"/>
      <c r="C219" s="158"/>
      <c r="D219" s="158"/>
      <c r="E219" s="158"/>
      <c r="F219" s="159"/>
      <c r="G219" s="36"/>
      <c r="H219" s="35"/>
      <c r="I219" s="35"/>
      <c r="J219" s="35"/>
      <c r="K219" s="29"/>
      <c r="L219" s="29"/>
      <c r="M219" s="39"/>
      <c r="N219" s="39"/>
      <c r="O219" s="39"/>
      <c r="P219" s="39"/>
      <c r="Q219" s="39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30" customHeight="1">
      <c r="A220" s="157" t="s">
        <v>448</v>
      </c>
      <c r="B220" s="158"/>
      <c r="C220" s="158"/>
      <c r="D220" s="158"/>
      <c r="E220" s="158"/>
      <c r="F220" s="159"/>
      <c r="G220" s="36"/>
      <c r="H220" s="35"/>
      <c r="I220" s="35"/>
      <c r="J220" s="35"/>
      <c r="K220" s="29"/>
      <c r="L220" s="29"/>
      <c r="M220" s="39"/>
      <c r="N220" s="39"/>
      <c r="O220" s="39"/>
      <c r="P220" s="39"/>
      <c r="Q220" s="39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30" customHeight="1">
      <c r="A221" s="157" t="s">
        <v>449</v>
      </c>
      <c r="B221" s="158"/>
      <c r="C221" s="158"/>
      <c r="D221" s="158"/>
      <c r="E221" s="158"/>
      <c r="F221" s="159"/>
      <c r="G221" s="36"/>
      <c r="H221" s="35"/>
      <c r="I221" s="35"/>
      <c r="J221" s="35"/>
      <c r="K221" s="29"/>
      <c r="L221" s="29"/>
      <c r="M221" s="39"/>
      <c r="N221" s="39"/>
      <c r="O221" s="39"/>
      <c r="P221" s="39"/>
      <c r="Q221" s="39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73.5" customHeight="1">
      <c r="A222" s="157" t="s">
        <v>450</v>
      </c>
      <c r="B222" s="158"/>
      <c r="C222" s="158"/>
      <c r="D222" s="158"/>
      <c r="E222" s="158"/>
      <c r="F222" s="159"/>
      <c r="G222" s="36"/>
      <c r="H222" s="35"/>
      <c r="I222" s="35"/>
      <c r="J222" s="77"/>
      <c r="K222" s="78"/>
      <c r="L222" s="78"/>
      <c r="M222" s="78"/>
      <c r="N222" s="78"/>
      <c r="O222" s="78"/>
      <c r="P222" s="78"/>
      <c r="Q222" s="78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51.75" customHeight="1">
      <c r="A223" s="157" t="s">
        <v>451</v>
      </c>
      <c r="B223" s="158"/>
      <c r="C223" s="158"/>
      <c r="D223" s="158"/>
      <c r="E223" s="158"/>
      <c r="F223" s="159"/>
      <c r="G223" s="77"/>
      <c r="H223" s="77"/>
      <c r="I223" s="77"/>
      <c r="J223" s="77"/>
      <c r="K223" s="78"/>
      <c r="L223" s="78"/>
      <c r="M223" s="78"/>
      <c r="N223" s="78"/>
      <c r="O223" s="78"/>
      <c r="P223" s="78"/>
      <c r="Q223" s="78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30" customHeight="1">
      <c r="A224" s="157" t="s">
        <v>452</v>
      </c>
      <c r="B224" s="158"/>
      <c r="C224" s="158"/>
      <c r="D224" s="158"/>
      <c r="E224" s="158"/>
      <c r="F224" s="159"/>
      <c r="G224" s="77"/>
      <c r="H224" s="77"/>
      <c r="I224" s="77"/>
      <c r="J224" s="77"/>
      <c r="K224" s="78"/>
      <c r="L224" s="78"/>
      <c r="M224" s="78"/>
      <c r="N224" s="78"/>
      <c r="O224" s="78"/>
      <c r="P224" s="78"/>
      <c r="Q224" s="78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30" customHeight="1">
      <c r="A225" s="157" t="s">
        <v>453</v>
      </c>
      <c r="B225" s="158"/>
      <c r="C225" s="158"/>
      <c r="D225" s="158"/>
      <c r="E225" s="158"/>
      <c r="F225" s="159"/>
      <c r="G225" s="77"/>
      <c r="H225" s="77"/>
      <c r="I225" s="77"/>
      <c r="J225" s="77"/>
      <c r="K225" s="78"/>
      <c r="L225" s="78"/>
      <c r="M225" s="78"/>
      <c r="N225" s="78"/>
      <c r="O225" s="78"/>
      <c r="P225" s="78"/>
      <c r="Q225" s="78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30" customHeight="1">
      <c r="A226" s="157" t="s">
        <v>454</v>
      </c>
      <c r="B226" s="158"/>
      <c r="C226" s="158"/>
      <c r="D226" s="158"/>
      <c r="E226" s="158"/>
      <c r="F226" s="159"/>
      <c r="G226" s="77"/>
      <c r="H226" s="77"/>
      <c r="I226" s="77"/>
      <c r="J226" s="77"/>
      <c r="K226" s="78"/>
      <c r="L226" s="78"/>
      <c r="M226" s="78"/>
      <c r="N226" s="78"/>
      <c r="O226" s="78"/>
      <c r="P226" s="78"/>
      <c r="Q226" s="78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30" customHeight="1">
      <c r="A227" s="157" t="s">
        <v>455</v>
      </c>
      <c r="B227" s="158"/>
      <c r="C227" s="158"/>
      <c r="D227" s="158"/>
      <c r="E227" s="158"/>
      <c r="F227" s="159"/>
      <c r="G227" s="77"/>
      <c r="H227" s="77"/>
      <c r="I227" s="77"/>
      <c r="J227" s="77"/>
      <c r="K227" s="78"/>
      <c r="L227" s="78"/>
      <c r="M227" s="78"/>
      <c r="N227" s="78"/>
      <c r="O227" s="78"/>
      <c r="P227" s="78"/>
      <c r="Q227" s="78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30" customHeight="1">
      <c r="A228" s="157" t="s">
        <v>456</v>
      </c>
      <c r="B228" s="158"/>
      <c r="C228" s="158"/>
      <c r="D228" s="158"/>
      <c r="E228" s="158"/>
      <c r="F228" s="159"/>
      <c r="G228" s="77"/>
      <c r="H228" s="77"/>
      <c r="I228" s="77"/>
      <c r="J228" s="77"/>
      <c r="K228" s="78"/>
      <c r="L228" s="78"/>
      <c r="M228" s="78"/>
      <c r="N228" s="78"/>
      <c r="O228" s="78"/>
      <c r="P228" s="78"/>
      <c r="Q228" s="78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30" customHeight="1">
      <c r="A229" s="157" t="s">
        <v>457</v>
      </c>
      <c r="B229" s="158"/>
      <c r="C229" s="158"/>
      <c r="D229" s="158"/>
      <c r="E229" s="158"/>
      <c r="F229" s="159"/>
      <c r="G229" s="77"/>
      <c r="H229" s="77"/>
      <c r="I229" s="77"/>
      <c r="J229" s="77"/>
      <c r="K229" s="78"/>
      <c r="L229" s="78"/>
      <c r="M229" s="78"/>
      <c r="N229" s="78"/>
      <c r="O229" s="78"/>
      <c r="P229" s="78"/>
      <c r="Q229" s="78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30" customHeight="1">
      <c r="A230" s="157" t="s">
        <v>458</v>
      </c>
      <c r="B230" s="158"/>
      <c r="C230" s="158"/>
      <c r="D230" s="158"/>
      <c r="E230" s="158"/>
      <c r="F230" s="159"/>
      <c r="G230" s="77"/>
      <c r="H230" s="77"/>
      <c r="I230" s="77"/>
      <c r="J230" s="77"/>
      <c r="K230" s="78"/>
      <c r="L230" s="78"/>
      <c r="M230" s="78"/>
      <c r="N230" s="78"/>
      <c r="O230" s="78"/>
      <c r="P230" s="78"/>
      <c r="Q230" s="78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30" customHeight="1">
      <c r="A231" s="157" t="s">
        <v>459</v>
      </c>
      <c r="B231" s="158"/>
      <c r="C231" s="158"/>
      <c r="D231" s="158"/>
      <c r="E231" s="158"/>
      <c r="F231" s="159"/>
      <c r="G231" s="77"/>
      <c r="H231" s="77"/>
      <c r="I231" s="77"/>
      <c r="J231" s="77"/>
      <c r="K231" s="78"/>
      <c r="L231" s="78"/>
      <c r="M231" s="78"/>
      <c r="N231" s="78"/>
      <c r="O231" s="78"/>
      <c r="P231" s="78"/>
      <c r="Q231" s="78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30" customHeight="1">
      <c r="A232" s="157" t="s">
        <v>460</v>
      </c>
      <c r="B232" s="158"/>
      <c r="C232" s="158"/>
      <c r="D232" s="158"/>
      <c r="E232" s="158"/>
      <c r="F232" s="159"/>
      <c r="G232" s="77"/>
      <c r="H232" s="77"/>
      <c r="I232" s="77"/>
      <c r="J232" s="77"/>
      <c r="K232" s="78"/>
      <c r="L232" s="78"/>
      <c r="M232" s="78"/>
      <c r="N232" s="78"/>
      <c r="O232" s="78"/>
      <c r="P232" s="78"/>
      <c r="Q232" s="78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30" customHeight="1">
      <c r="A233" s="157" t="s">
        <v>461</v>
      </c>
      <c r="B233" s="158"/>
      <c r="C233" s="158"/>
      <c r="D233" s="158"/>
      <c r="E233" s="158"/>
      <c r="F233" s="159"/>
      <c r="G233" s="77"/>
      <c r="H233" s="77"/>
      <c r="I233" s="77"/>
      <c r="J233" s="77"/>
      <c r="K233" s="78"/>
      <c r="L233" s="78"/>
      <c r="M233" s="78"/>
      <c r="N233" s="78"/>
      <c r="O233" s="78"/>
      <c r="P233" s="78"/>
      <c r="Q233" s="78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30" customHeight="1">
      <c r="A234" s="157" t="s">
        <v>462</v>
      </c>
      <c r="B234" s="158"/>
      <c r="C234" s="158"/>
      <c r="D234" s="158"/>
      <c r="E234" s="158"/>
      <c r="F234" s="159"/>
      <c r="G234" s="77"/>
      <c r="H234" s="77"/>
      <c r="I234" s="77"/>
      <c r="J234" s="77"/>
      <c r="K234" s="78"/>
      <c r="L234" s="78"/>
      <c r="M234" s="78"/>
      <c r="N234" s="78"/>
      <c r="O234" s="78"/>
      <c r="P234" s="78"/>
      <c r="Q234" s="78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30" customHeight="1">
      <c r="A235" s="157" t="s">
        <v>463</v>
      </c>
      <c r="B235" s="158"/>
      <c r="C235" s="158"/>
      <c r="D235" s="158"/>
      <c r="E235" s="158"/>
      <c r="F235" s="159"/>
      <c r="G235" s="77"/>
      <c r="H235" s="77"/>
      <c r="I235" s="77"/>
      <c r="J235" s="77"/>
      <c r="K235" s="78"/>
      <c r="L235" s="78"/>
      <c r="M235" s="78"/>
      <c r="N235" s="78"/>
      <c r="O235" s="78"/>
      <c r="P235" s="78"/>
      <c r="Q235" s="78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30" customHeight="1">
      <c r="A236" s="157" t="s">
        <v>464</v>
      </c>
      <c r="B236" s="158"/>
      <c r="C236" s="158"/>
      <c r="D236" s="158"/>
      <c r="E236" s="158"/>
      <c r="F236" s="159"/>
      <c r="G236" s="77"/>
      <c r="H236" s="77"/>
      <c r="I236" s="77"/>
      <c r="J236" s="77"/>
      <c r="K236" s="78"/>
      <c r="L236" s="78"/>
      <c r="M236" s="78"/>
      <c r="N236" s="78"/>
      <c r="O236" s="78"/>
      <c r="P236" s="78"/>
      <c r="Q236" s="78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30" customHeight="1">
      <c r="A237" s="157" t="s">
        <v>465</v>
      </c>
      <c r="B237" s="158"/>
      <c r="C237" s="158"/>
      <c r="D237" s="158"/>
      <c r="E237" s="158"/>
      <c r="F237" s="159"/>
      <c r="G237" s="77"/>
      <c r="H237" s="77"/>
      <c r="I237" s="77"/>
      <c r="J237" s="77"/>
      <c r="K237" s="78"/>
      <c r="L237" s="78"/>
      <c r="M237" s="78"/>
      <c r="N237" s="78"/>
      <c r="O237" s="78"/>
      <c r="P237" s="78"/>
      <c r="Q237" s="78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</row>
    <row r="238" spans="1:30" ht="30" customHeight="1">
      <c r="A238" s="157" t="s">
        <v>466</v>
      </c>
      <c r="B238" s="158"/>
      <c r="C238" s="158"/>
      <c r="D238" s="158"/>
      <c r="E238" s="158"/>
      <c r="F238" s="159"/>
      <c r="G238" s="77"/>
      <c r="H238" s="77"/>
      <c r="I238" s="77"/>
      <c r="J238" s="77"/>
      <c r="K238" s="78"/>
      <c r="L238" s="78"/>
      <c r="M238" s="78"/>
      <c r="N238" s="78"/>
      <c r="O238" s="78"/>
      <c r="P238" s="78"/>
      <c r="Q238" s="78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</row>
    <row r="239" spans="1:30" ht="30" customHeight="1">
      <c r="A239" s="157" t="s">
        <v>467</v>
      </c>
      <c r="B239" s="158"/>
      <c r="C239" s="158"/>
      <c r="D239" s="158"/>
      <c r="E239" s="158"/>
      <c r="F239" s="159"/>
      <c r="G239" s="77"/>
      <c r="H239" s="77"/>
      <c r="I239" s="77"/>
      <c r="J239" s="77"/>
      <c r="K239" s="78"/>
      <c r="L239" s="78"/>
      <c r="M239" s="78"/>
      <c r="N239" s="78"/>
      <c r="O239" s="78"/>
      <c r="P239" s="78"/>
      <c r="Q239" s="78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</row>
    <row r="240" spans="1:30" ht="30" customHeight="1">
      <c r="A240" s="157" t="s">
        <v>468</v>
      </c>
      <c r="B240" s="158"/>
      <c r="C240" s="158"/>
      <c r="D240" s="158"/>
      <c r="E240" s="158"/>
      <c r="F240" s="159"/>
      <c r="G240" s="77"/>
      <c r="H240" s="77"/>
      <c r="I240" s="77"/>
      <c r="J240" s="77"/>
      <c r="K240" s="78"/>
      <c r="L240" s="78"/>
      <c r="M240" s="78"/>
      <c r="N240" s="78"/>
      <c r="O240" s="78"/>
      <c r="P240" s="78"/>
      <c r="Q240" s="78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</row>
    <row r="241" spans="1:30" ht="30" customHeight="1">
      <c r="A241" s="157" t="s">
        <v>469</v>
      </c>
      <c r="B241" s="158"/>
      <c r="C241" s="158"/>
      <c r="D241" s="158"/>
      <c r="E241" s="158"/>
      <c r="F241" s="159"/>
      <c r="G241" s="77"/>
      <c r="H241" s="77"/>
      <c r="I241" s="77"/>
      <c r="J241" s="77"/>
      <c r="K241" s="78"/>
      <c r="L241" s="78"/>
      <c r="M241" s="78"/>
      <c r="N241" s="78"/>
      <c r="O241" s="78"/>
      <c r="P241" s="78"/>
      <c r="Q241" s="78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</row>
    <row r="242" spans="1:30" ht="15.75" customHeight="1">
      <c r="A242" s="157" t="s">
        <v>470</v>
      </c>
      <c r="B242" s="158"/>
      <c r="C242" s="158"/>
      <c r="D242" s="158"/>
      <c r="E242" s="158"/>
      <c r="F242" s="159"/>
      <c r="G242" s="77"/>
      <c r="H242" s="77"/>
      <c r="I242" s="77"/>
      <c r="J242" s="79"/>
      <c r="K242" s="80"/>
      <c r="L242" s="80"/>
      <c r="M242" s="80"/>
      <c r="N242" s="80"/>
      <c r="O242" s="80"/>
      <c r="P242" s="80"/>
      <c r="Q242" s="80"/>
    </row>
    <row r="243" spans="1:30" ht="15.75" customHeight="1">
      <c r="A243" s="80"/>
      <c r="B243" s="80"/>
      <c r="C243" s="80"/>
      <c r="D243" s="80"/>
      <c r="E243" s="80"/>
      <c r="F243" s="80"/>
      <c r="G243" s="79"/>
      <c r="H243" s="79"/>
      <c r="I243" s="79"/>
      <c r="J243" s="79"/>
      <c r="K243" s="80"/>
      <c r="L243" s="80"/>
      <c r="M243" s="80"/>
      <c r="N243" s="80"/>
      <c r="O243" s="80"/>
      <c r="P243" s="80"/>
      <c r="Q243" s="80"/>
    </row>
    <row r="244" spans="1:30" ht="15.75" customHeight="1">
      <c r="A244" s="80"/>
      <c r="B244" s="80"/>
      <c r="C244" s="80"/>
      <c r="D244" s="80"/>
      <c r="E244" s="80"/>
      <c r="F244" s="80"/>
      <c r="G244" s="79"/>
      <c r="H244" s="79"/>
      <c r="I244" s="79"/>
      <c r="J244" s="79"/>
      <c r="K244" s="80"/>
      <c r="L244" s="80"/>
      <c r="M244" s="80"/>
      <c r="N244" s="80"/>
      <c r="O244" s="80"/>
      <c r="P244" s="80"/>
      <c r="Q244" s="80"/>
    </row>
    <row r="245" spans="1:30" ht="15.75" customHeight="1">
      <c r="A245" s="80"/>
      <c r="B245" s="80"/>
      <c r="C245" s="80"/>
      <c r="D245" s="80"/>
      <c r="E245" s="80"/>
      <c r="F245" s="80"/>
      <c r="G245" s="79"/>
      <c r="H245" s="79"/>
      <c r="I245" s="79"/>
      <c r="J245" s="79"/>
      <c r="K245" s="80"/>
      <c r="L245" s="80"/>
      <c r="M245" s="80"/>
      <c r="N245" s="80"/>
      <c r="O245" s="80"/>
      <c r="P245" s="80"/>
      <c r="Q245" s="80"/>
    </row>
    <row r="246" spans="1:30" ht="15.75" customHeight="1">
      <c r="A246" s="80"/>
      <c r="B246" s="80"/>
      <c r="C246" s="80"/>
      <c r="D246" s="80"/>
      <c r="E246" s="80"/>
      <c r="F246" s="80"/>
      <c r="G246" s="79"/>
      <c r="H246" s="79"/>
      <c r="I246" s="79"/>
      <c r="J246" s="81"/>
    </row>
    <row r="247" spans="1:30" ht="15.75" customHeight="1">
      <c r="G247" s="81"/>
      <c r="H247" s="81"/>
      <c r="I247" s="81"/>
      <c r="J247" s="81"/>
    </row>
    <row r="248" spans="1:30" ht="15.75" customHeight="1">
      <c r="G248" s="81"/>
      <c r="H248" s="81"/>
      <c r="I248" s="81"/>
      <c r="J248" s="81"/>
    </row>
    <row r="249" spans="1:30" ht="15.75" customHeight="1">
      <c r="G249" s="81"/>
      <c r="H249" s="81"/>
      <c r="I249" s="81"/>
      <c r="J249" s="81"/>
    </row>
    <row r="250" spans="1:30" ht="15.75" customHeight="1">
      <c r="G250" s="81"/>
      <c r="H250" s="81"/>
      <c r="I250" s="81"/>
      <c r="J250" s="81"/>
    </row>
    <row r="251" spans="1:30" ht="15.75" customHeight="1">
      <c r="G251" s="81"/>
      <c r="H251" s="81"/>
      <c r="I251" s="81"/>
      <c r="J251" s="81"/>
    </row>
    <row r="252" spans="1:30" ht="15.75" customHeight="1">
      <c r="G252" s="81"/>
      <c r="H252" s="81"/>
      <c r="I252" s="81"/>
      <c r="J252" s="81"/>
    </row>
    <row r="253" spans="1:30" ht="15.75" customHeight="1">
      <c r="G253" s="81"/>
      <c r="H253" s="81"/>
      <c r="I253" s="81"/>
      <c r="J253" s="81"/>
    </row>
    <row r="254" spans="1:30" ht="15.75" customHeight="1">
      <c r="G254" s="81"/>
      <c r="H254" s="81"/>
      <c r="I254" s="81"/>
      <c r="J254" s="81"/>
    </row>
    <row r="255" spans="1:30" ht="15.75" customHeight="1">
      <c r="G255" s="81"/>
      <c r="H255" s="81"/>
      <c r="I255" s="81"/>
      <c r="J255" s="81"/>
    </row>
    <row r="256" spans="1:30" ht="15.75" customHeight="1">
      <c r="G256" s="81"/>
      <c r="H256" s="81"/>
      <c r="I256" s="81"/>
      <c r="J256" s="81"/>
    </row>
    <row r="257" spans="7:10" ht="15.75" customHeight="1">
      <c r="G257" s="81"/>
      <c r="H257" s="81"/>
      <c r="I257" s="81"/>
      <c r="J257" s="81"/>
    </row>
    <row r="258" spans="7:10" ht="15.75" customHeight="1">
      <c r="G258" s="81"/>
      <c r="H258" s="81"/>
      <c r="I258" s="81"/>
      <c r="J258" s="81"/>
    </row>
    <row r="259" spans="7:10" ht="15.75" customHeight="1">
      <c r="G259" s="81"/>
      <c r="H259" s="81"/>
      <c r="I259" s="81"/>
      <c r="J259" s="81"/>
    </row>
    <row r="260" spans="7:10" ht="15.75" customHeight="1">
      <c r="G260" s="81"/>
      <c r="H260" s="81"/>
      <c r="I260" s="81"/>
      <c r="J260" s="81"/>
    </row>
    <row r="261" spans="7:10" ht="15.75" customHeight="1"/>
    <row r="262" spans="7:10" ht="15.75" customHeight="1"/>
    <row r="263" spans="7:10" ht="15.75" customHeight="1"/>
    <row r="264" spans="7:10" ht="15.75" customHeight="1"/>
    <row r="265" spans="7:10" ht="15.75" customHeight="1"/>
    <row r="266" spans="7:10" ht="15.75" customHeight="1"/>
    <row r="267" spans="7:10" ht="15.75" customHeight="1"/>
    <row r="268" spans="7:10" ht="15.75" customHeight="1"/>
    <row r="269" spans="7:10" ht="15.75" customHeight="1"/>
    <row r="270" spans="7:10" ht="15.75" customHeight="1"/>
    <row r="271" spans="7:10" ht="15.75" customHeight="1"/>
    <row r="272" spans="7:1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2:AD160" xr:uid="{00000000-0009-0000-0000-000004000000}"/>
  <mergeCells count="77"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A236:F236"/>
    <mergeCell ref="A242:F242"/>
    <mergeCell ref="A229:F229"/>
    <mergeCell ref="A230:F230"/>
    <mergeCell ref="A231:F231"/>
    <mergeCell ref="A232:F232"/>
    <mergeCell ref="A233:F233"/>
    <mergeCell ref="A234:F234"/>
    <mergeCell ref="A235:F235"/>
    <mergeCell ref="A237:F237"/>
    <mergeCell ref="A238:F238"/>
    <mergeCell ref="A239:F239"/>
    <mergeCell ref="A240:F240"/>
    <mergeCell ref="A241:F241"/>
    <mergeCell ref="A1:J1"/>
    <mergeCell ref="A2:J2"/>
    <mergeCell ref="A3:J3"/>
    <mergeCell ref="B4:J4"/>
    <mergeCell ref="A5:J5"/>
    <mergeCell ref="A35:I35"/>
    <mergeCell ref="A51:I51"/>
    <mergeCell ref="A163:I16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A211:F211"/>
    <mergeCell ref="A212:F212"/>
    <mergeCell ref="A213:F213"/>
    <mergeCell ref="A214:F214"/>
    <mergeCell ref="A206:F206"/>
    <mergeCell ref="A207:F207"/>
    <mergeCell ref="A208:F208"/>
    <mergeCell ref="A209:F209"/>
    <mergeCell ref="A210:F210"/>
  </mergeCells>
  <dataValidations count="2">
    <dataValidation type="list" allowBlank="1" sqref="B37:B42" xr:uid="{00000000-0002-0000-0400-000000000000}">
      <formula1>"FDA,FDA-1,FDA-2,FDA-3,FDA-4"</formula1>
    </dataValidation>
    <dataValidation type="list" allowBlank="1" sqref="B7:B20" xr:uid="{00000000-0002-0000-0400-000001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orientation="landscape"/>
  <rowBreaks count="2" manualBreakCount="2">
    <brk id="161" man="1"/>
    <brk id="50" man="1"/>
  </rowBreaks>
  <colBreaks count="1" manualBreakCount="1">
    <brk id="10" man="1"/>
  </colBreak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selection sqref="A1:J1"/>
    </sheetView>
  </sheetViews>
  <sheetFormatPr defaultColWidth="12.625" defaultRowHeight="15" customHeight="1"/>
  <cols>
    <col min="1" max="1" width="54.625" customWidth="1"/>
    <col min="2" max="2" width="21.375" customWidth="1"/>
    <col min="3" max="3" width="17.75" customWidth="1"/>
    <col min="4" max="4" width="18.25" customWidth="1"/>
    <col min="5" max="5" width="12" customWidth="1"/>
    <col min="6" max="6" width="55.25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>
      <c r="A4" s="4" t="s">
        <v>507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  <c r="K4" s="5"/>
    </row>
    <row r="5" spans="1:30" ht="30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  <c r="K5" s="6"/>
      <c r="L5" s="7"/>
      <c r="M5" s="8"/>
      <c r="N5" s="8"/>
      <c r="O5" s="8"/>
      <c r="P5" s="8"/>
      <c r="Q5" s="8"/>
    </row>
    <row r="6" spans="1:30" ht="47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>
      <c r="A7" s="13" t="s">
        <v>16</v>
      </c>
      <c r="B7" s="13" t="s">
        <v>17</v>
      </c>
      <c r="C7" s="13" t="s">
        <v>18</v>
      </c>
      <c r="D7" s="13" t="s">
        <v>484</v>
      </c>
      <c r="E7" s="14">
        <v>1</v>
      </c>
      <c r="F7" s="92" t="s">
        <v>20</v>
      </c>
      <c r="G7" s="15">
        <v>0</v>
      </c>
      <c r="H7" s="16">
        <v>2600</v>
      </c>
      <c r="I7" s="17">
        <v>10400</v>
      </c>
      <c r="J7" s="18">
        <f t="shared" ref="J7:J20" si="0">SUM(G7:I7)</f>
        <v>13000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92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5"/>
      <c r="AB8" s="5"/>
      <c r="AC8" s="5"/>
      <c r="AD8" s="5"/>
    </row>
    <row r="9" spans="1:30" ht="30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92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5"/>
      <c r="AB9" s="5"/>
      <c r="AC9" s="5"/>
      <c r="AD9" s="5"/>
    </row>
    <row r="10" spans="1:30" ht="30" customHeight="1">
      <c r="A10" s="13" t="s">
        <v>28</v>
      </c>
      <c r="B10" s="13" t="s">
        <v>29</v>
      </c>
      <c r="C10" s="13" t="s">
        <v>30</v>
      </c>
      <c r="D10" s="13" t="s">
        <v>19</v>
      </c>
      <c r="E10" s="14">
        <v>1</v>
      </c>
      <c r="F10" s="92" t="s">
        <v>485</v>
      </c>
      <c r="G10" s="15">
        <v>0</v>
      </c>
      <c r="H10" s="16">
        <v>1310.28</v>
      </c>
      <c r="I10" s="17">
        <v>5241.1099999999997</v>
      </c>
      <c r="J10" s="18">
        <f t="shared" si="0"/>
        <v>6551.3899999999994</v>
      </c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5"/>
      <c r="AB10" s="5"/>
      <c r="AC10" s="5"/>
      <c r="AD10" s="5"/>
    </row>
    <row r="11" spans="1:30" ht="30" customHeight="1">
      <c r="A11" s="13" t="s">
        <v>32</v>
      </c>
      <c r="B11" s="13" t="s">
        <v>22</v>
      </c>
      <c r="C11" s="13" t="s">
        <v>30</v>
      </c>
      <c r="D11" s="13" t="s">
        <v>19</v>
      </c>
      <c r="E11" s="14">
        <v>1</v>
      </c>
      <c r="F11" s="92" t="s">
        <v>486</v>
      </c>
      <c r="G11" s="15">
        <v>0</v>
      </c>
      <c r="H11" s="21">
        <v>500.99</v>
      </c>
      <c r="I11" s="21">
        <v>2003.96</v>
      </c>
      <c r="J11" s="18">
        <f t="shared" si="0"/>
        <v>2504.9499999999998</v>
      </c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5"/>
      <c r="AB11" s="5"/>
      <c r="AC11" s="5"/>
      <c r="AD11" s="5"/>
    </row>
    <row r="12" spans="1:30" ht="30" customHeight="1">
      <c r="A12" s="13" t="s">
        <v>34</v>
      </c>
      <c r="B12" s="13" t="s">
        <v>35</v>
      </c>
      <c r="C12" s="13" t="s">
        <v>36</v>
      </c>
      <c r="D12" s="13" t="s">
        <v>19</v>
      </c>
      <c r="E12" s="14">
        <v>1</v>
      </c>
      <c r="F12" s="92" t="s">
        <v>37</v>
      </c>
      <c r="G12" s="15">
        <v>0</v>
      </c>
      <c r="H12" s="21">
        <v>308.3</v>
      </c>
      <c r="I12" s="21">
        <v>1233.21</v>
      </c>
      <c r="J12" s="18">
        <f t="shared" si="0"/>
        <v>1541.51</v>
      </c>
      <c r="K12" s="19"/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5"/>
      <c r="AB12" s="5"/>
      <c r="AC12" s="5"/>
      <c r="AD12" s="5"/>
    </row>
    <row r="13" spans="1:30" ht="30" customHeight="1">
      <c r="A13" s="13" t="s">
        <v>38</v>
      </c>
      <c r="B13" s="13" t="s">
        <v>22</v>
      </c>
      <c r="C13" s="13" t="s">
        <v>39</v>
      </c>
      <c r="D13" s="13" t="s">
        <v>487</v>
      </c>
      <c r="E13" s="14">
        <v>1</v>
      </c>
      <c r="F13" s="92" t="s">
        <v>40</v>
      </c>
      <c r="G13" s="15">
        <v>0</v>
      </c>
      <c r="H13" s="21">
        <v>500.99</v>
      </c>
      <c r="I13" s="21">
        <v>2003.96</v>
      </c>
      <c r="J13" s="18">
        <f t="shared" si="0"/>
        <v>2504.9499999999998</v>
      </c>
      <c r="K13" s="19"/>
      <c r="L13" s="19"/>
      <c r="M13" s="19"/>
      <c r="N13" s="19"/>
      <c r="O13" s="19"/>
      <c r="P13" s="19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30" customHeight="1">
      <c r="A14" s="13" t="s">
        <v>488</v>
      </c>
      <c r="B14" s="13" t="s">
        <v>81</v>
      </c>
      <c r="C14" s="13" t="s">
        <v>489</v>
      </c>
      <c r="D14" s="13" t="s">
        <v>19</v>
      </c>
      <c r="E14" s="14">
        <v>1</v>
      </c>
      <c r="F14" s="92" t="s">
        <v>490</v>
      </c>
      <c r="G14" s="15">
        <v>0</v>
      </c>
      <c r="H14" s="21">
        <v>269.76</v>
      </c>
      <c r="I14" s="21">
        <v>1079.06</v>
      </c>
      <c r="J14" s="18">
        <f t="shared" si="0"/>
        <v>1348.82</v>
      </c>
      <c r="K14" s="19"/>
      <c r="L14" s="19"/>
      <c r="M14" s="19"/>
      <c r="N14" s="19"/>
      <c r="O14" s="19"/>
      <c r="P14" s="19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0" customHeight="1">
      <c r="A15" s="13" t="s">
        <v>41</v>
      </c>
      <c r="B15" s="13" t="s">
        <v>42</v>
      </c>
      <c r="C15" s="13" t="s">
        <v>43</v>
      </c>
      <c r="D15" s="13" t="s">
        <v>19</v>
      </c>
      <c r="E15" s="14">
        <v>1</v>
      </c>
      <c r="F15" s="92" t="s">
        <v>44</v>
      </c>
      <c r="G15" s="15">
        <v>0</v>
      </c>
      <c r="H15" s="22">
        <v>770.75</v>
      </c>
      <c r="I15" s="22">
        <v>3083.01</v>
      </c>
      <c r="J15" s="18">
        <f t="shared" si="0"/>
        <v>3853.76</v>
      </c>
      <c r="K15" s="19"/>
      <c r="L15" s="19"/>
      <c r="M15" s="19"/>
      <c r="N15" s="19"/>
      <c r="O15" s="19"/>
      <c r="P15" s="19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13" t="s">
        <v>45</v>
      </c>
      <c r="B16" s="13" t="s">
        <v>29</v>
      </c>
      <c r="C16" s="13" t="s">
        <v>46</v>
      </c>
      <c r="D16" s="13" t="s">
        <v>484</v>
      </c>
      <c r="E16" s="14">
        <v>1</v>
      </c>
      <c r="F16" s="92" t="s">
        <v>47</v>
      </c>
      <c r="G16" s="15">
        <v>0</v>
      </c>
      <c r="H16" s="22">
        <v>1310.28</v>
      </c>
      <c r="I16" s="22">
        <v>5241.1099999999997</v>
      </c>
      <c r="J16" s="18">
        <f t="shared" si="0"/>
        <v>6551.3899999999994</v>
      </c>
      <c r="K16" s="19"/>
      <c r="L16" s="19"/>
      <c r="M16" s="19"/>
      <c r="N16" s="19"/>
      <c r="O16" s="19"/>
      <c r="P16" s="19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>
      <c r="A17" s="13" t="s">
        <v>48</v>
      </c>
      <c r="B17" s="13" t="s">
        <v>42</v>
      </c>
      <c r="C17" s="13" t="s">
        <v>49</v>
      </c>
      <c r="D17" s="13" t="s">
        <v>19</v>
      </c>
      <c r="E17" s="14">
        <v>1</v>
      </c>
      <c r="F17" s="92" t="s">
        <v>486</v>
      </c>
      <c r="G17" s="15">
        <v>0</v>
      </c>
      <c r="H17" s="22">
        <v>770.75</v>
      </c>
      <c r="I17" s="22">
        <v>3083.01</v>
      </c>
      <c r="J17" s="18">
        <f t="shared" si="0"/>
        <v>3853.76</v>
      </c>
      <c r="K17" s="19"/>
      <c r="L17" s="19"/>
      <c r="M17" s="19"/>
      <c r="N17" s="19"/>
      <c r="O17" s="19"/>
      <c r="P17" s="19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0" customHeight="1">
      <c r="A18" s="13" t="s">
        <v>51</v>
      </c>
      <c r="B18" s="13" t="s">
        <v>52</v>
      </c>
      <c r="C18" s="13" t="s">
        <v>53</v>
      </c>
      <c r="D18" s="13" t="s">
        <v>487</v>
      </c>
      <c r="E18" s="14">
        <v>1</v>
      </c>
      <c r="F18" s="92" t="s">
        <v>54</v>
      </c>
      <c r="G18" s="15">
        <v>0</v>
      </c>
      <c r="H18" s="16">
        <v>1076.06</v>
      </c>
      <c r="I18" s="17">
        <v>4316.21</v>
      </c>
      <c r="J18" s="18">
        <f t="shared" si="0"/>
        <v>5392.27</v>
      </c>
      <c r="K18" s="19"/>
      <c r="L18" s="19"/>
      <c r="M18" s="19"/>
      <c r="N18" s="19"/>
      <c r="O18" s="19"/>
      <c r="P18" s="19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30" customHeight="1">
      <c r="A19" s="13" t="s">
        <v>503</v>
      </c>
      <c r="B19" s="13" t="s">
        <v>29</v>
      </c>
      <c r="C19" s="13" t="s">
        <v>18</v>
      </c>
      <c r="D19" s="13" t="s">
        <v>484</v>
      </c>
      <c r="E19" s="14">
        <v>1</v>
      </c>
      <c r="F19" s="92" t="s">
        <v>504</v>
      </c>
      <c r="G19" s="15">
        <v>0</v>
      </c>
      <c r="H19" s="22">
        <v>1310.28</v>
      </c>
      <c r="I19" s="22">
        <v>5241.1099999999997</v>
      </c>
      <c r="J19" s="18">
        <f t="shared" si="0"/>
        <v>6551.3899999999994</v>
      </c>
      <c r="K19" s="19"/>
      <c r="L19" s="19"/>
      <c r="M19" s="19"/>
      <c r="N19" s="19"/>
      <c r="O19" s="19"/>
      <c r="P19" s="19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30" customHeight="1">
      <c r="A20" s="13" t="s">
        <v>55</v>
      </c>
      <c r="B20" s="13" t="s">
        <v>29</v>
      </c>
      <c r="C20" s="13" t="s">
        <v>56</v>
      </c>
      <c r="D20" s="13" t="s">
        <v>19</v>
      </c>
      <c r="E20" s="14">
        <v>1</v>
      </c>
      <c r="F20" s="92" t="s">
        <v>57</v>
      </c>
      <c r="G20" s="15">
        <v>0</v>
      </c>
      <c r="H20" s="22">
        <v>1310.28</v>
      </c>
      <c r="I20" s="22">
        <v>5241.1099999999997</v>
      </c>
      <c r="J20" s="18">
        <f t="shared" si="0"/>
        <v>6551.3899999999994</v>
      </c>
      <c r="K20" s="19"/>
      <c r="L20" s="19"/>
      <c r="M20" s="19"/>
      <c r="N20" s="19"/>
      <c r="O20" s="19"/>
      <c r="P20" s="19"/>
      <c r="Q20" s="1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57" customHeight="1">
      <c r="A21" s="23" t="s">
        <v>58</v>
      </c>
      <c r="B21" s="23" t="s">
        <v>59</v>
      </c>
      <c r="C21" s="24" t="s">
        <v>60</v>
      </c>
      <c r="D21" s="24" t="s">
        <v>61</v>
      </c>
      <c r="E21" s="24" t="s">
        <v>62</v>
      </c>
      <c r="F21" s="25"/>
      <c r="G21" s="24" t="s">
        <v>63</v>
      </c>
      <c r="H21" s="24" t="s">
        <v>64</v>
      </c>
      <c r="I21" s="24" t="s">
        <v>65</v>
      </c>
      <c r="J21" s="24" t="s">
        <v>66</v>
      </c>
      <c r="K21" s="19"/>
      <c r="L21" s="19"/>
      <c r="M21" s="19"/>
      <c r="N21" s="19"/>
      <c r="O21" s="19"/>
      <c r="P21" s="19"/>
      <c r="Q21" s="19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30" customHeight="1">
      <c r="A22" s="26" t="s">
        <v>67</v>
      </c>
      <c r="B22" s="14" t="s">
        <v>68</v>
      </c>
      <c r="C22" s="27">
        <f>SUMIFS($E$7:$E$20,$B$7:$B$20,"DAS",$D$7:$D$20,"&lt;&gt;VAGO")</f>
        <v>0</v>
      </c>
      <c r="D22" s="27">
        <f>SUMIFS($E$7:$E$20,$B$7:$B$20,"DAS",$D$7:$D$20,"VAGO")</f>
        <v>0</v>
      </c>
      <c r="E22" s="27">
        <f t="shared" ref="E22:E29" si="1">C22+D22</f>
        <v>0</v>
      </c>
      <c r="F22" s="28"/>
      <c r="G22" s="18">
        <f>SUMIF($B$7:$B$20,"DAS",$G$7:$G$20)</f>
        <v>0</v>
      </c>
      <c r="H22" s="18">
        <f>SUMIF($B$7:$B$20,"DAS",$H$7:$H$20)</f>
        <v>0</v>
      </c>
      <c r="I22" s="18">
        <f>SUMIF($B$7:$B$20,"DAS",$I$7:$I$20)</f>
        <v>0</v>
      </c>
      <c r="J22" s="18">
        <f>SUMIF($B$7:$B$20,"DAS",$J$7:$J$20)</f>
        <v>0</v>
      </c>
      <c r="K22" s="29"/>
      <c r="L22" s="29"/>
      <c r="M22" s="29"/>
      <c r="N22" s="29"/>
      <c r="O22" s="29"/>
      <c r="P22" s="29"/>
      <c r="Q22" s="29"/>
    </row>
    <row r="23" spans="1:30" ht="30" customHeight="1">
      <c r="A23" s="26" t="s">
        <v>69</v>
      </c>
      <c r="B23" s="14" t="s">
        <v>17</v>
      </c>
      <c r="C23" s="27">
        <f>SUMIFS($E$7:$E$20,$B$7:$B$20,"DAS-1",$D$7:$D$20,"&lt;&gt;VAGO")</f>
        <v>1</v>
      </c>
      <c r="D23" s="27">
        <f>SUMIFS($E$7:$E$20,$B$7:$B$20,"DAS-1",$D$7:$D$20,"VAGO")</f>
        <v>0</v>
      </c>
      <c r="E23" s="27">
        <f t="shared" si="1"/>
        <v>1</v>
      </c>
      <c r="F23" s="30"/>
      <c r="G23" s="18">
        <f>SUMIF($B$7:$B$20,"DAS-1",$G$7:$G$20)</f>
        <v>0</v>
      </c>
      <c r="H23" s="18">
        <f>SUMIF($B$7:$B$20,"DAS-1",$H$7:$H$20)</f>
        <v>2600</v>
      </c>
      <c r="I23" s="18">
        <f>SUMIF($B$7:$B$20,"DAS-1",$I$7:$I$20)</f>
        <v>10400</v>
      </c>
      <c r="J23" s="18">
        <f>SUMIF($B$7:$B$20,"DAS-1",$J$7:$J$20)</f>
        <v>13000</v>
      </c>
      <c r="K23" s="29"/>
      <c r="L23" s="29"/>
      <c r="M23" s="29"/>
      <c r="N23" s="29"/>
      <c r="O23" s="29"/>
      <c r="P23" s="29"/>
      <c r="Q23" s="29"/>
    </row>
    <row r="24" spans="1:30" ht="30" customHeight="1">
      <c r="A24" s="26" t="s">
        <v>70</v>
      </c>
      <c r="B24" s="14" t="s">
        <v>71</v>
      </c>
      <c r="C24" s="27">
        <f>SUMIFS($E$7:$E$20,$B$7:$B$20,"DAS-2",$D$7:$D$20,"&lt;&gt;VAGO")</f>
        <v>0</v>
      </c>
      <c r="D24" s="27">
        <f>SUMIFS($E$7:$E$20,$B$7:$B$20,"DAS-2",$D$7:$D$20,"VAGO")</f>
        <v>0</v>
      </c>
      <c r="E24" s="27">
        <f t="shared" si="1"/>
        <v>0</v>
      </c>
      <c r="F24" s="30"/>
      <c r="G24" s="18">
        <f>SUMIF($B$7:$B$20,"DAS-2",$G$7:$G$20)</f>
        <v>0</v>
      </c>
      <c r="H24" s="18">
        <f>SUMIF($B$7:$B$20,"DAS-2",$H$7:$H$20)</f>
        <v>0</v>
      </c>
      <c r="I24" s="18">
        <f>SUMIF($B$7:$B$20,"DAS-2",$I$7:$I$20)</f>
        <v>0</v>
      </c>
      <c r="J24" s="18">
        <f>SUMIF($B$7:$B$20,"DAS-2",$J$7:$J$20)</f>
        <v>0</v>
      </c>
      <c r="K24" s="29"/>
      <c r="L24" s="29"/>
      <c r="M24" s="29"/>
      <c r="N24" s="29"/>
      <c r="O24" s="29"/>
      <c r="P24" s="29"/>
      <c r="Q24" s="29"/>
    </row>
    <row r="25" spans="1:30" ht="30" customHeight="1">
      <c r="A25" s="26" t="s">
        <v>72</v>
      </c>
      <c r="B25" s="14" t="s">
        <v>25</v>
      </c>
      <c r="C25" s="27">
        <f>SUMIFS($E$7:$E$20,$B$7:$B$20,"DAS-3",$D$7:$D$20,"&lt;&gt;VAGO")</f>
        <v>1</v>
      </c>
      <c r="D25" s="27">
        <v>0</v>
      </c>
      <c r="E25" s="27">
        <f t="shared" si="1"/>
        <v>1</v>
      </c>
      <c r="F25" s="30"/>
      <c r="G25" s="18">
        <f>SUMIF($B$7:$B$20,"DAS-3",$G$7:$G$20)</f>
        <v>0</v>
      </c>
      <c r="H25" s="18">
        <f>SUMIF($B$7:$B$20,"DAS-3",$H$7:$H$20)</f>
        <v>1425.9</v>
      </c>
      <c r="I25" s="18">
        <f>SUMIF($B$7:$B$20,"DAS-3",$I$7:$I$20)</f>
        <v>5703.56</v>
      </c>
      <c r="J25" s="18">
        <f>SUMIF($B$7:$B$20,"DAS-3",$J$7:$J$20)</f>
        <v>7129.4600000000009</v>
      </c>
      <c r="K25" s="29"/>
      <c r="L25" s="29"/>
      <c r="M25" s="29"/>
      <c r="N25" s="29"/>
      <c r="O25" s="29"/>
      <c r="P25" s="29"/>
      <c r="Q25" s="29"/>
    </row>
    <row r="26" spans="1:30" ht="30" customHeight="1">
      <c r="A26" s="31" t="s">
        <v>73</v>
      </c>
      <c r="B26" s="14" t="s">
        <v>29</v>
      </c>
      <c r="C26" s="27">
        <v>3</v>
      </c>
      <c r="D26" s="27">
        <v>0</v>
      </c>
      <c r="E26" s="27">
        <f t="shared" si="1"/>
        <v>3</v>
      </c>
      <c r="F26" s="32"/>
      <c r="G26" s="18">
        <f>SUMIF($B$7:$B$20,"DAS-4",$G$7:$G$20)</f>
        <v>0</v>
      </c>
      <c r="H26" s="18">
        <f>SUMIF($B$7:$B$20,"DAS-4",$H$7:$H$20)</f>
        <v>5241.12</v>
      </c>
      <c r="I26" s="18">
        <f>SUMIF($B$7:$B$20,"DAS-4",$I$7:$I$20)</f>
        <v>20964.439999999999</v>
      </c>
      <c r="J26" s="18">
        <f>SUMIF($B$7:$B$20,"DAS-4",$J$7:$J$20)</f>
        <v>26205.559999999998</v>
      </c>
      <c r="K26" s="29"/>
      <c r="L26" s="29"/>
      <c r="M26" s="29"/>
      <c r="N26" s="29"/>
      <c r="O26" s="29"/>
      <c r="P26" s="29"/>
      <c r="Q26" s="29"/>
    </row>
    <row r="27" spans="1:30" ht="30" customHeight="1">
      <c r="A27" s="31" t="s">
        <v>74</v>
      </c>
      <c r="B27" s="14" t="s">
        <v>52</v>
      </c>
      <c r="C27" s="27">
        <v>1</v>
      </c>
      <c r="D27" s="27">
        <v>0</v>
      </c>
      <c r="E27" s="27">
        <f t="shared" si="1"/>
        <v>1</v>
      </c>
      <c r="F27" s="32"/>
      <c r="G27" s="18">
        <f>SUMIF($B$7:$B$20,"DAS-5",$G$7:$G$20)</f>
        <v>0</v>
      </c>
      <c r="H27" s="18">
        <f>SUMIF($B$7:$B$20,"DAS-5",$H$7:$H$20)</f>
        <v>1076.06</v>
      </c>
      <c r="I27" s="18">
        <f>SUMIF($B$7:$B$20,"DAS-5",$I$7:$I$20)</f>
        <v>4316.21</v>
      </c>
      <c r="J27" s="18">
        <f>SUMIF($B$7:$B$20,"DAS-5",$J$7:$J$20)</f>
        <v>5392.27</v>
      </c>
      <c r="K27" s="29"/>
      <c r="L27" s="29"/>
      <c r="M27" s="29"/>
      <c r="N27" s="29"/>
      <c r="O27" s="29"/>
      <c r="P27" s="29"/>
      <c r="Q27" s="29"/>
    </row>
    <row r="28" spans="1:30" ht="30" customHeight="1">
      <c r="A28" s="31" t="s">
        <v>75</v>
      </c>
      <c r="B28" s="14" t="s">
        <v>76</v>
      </c>
      <c r="C28" s="27">
        <f>SUMIFS($E$7:$E$20,$B$7:$B$20,"CAA-1",$D$7:$D$20,"&lt;&gt;VAGO")</f>
        <v>0</v>
      </c>
      <c r="D28" s="27">
        <f>SUMIFS($E$7:$E$20,$B$7:$B$20,"CAA-1",$D$7:$D$20,"VAGO")</f>
        <v>0</v>
      </c>
      <c r="E28" s="27">
        <f t="shared" si="1"/>
        <v>0</v>
      </c>
      <c r="F28" s="32"/>
      <c r="G28" s="18">
        <f>SUMIF($B$7:$B$20,"CAA-1",$G$7:$G$20)</f>
        <v>0</v>
      </c>
      <c r="H28" s="18">
        <f>SUMIF($B$7:$B$20,"CAA-1",$H$7:$H$20)</f>
        <v>0</v>
      </c>
      <c r="I28" s="18">
        <f>SUMIF($B$7:$B$20,"CAA-1",$I$7:$I$20)</f>
        <v>0</v>
      </c>
      <c r="J28" s="18">
        <f>SUMIF($B$7:$B$20,"CAA-1",$J$7:$J$20)</f>
        <v>0</v>
      </c>
      <c r="K28" s="29"/>
      <c r="L28" s="29"/>
      <c r="M28" s="29"/>
      <c r="N28" s="29"/>
      <c r="O28" s="29"/>
      <c r="P28" s="29"/>
      <c r="Q28" s="29"/>
    </row>
    <row r="29" spans="1:30" ht="30" customHeight="1">
      <c r="A29" s="31" t="s">
        <v>77</v>
      </c>
      <c r="B29" s="14" t="s">
        <v>42</v>
      </c>
      <c r="C29" s="27">
        <f>SUMIFS($E$7:$E$20,$B$7:$B$20,"CAA-2",$D$7:$D$20,"&lt;&gt;VAGO")</f>
        <v>2</v>
      </c>
      <c r="D29" s="27">
        <f>SUMIFS($E$7:$E$20,$B$7:$B$20,"CAA-2",$D$7:$D$20,"VAGO")</f>
        <v>0</v>
      </c>
      <c r="E29" s="27">
        <f t="shared" si="1"/>
        <v>2</v>
      </c>
      <c r="F29" s="32"/>
      <c r="G29" s="18">
        <f>SUMIF($B$7:$B$20,"CAA-2",$G$7:$G$20)</f>
        <v>0</v>
      </c>
      <c r="H29" s="18">
        <f>SUMIF($B$7:$B$20,"CAA-2",$H$7:$H$20)</f>
        <v>1541.5</v>
      </c>
      <c r="I29" s="18">
        <f>SUMIF($B$7:$B$20,"CAA-2",$I$7:$I$20)</f>
        <v>6166.02</v>
      </c>
      <c r="J29" s="18">
        <f>SUMIF($B$7:$B$20,"CAA-2",$J$7:$J$20)</f>
        <v>7707.52</v>
      </c>
      <c r="K29" s="29"/>
      <c r="L29" s="29"/>
      <c r="M29" s="29"/>
      <c r="N29" s="29"/>
      <c r="O29" s="29"/>
      <c r="P29" s="29"/>
      <c r="Q29" s="29"/>
    </row>
    <row r="30" spans="1:30" ht="30" customHeight="1">
      <c r="A30" s="31" t="s">
        <v>78</v>
      </c>
      <c r="B30" s="14" t="s">
        <v>22</v>
      </c>
      <c r="C30" s="27">
        <v>3</v>
      </c>
      <c r="D30" s="27">
        <v>0</v>
      </c>
      <c r="E30" s="27">
        <v>3</v>
      </c>
      <c r="F30" s="30"/>
      <c r="G30" s="18">
        <f>SUMIF($B$7:$B$20,"CAA-3",$G$7:$G$20)</f>
        <v>0</v>
      </c>
      <c r="H30" s="18">
        <f>SUMIF($B$7:$B$20,"CAA-3",$H$7:$H$20)</f>
        <v>1502.97</v>
      </c>
      <c r="I30" s="18">
        <f>SUMIF($B$7:$B$20,"CAA-3",$I$7:$I$20)</f>
        <v>6011.88</v>
      </c>
      <c r="J30" s="18">
        <f>SUMIF($B$7:$B$20,"CAA-3",$J$7:$J$20)</f>
        <v>7514.8499999999995</v>
      </c>
      <c r="K30" s="29"/>
      <c r="L30" s="29"/>
      <c r="M30" s="29"/>
      <c r="N30" s="29"/>
      <c r="O30" s="29"/>
      <c r="P30" s="29"/>
      <c r="Q30" s="29"/>
    </row>
    <row r="31" spans="1:30" ht="30" customHeight="1">
      <c r="A31" s="31" t="s">
        <v>79</v>
      </c>
      <c r="B31" s="14" t="s">
        <v>35</v>
      </c>
      <c r="C31" s="27">
        <f>SUMIFS($E$7:$E$20,$B$7:$B$20,"CAA-4",$D$7:$D$20,"&lt;&gt;VAGO")</f>
        <v>1</v>
      </c>
      <c r="D31" s="27">
        <v>0</v>
      </c>
      <c r="E31" s="27">
        <f t="shared" ref="E31:E32" si="2">C31+D31</f>
        <v>1</v>
      </c>
      <c r="F31" s="30"/>
      <c r="G31" s="18">
        <f>SUMIF($B$7:$B$20,"CAA-4",$G$7:$G$20)</f>
        <v>0</v>
      </c>
      <c r="H31" s="18">
        <f>SUMIF($B$7:$B$20,"CAA-4",$H$7:$H$20)</f>
        <v>308.3</v>
      </c>
      <c r="I31" s="18">
        <f>SUMIF($B$7:$B$20,"CAA-4",$I$7:$I$20)</f>
        <v>1233.21</v>
      </c>
      <c r="J31" s="18">
        <f>SUMIF($B$7:$B$20,"CAA-4",$J$7:$J$20)</f>
        <v>1541.51</v>
      </c>
      <c r="K31" s="29"/>
      <c r="L31" s="29"/>
      <c r="M31" s="29"/>
      <c r="N31" s="29"/>
      <c r="O31" s="29"/>
      <c r="P31" s="29"/>
      <c r="Q31" s="29"/>
    </row>
    <row r="32" spans="1:30" ht="30" customHeight="1">
      <c r="A32" s="31" t="s">
        <v>80</v>
      </c>
      <c r="B32" s="14" t="s">
        <v>81</v>
      </c>
      <c r="C32" s="27">
        <f>SUMIFS($E$7:$E$20,$B$7:$B$20,"CAA-5",$D$7:$D$20,"&lt;&gt;VAGO")</f>
        <v>1</v>
      </c>
      <c r="D32" s="27">
        <f>SUMIFS($E$7:$E$20,$B$7:$B$20,"CAA-5",$D$7:$D$20,"VAGO")</f>
        <v>0</v>
      </c>
      <c r="E32" s="27">
        <f t="shared" si="2"/>
        <v>1</v>
      </c>
      <c r="F32" s="30"/>
      <c r="G32" s="18">
        <f>SUMIF($B$7:$B$20,"CAA-5",$G$7:$G$20)</f>
        <v>0</v>
      </c>
      <c r="H32" s="18">
        <f>SUMIF($B$7:$B$20,"CAA-5",$H$7:$H$20)</f>
        <v>269.76</v>
      </c>
      <c r="I32" s="18">
        <f>SUMIF($B$7:$B$20,"CAA-5",$I$7:$I$20)</f>
        <v>1079.06</v>
      </c>
      <c r="J32" s="18">
        <f>SUMIF($B$7:$B$20,"CAA-5",$J$7:$J$20)</f>
        <v>1348.82</v>
      </c>
      <c r="K32" s="29"/>
      <c r="L32" s="29"/>
      <c r="M32" s="29"/>
      <c r="N32" s="29"/>
      <c r="O32" s="29"/>
      <c r="P32" s="29"/>
      <c r="Q32" s="29"/>
    </row>
    <row r="33" spans="1:30" ht="30" customHeight="1">
      <c r="A33" s="33" t="s">
        <v>82</v>
      </c>
      <c r="B33" s="25"/>
      <c r="C33" s="24">
        <f t="shared" ref="C33:E33" si="3">SUM(C22:C32)</f>
        <v>13</v>
      </c>
      <c r="D33" s="24">
        <f t="shared" si="3"/>
        <v>0</v>
      </c>
      <c r="E33" s="24">
        <f t="shared" si="3"/>
        <v>13</v>
      </c>
      <c r="F33" s="25"/>
      <c r="G33" s="34">
        <f t="shared" ref="G33:J33" si="4">SUM(G22:G32)</f>
        <v>0</v>
      </c>
      <c r="H33" s="34">
        <f t="shared" si="4"/>
        <v>13965.609999999999</v>
      </c>
      <c r="I33" s="34">
        <f t="shared" si="4"/>
        <v>55874.37999999999</v>
      </c>
      <c r="J33" s="34">
        <f t="shared" si="4"/>
        <v>69839.990000000005</v>
      </c>
      <c r="K33" s="29"/>
      <c r="L33" s="29"/>
      <c r="M33" s="29"/>
      <c r="N33" s="29"/>
      <c r="O33" s="29"/>
      <c r="P33" s="29"/>
      <c r="Q33" s="29"/>
    </row>
    <row r="34" spans="1:30" ht="30" customHeight="1">
      <c r="A34" s="29"/>
      <c r="B34" s="29"/>
      <c r="C34" s="29"/>
      <c r="D34" s="29"/>
      <c r="E34" s="29"/>
      <c r="F34" s="29"/>
      <c r="G34" s="35"/>
      <c r="H34" s="36"/>
      <c r="I34" s="36"/>
      <c r="J34" s="37"/>
      <c r="K34" s="29"/>
      <c r="L34" s="29"/>
      <c r="M34" s="29"/>
      <c r="N34" s="29"/>
      <c r="O34" s="29"/>
      <c r="P34" s="29"/>
      <c r="Q34" s="29"/>
    </row>
    <row r="35" spans="1:30" ht="30" customHeight="1">
      <c r="A35" s="162" t="s">
        <v>83</v>
      </c>
      <c r="B35" s="158"/>
      <c r="C35" s="158"/>
      <c r="D35" s="158"/>
      <c r="E35" s="158"/>
      <c r="F35" s="158"/>
      <c r="G35" s="158"/>
      <c r="H35" s="158"/>
      <c r="I35" s="159"/>
      <c r="J35" s="35"/>
      <c r="K35" s="6"/>
      <c r="L35" s="29"/>
      <c r="M35" s="29"/>
      <c r="N35" s="29"/>
      <c r="O35" s="29"/>
      <c r="P35" s="29"/>
      <c r="Q35" s="29"/>
    </row>
    <row r="36" spans="1:30" ht="43.5" customHeight="1">
      <c r="A36" s="9" t="s">
        <v>84</v>
      </c>
      <c r="B36" s="9" t="s">
        <v>85</v>
      </c>
      <c r="C36" s="9" t="s">
        <v>86</v>
      </c>
      <c r="D36" s="9" t="s">
        <v>87</v>
      </c>
      <c r="E36" s="9" t="s">
        <v>88</v>
      </c>
      <c r="F36" s="9" t="s">
        <v>89</v>
      </c>
      <c r="G36" s="9" t="s">
        <v>90</v>
      </c>
      <c r="H36" s="9" t="s">
        <v>91</v>
      </c>
      <c r="I36" s="9" t="s">
        <v>92</v>
      </c>
      <c r="J36" s="38"/>
      <c r="K36" s="6"/>
      <c r="L36" s="39"/>
      <c r="M36" s="39"/>
      <c r="N36" s="39"/>
      <c r="O36" s="39"/>
      <c r="P36" s="39"/>
      <c r="Q36" s="39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30" customHeight="1">
      <c r="A37" s="13" t="s">
        <v>93</v>
      </c>
      <c r="B37" s="13" t="s">
        <v>94</v>
      </c>
      <c r="C37" s="13" t="s">
        <v>95</v>
      </c>
      <c r="D37" s="13" t="s">
        <v>96</v>
      </c>
      <c r="E37" s="14">
        <v>1</v>
      </c>
      <c r="F37" s="92" t="s">
        <v>97</v>
      </c>
      <c r="G37" s="40" t="s">
        <v>98</v>
      </c>
      <c r="H37" s="40">
        <v>4316.21</v>
      </c>
      <c r="I37" s="18">
        <f t="shared" ref="I37:I42" si="5">SUM(G37:H37)</f>
        <v>4316.21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>
      <c r="A38" s="13" t="s">
        <v>99</v>
      </c>
      <c r="B38" s="13" t="s">
        <v>100</v>
      </c>
      <c r="C38" s="13" t="s">
        <v>101</v>
      </c>
      <c r="D38" s="13" t="s">
        <v>96</v>
      </c>
      <c r="E38" s="14">
        <v>1</v>
      </c>
      <c r="F38" s="92" t="s">
        <v>102</v>
      </c>
      <c r="G38" s="40" t="s">
        <v>98</v>
      </c>
      <c r="H38" s="40">
        <v>3083.01</v>
      </c>
      <c r="I38" s="18">
        <f t="shared" si="5"/>
        <v>3083.01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>
      <c r="A39" s="13" t="s">
        <v>103</v>
      </c>
      <c r="B39" s="13" t="s">
        <v>104</v>
      </c>
      <c r="C39" s="13" t="s">
        <v>56</v>
      </c>
      <c r="D39" s="13" t="s">
        <v>105</v>
      </c>
      <c r="E39" s="14">
        <v>1</v>
      </c>
      <c r="F39" s="92" t="s">
        <v>106</v>
      </c>
      <c r="G39" s="40" t="s">
        <v>98</v>
      </c>
      <c r="H39" s="40">
        <v>5703.56</v>
      </c>
      <c r="I39" s="18">
        <f t="shared" si="5"/>
        <v>5703.56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>
      <c r="A40" s="13" t="s">
        <v>107</v>
      </c>
      <c r="B40" s="13" t="s">
        <v>104</v>
      </c>
      <c r="C40" s="13" t="s">
        <v>56</v>
      </c>
      <c r="D40" s="13" t="s">
        <v>96</v>
      </c>
      <c r="E40" s="14">
        <v>1</v>
      </c>
      <c r="F40" s="92" t="s">
        <v>472</v>
      </c>
      <c r="G40" s="40" t="s">
        <v>98</v>
      </c>
      <c r="H40" s="40">
        <v>5703.56</v>
      </c>
      <c r="I40" s="18">
        <f t="shared" si="5"/>
        <v>5703.56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30" customHeight="1">
      <c r="A41" s="13" t="s">
        <v>109</v>
      </c>
      <c r="B41" s="13" t="s">
        <v>110</v>
      </c>
      <c r="C41" s="13" t="s">
        <v>56</v>
      </c>
      <c r="D41" s="13" t="s">
        <v>105</v>
      </c>
      <c r="E41" s="14">
        <v>1</v>
      </c>
      <c r="F41" s="92" t="s">
        <v>111</v>
      </c>
      <c r="G41" s="40" t="s">
        <v>98</v>
      </c>
      <c r="H41" s="40">
        <v>6782.61</v>
      </c>
      <c r="I41" s="18">
        <f t="shared" si="5"/>
        <v>6782.61</v>
      </c>
      <c r="J41" s="35"/>
      <c r="K41" s="19"/>
      <c r="L41" s="19"/>
      <c r="M41" s="19"/>
      <c r="N41" s="19"/>
      <c r="O41" s="19"/>
      <c r="P41" s="19"/>
      <c r="Q41" s="19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30" customHeight="1">
      <c r="A42" s="13" t="s">
        <v>112</v>
      </c>
      <c r="B42" s="13" t="s">
        <v>94</v>
      </c>
      <c r="C42" s="13" t="s">
        <v>113</v>
      </c>
      <c r="D42" s="13" t="s">
        <v>96</v>
      </c>
      <c r="E42" s="14">
        <v>1</v>
      </c>
      <c r="F42" s="92" t="s">
        <v>114</v>
      </c>
      <c r="G42" s="40" t="s">
        <v>98</v>
      </c>
      <c r="H42" s="40">
        <v>4316.21</v>
      </c>
      <c r="I42" s="18">
        <f t="shared" si="5"/>
        <v>4316.21</v>
      </c>
      <c r="J42" s="35"/>
      <c r="K42" s="19"/>
      <c r="L42" s="19"/>
      <c r="M42" s="19"/>
      <c r="N42" s="19"/>
      <c r="O42" s="19"/>
      <c r="P42" s="19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57.75" customHeight="1">
      <c r="A43" s="23" t="s">
        <v>115</v>
      </c>
      <c r="B43" s="23" t="s">
        <v>116</v>
      </c>
      <c r="C43" s="24" t="s">
        <v>117</v>
      </c>
      <c r="D43" s="24" t="s">
        <v>118</v>
      </c>
      <c r="E43" s="24" t="s">
        <v>119</v>
      </c>
      <c r="F43" s="41"/>
      <c r="G43" s="24" t="s">
        <v>120</v>
      </c>
      <c r="H43" s="24" t="s">
        <v>121</v>
      </c>
      <c r="I43" s="24" t="s">
        <v>122</v>
      </c>
      <c r="J43" s="35"/>
      <c r="K43" s="6"/>
      <c r="L43" s="6"/>
      <c r="M43" s="6"/>
      <c r="N43" s="6"/>
      <c r="O43" s="6"/>
      <c r="P43" s="6"/>
      <c r="Q43" s="6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30" customHeight="1">
      <c r="A44" s="26" t="s">
        <v>123</v>
      </c>
      <c r="B44" s="18" t="s">
        <v>110</v>
      </c>
      <c r="C44" s="27">
        <v>1</v>
      </c>
      <c r="D44" s="27">
        <v>0</v>
      </c>
      <c r="E44" s="27">
        <v>1</v>
      </c>
      <c r="F44" s="28"/>
      <c r="G44" s="18">
        <f>SUMIF($B$37:$B$42,"FDA",$G$37:$G$42)</f>
        <v>0</v>
      </c>
      <c r="H44" s="18">
        <f>SUMIF($B$37:$B$42,"FDA",$H$37:$H$42)</f>
        <v>6782.61</v>
      </c>
      <c r="I44" s="18">
        <f>SUMIF($B$37:$B$42,"FDA",$I$37:$I$42)</f>
        <v>6782.61</v>
      </c>
      <c r="J44" s="36"/>
      <c r="K44" s="6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>
      <c r="A45" s="26" t="s">
        <v>124</v>
      </c>
      <c r="B45" s="18" t="s">
        <v>104</v>
      </c>
      <c r="C45" s="27">
        <v>2</v>
      </c>
      <c r="D45" s="27">
        <v>0</v>
      </c>
      <c r="E45" s="27">
        <v>2</v>
      </c>
      <c r="F45" s="28"/>
      <c r="G45" s="18">
        <f>SUMIF($B$37:$B$42,"FDA-1",$G$37:$G$42)</f>
        <v>0</v>
      </c>
      <c r="H45" s="18">
        <f>SUMIF($B$37:$B$42,"FDA-1",$H$37:$H$42)</f>
        <v>11407.12</v>
      </c>
      <c r="I45" s="18">
        <f>SUMIF($B$37:$B$42,"FDA-1",$I$37:$I$42)</f>
        <v>11407.12</v>
      </c>
      <c r="J45" s="36"/>
      <c r="K45" s="6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>
      <c r="A46" s="26" t="s">
        <v>125</v>
      </c>
      <c r="B46" s="18" t="s">
        <v>126</v>
      </c>
      <c r="C46" s="27">
        <v>0</v>
      </c>
      <c r="D46" s="27">
        <v>0</v>
      </c>
      <c r="E46" s="27">
        <v>0</v>
      </c>
      <c r="F46" s="30"/>
      <c r="G46" s="18">
        <f>SUMIF($B$37:$B$42,"FDA-2",$G$37:$G$42)</f>
        <v>0</v>
      </c>
      <c r="H46" s="18">
        <f>SUMIF($B$37:$B$42,"FDA-2",$H$37:$H$42)</f>
        <v>0</v>
      </c>
      <c r="I46" s="18">
        <f>SUMIF($B$37:$B$42,"FDA-2",$I$37:$I$42)</f>
        <v>0</v>
      </c>
      <c r="J46" s="36"/>
      <c r="K46" s="6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>
      <c r="A47" s="26" t="s">
        <v>127</v>
      </c>
      <c r="B47" s="18" t="s">
        <v>94</v>
      </c>
      <c r="C47" s="27">
        <v>2</v>
      </c>
      <c r="D47" s="27">
        <v>0</v>
      </c>
      <c r="E47" s="27">
        <v>2</v>
      </c>
      <c r="F47" s="32"/>
      <c r="G47" s="18">
        <f>SUMIF($B$37:$B$42,"FDA-3",$G$37:$G$42)</f>
        <v>0</v>
      </c>
      <c r="H47" s="18">
        <f>SUMIF($B$37:$B$42,"FDA-3",$H$37:$H$42)</f>
        <v>8632.42</v>
      </c>
      <c r="I47" s="18">
        <f>SUMIF($B$37:$B$42,"FDA-3",$I$37:$I$42)</f>
        <v>8632.42</v>
      </c>
      <c r="J47" s="36"/>
      <c r="K47" s="6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>
      <c r="A48" s="26" t="s">
        <v>128</v>
      </c>
      <c r="B48" s="18" t="s">
        <v>100</v>
      </c>
      <c r="C48" s="27">
        <v>1</v>
      </c>
      <c r="D48" s="27">
        <v>0</v>
      </c>
      <c r="E48" s="27">
        <v>1</v>
      </c>
      <c r="F48" s="30"/>
      <c r="G48" s="18">
        <f>SUMIF($B$37:$B$42,"FDA-4",$G$37:$G$42)</f>
        <v>0</v>
      </c>
      <c r="H48" s="18">
        <f>SUMIF($B$37:$B$42,"FDA-4",$H$37:$H$42)</f>
        <v>3083.01</v>
      </c>
      <c r="I48" s="18">
        <f>SUMIF($B$37:$B$42,"FDA-4",$I$37:$I$42)</f>
        <v>3083.01</v>
      </c>
      <c r="J48" s="36"/>
      <c r="K48" s="6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>
      <c r="A49" s="23" t="s">
        <v>129</v>
      </c>
      <c r="B49" s="41"/>
      <c r="C49" s="24">
        <f>SUM(C44:C48)</f>
        <v>6</v>
      </c>
      <c r="D49" s="24">
        <f>SUM(D45:D48)</f>
        <v>0</v>
      </c>
      <c r="E49" s="24">
        <v>6</v>
      </c>
      <c r="F49" s="41"/>
      <c r="G49" s="42">
        <f t="shared" ref="G49:I49" si="6">SUM(G44:G48)</f>
        <v>0</v>
      </c>
      <c r="H49" s="42">
        <f t="shared" si="6"/>
        <v>29905.160000000003</v>
      </c>
      <c r="I49" s="42">
        <f t="shared" si="6"/>
        <v>29905.160000000003</v>
      </c>
      <c r="J49" s="36"/>
      <c r="K49" s="6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30" customHeight="1">
      <c r="A50" s="43"/>
      <c r="B50" s="43"/>
      <c r="C50" s="43"/>
      <c r="D50" s="43"/>
      <c r="E50" s="43"/>
      <c r="F50" s="43"/>
      <c r="G50" s="37"/>
      <c r="H50" s="37"/>
      <c r="I50" s="44"/>
      <c r="J50" s="36"/>
      <c r="K50" s="6"/>
      <c r="L50" s="19"/>
      <c r="M50" s="19"/>
      <c r="N50" s="19"/>
      <c r="O50" s="19"/>
      <c r="P50" s="19"/>
      <c r="Q50" s="19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30" customHeight="1">
      <c r="A51" s="162" t="s">
        <v>130</v>
      </c>
      <c r="B51" s="158"/>
      <c r="C51" s="158"/>
      <c r="D51" s="158"/>
      <c r="E51" s="158"/>
      <c r="F51" s="158"/>
      <c r="G51" s="158"/>
      <c r="H51" s="158"/>
      <c r="I51" s="159"/>
      <c r="J51" s="36"/>
      <c r="K51" s="6"/>
      <c r="L51" s="19"/>
      <c r="M51" s="19"/>
      <c r="N51" s="19"/>
      <c r="O51" s="19"/>
      <c r="P51" s="19"/>
      <c r="Q51" s="1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47.25" customHeight="1">
      <c r="A52" s="42" t="s">
        <v>131</v>
      </c>
      <c r="B52" s="9" t="s">
        <v>132</v>
      </c>
      <c r="C52" s="9" t="s">
        <v>133</v>
      </c>
      <c r="D52" s="9" t="s">
        <v>134</v>
      </c>
      <c r="E52" s="9" t="s">
        <v>135</v>
      </c>
      <c r="F52" s="9" t="s">
        <v>136</v>
      </c>
      <c r="G52" s="9" t="s">
        <v>137</v>
      </c>
      <c r="H52" s="9" t="s">
        <v>138</v>
      </c>
      <c r="I52" s="9" t="s">
        <v>139</v>
      </c>
      <c r="J52" s="44"/>
      <c r="K52" s="6"/>
      <c r="L52" s="6"/>
      <c r="M52" s="6"/>
      <c r="N52" s="6"/>
      <c r="O52" s="6"/>
      <c r="P52" s="6"/>
      <c r="Q52" s="6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30" customHeight="1">
      <c r="A53" s="50" t="s">
        <v>144</v>
      </c>
      <c r="B53" s="13" t="s">
        <v>145</v>
      </c>
      <c r="C53" s="13" t="s">
        <v>101</v>
      </c>
      <c r="D53" s="40" t="s">
        <v>96</v>
      </c>
      <c r="E53" s="51">
        <v>1</v>
      </c>
      <c r="F53" s="92" t="s">
        <v>146</v>
      </c>
      <c r="G53" s="40">
        <v>465.35</v>
      </c>
      <c r="H53" s="15">
        <v>0</v>
      </c>
      <c r="I53" s="15">
        <f t="shared" ref="I53:I81" si="7">SUM(G53:H53)</f>
        <v>465.35</v>
      </c>
      <c r="J53" s="36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customHeight="1">
      <c r="A54" s="50" t="s">
        <v>147</v>
      </c>
      <c r="B54" s="13" t="s">
        <v>148</v>
      </c>
      <c r="C54" s="13" t="s">
        <v>149</v>
      </c>
      <c r="D54" s="40" t="s">
        <v>96</v>
      </c>
      <c r="E54" s="51">
        <v>1</v>
      </c>
      <c r="F54" s="92" t="s">
        <v>150</v>
      </c>
      <c r="G54" s="40">
        <v>849.76</v>
      </c>
      <c r="H54" s="15">
        <v>0</v>
      </c>
      <c r="I54" s="15">
        <f t="shared" si="7"/>
        <v>849.76</v>
      </c>
      <c r="J54" s="36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customHeight="1">
      <c r="A55" s="50" t="s">
        <v>151</v>
      </c>
      <c r="B55" s="13" t="s">
        <v>148</v>
      </c>
      <c r="C55" s="52" t="s">
        <v>152</v>
      </c>
      <c r="D55" s="40" t="s">
        <v>96</v>
      </c>
      <c r="E55" s="51">
        <v>1</v>
      </c>
      <c r="F55" s="92" t="s">
        <v>153</v>
      </c>
      <c r="G55" s="40">
        <v>849.76</v>
      </c>
      <c r="H55" s="15">
        <v>0</v>
      </c>
      <c r="I55" s="15">
        <f t="shared" si="7"/>
        <v>849.76</v>
      </c>
      <c r="J55" s="36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>
      <c r="A56" s="50" t="s">
        <v>144</v>
      </c>
      <c r="B56" s="13" t="s">
        <v>154</v>
      </c>
      <c r="C56" s="52" t="s">
        <v>155</v>
      </c>
      <c r="D56" s="40" t="s">
        <v>105</v>
      </c>
      <c r="E56" s="51">
        <v>1</v>
      </c>
      <c r="F56" s="92" t="s">
        <v>156</v>
      </c>
      <c r="G56" s="40">
        <v>505.81</v>
      </c>
      <c r="H56" s="15">
        <v>0</v>
      </c>
      <c r="I56" s="15">
        <f t="shared" si="7"/>
        <v>505.81</v>
      </c>
      <c r="J56" s="36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customHeight="1">
      <c r="A57" s="50" t="s">
        <v>157</v>
      </c>
      <c r="B57" s="13" t="s">
        <v>141</v>
      </c>
      <c r="C57" s="52" t="s">
        <v>30</v>
      </c>
      <c r="D57" s="40" t="s">
        <v>96</v>
      </c>
      <c r="E57" s="51">
        <v>1</v>
      </c>
      <c r="F57" s="92" t="s">
        <v>158</v>
      </c>
      <c r="G57" s="40">
        <v>1392.8</v>
      </c>
      <c r="H57" s="15">
        <v>0</v>
      </c>
      <c r="I57" s="15">
        <f t="shared" si="7"/>
        <v>1392.8</v>
      </c>
      <c r="J57" s="36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>
      <c r="A58" s="50" t="s">
        <v>159</v>
      </c>
      <c r="B58" s="13" t="s">
        <v>148</v>
      </c>
      <c r="C58" s="52" t="s">
        <v>152</v>
      </c>
      <c r="D58" s="40" t="s">
        <v>96</v>
      </c>
      <c r="E58" s="51">
        <v>1</v>
      </c>
      <c r="F58" s="92" t="s">
        <v>160</v>
      </c>
      <c r="G58" s="40">
        <v>849.76</v>
      </c>
      <c r="H58" s="15">
        <v>0</v>
      </c>
      <c r="I58" s="15">
        <f t="shared" si="7"/>
        <v>849.76</v>
      </c>
      <c r="J58" s="36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>
      <c r="A59" s="50" t="s">
        <v>161</v>
      </c>
      <c r="B59" s="13" t="s">
        <v>148</v>
      </c>
      <c r="C59" s="52" t="s">
        <v>152</v>
      </c>
      <c r="D59" s="40" t="s">
        <v>105</v>
      </c>
      <c r="E59" s="51">
        <v>1</v>
      </c>
      <c r="F59" s="92" t="s">
        <v>162</v>
      </c>
      <c r="G59" s="40">
        <v>849.76</v>
      </c>
      <c r="H59" s="15">
        <v>0</v>
      </c>
      <c r="I59" s="15">
        <f t="shared" si="7"/>
        <v>849.76</v>
      </c>
      <c r="J59" s="36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>
      <c r="A60" s="50" t="s">
        <v>163</v>
      </c>
      <c r="B60" s="13" t="s">
        <v>148</v>
      </c>
      <c r="C60" s="53" t="s">
        <v>152</v>
      </c>
      <c r="D60" s="40" t="s">
        <v>105</v>
      </c>
      <c r="E60" s="51">
        <v>1</v>
      </c>
      <c r="F60" s="92" t="s">
        <v>164</v>
      </c>
      <c r="G60" s="40">
        <v>849.76</v>
      </c>
      <c r="H60" s="15">
        <v>0</v>
      </c>
      <c r="I60" s="15">
        <f t="shared" si="7"/>
        <v>849.76</v>
      </c>
      <c r="J60" s="36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>
      <c r="A61" s="50" t="s">
        <v>165</v>
      </c>
      <c r="B61" s="13" t="s">
        <v>148</v>
      </c>
      <c r="C61" s="53" t="s">
        <v>166</v>
      </c>
      <c r="D61" s="40" t="s">
        <v>105</v>
      </c>
      <c r="E61" s="51">
        <v>1</v>
      </c>
      <c r="F61" s="92" t="s">
        <v>167</v>
      </c>
      <c r="G61" s="40">
        <v>849.76</v>
      </c>
      <c r="H61" s="15">
        <v>0</v>
      </c>
      <c r="I61" s="15">
        <f t="shared" si="7"/>
        <v>849.76</v>
      </c>
      <c r="J61" s="36"/>
      <c r="K61" s="19"/>
      <c r="L61" s="19"/>
      <c r="M61" s="19"/>
      <c r="N61" s="19"/>
      <c r="O61" s="19"/>
      <c r="P61" s="19"/>
      <c r="Q61" s="1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30" customHeight="1">
      <c r="A62" s="50" t="s">
        <v>144</v>
      </c>
      <c r="B62" s="13" t="s">
        <v>154</v>
      </c>
      <c r="C62" s="53" t="s">
        <v>53</v>
      </c>
      <c r="D62" s="40" t="s">
        <v>105</v>
      </c>
      <c r="E62" s="51">
        <v>1</v>
      </c>
      <c r="F62" s="92" t="s">
        <v>168</v>
      </c>
      <c r="G62" s="40">
        <v>505.81</v>
      </c>
      <c r="H62" s="15">
        <v>0</v>
      </c>
      <c r="I62" s="15">
        <f t="shared" si="7"/>
        <v>505.81</v>
      </c>
      <c r="J62" s="36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customHeight="1">
      <c r="A63" s="50" t="s">
        <v>169</v>
      </c>
      <c r="B63" s="13" t="s">
        <v>141</v>
      </c>
      <c r="C63" s="53" t="s">
        <v>53</v>
      </c>
      <c r="D63" s="40" t="s">
        <v>105</v>
      </c>
      <c r="E63" s="51">
        <v>1</v>
      </c>
      <c r="F63" s="92" t="s">
        <v>170</v>
      </c>
      <c r="G63" s="40">
        <v>1392.8</v>
      </c>
      <c r="H63" s="15">
        <v>0</v>
      </c>
      <c r="I63" s="15">
        <f t="shared" si="7"/>
        <v>1392.8</v>
      </c>
      <c r="J63" s="36"/>
      <c r="K63" s="19"/>
      <c r="L63" s="19"/>
      <c r="M63" s="19"/>
      <c r="N63" s="19"/>
      <c r="O63" s="19"/>
      <c r="P63" s="19"/>
      <c r="Q63" s="1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0" customHeight="1">
      <c r="A64" s="50" t="s">
        <v>508</v>
      </c>
      <c r="B64" s="13" t="s">
        <v>148</v>
      </c>
      <c r="C64" s="53" t="s">
        <v>509</v>
      </c>
      <c r="D64" s="40" t="s">
        <v>96</v>
      </c>
      <c r="E64" s="51">
        <v>1</v>
      </c>
      <c r="F64" s="92" t="s">
        <v>510</v>
      </c>
      <c r="G64" s="40">
        <v>849.76</v>
      </c>
      <c r="H64" s="15">
        <v>0</v>
      </c>
      <c r="I64" s="15">
        <f t="shared" si="7"/>
        <v>849.76</v>
      </c>
      <c r="J64" s="36"/>
      <c r="K64" s="19"/>
      <c r="L64" s="19"/>
      <c r="M64" s="19"/>
      <c r="N64" s="19"/>
      <c r="O64" s="19"/>
      <c r="P64" s="19"/>
      <c r="Q64" s="1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>
      <c r="A65" s="50" t="s">
        <v>171</v>
      </c>
      <c r="B65" s="13" t="s">
        <v>148</v>
      </c>
      <c r="C65" s="53" t="s">
        <v>53</v>
      </c>
      <c r="D65" s="40" t="s">
        <v>105</v>
      </c>
      <c r="E65" s="51">
        <v>1</v>
      </c>
      <c r="F65" s="92" t="s">
        <v>172</v>
      </c>
      <c r="G65" s="40">
        <v>849.76</v>
      </c>
      <c r="H65" s="15">
        <v>0</v>
      </c>
      <c r="I65" s="15">
        <f t="shared" si="7"/>
        <v>849.76</v>
      </c>
      <c r="J65" s="36"/>
      <c r="K65" s="19"/>
      <c r="L65" s="19"/>
      <c r="M65" s="19"/>
      <c r="N65" s="19"/>
      <c r="O65" s="19"/>
      <c r="P65" s="19"/>
      <c r="Q65" s="1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30" customHeight="1">
      <c r="A66" s="50" t="s">
        <v>173</v>
      </c>
      <c r="B66" s="13" t="s">
        <v>148</v>
      </c>
      <c r="C66" s="53" t="s">
        <v>53</v>
      </c>
      <c r="D66" s="40" t="s">
        <v>105</v>
      </c>
      <c r="E66" s="51">
        <v>1</v>
      </c>
      <c r="F66" s="92" t="s">
        <v>174</v>
      </c>
      <c r="G66" s="40">
        <v>849.76</v>
      </c>
      <c r="H66" s="15">
        <v>0</v>
      </c>
      <c r="I66" s="15">
        <f t="shared" si="7"/>
        <v>849.76</v>
      </c>
      <c r="J66" s="36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customHeight="1">
      <c r="A67" s="50" t="s">
        <v>175</v>
      </c>
      <c r="B67" s="13" t="s">
        <v>148</v>
      </c>
      <c r="C67" s="53" t="s">
        <v>53</v>
      </c>
      <c r="D67" s="40" t="s">
        <v>96</v>
      </c>
      <c r="E67" s="51">
        <v>1</v>
      </c>
      <c r="F67" s="92" t="s">
        <v>176</v>
      </c>
      <c r="G67" s="40">
        <v>849.76</v>
      </c>
      <c r="H67" s="15">
        <v>0</v>
      </c>
      <c r="I67" s="15">
        <f t="shared" si="7"/>
        <v>849.76</v>
      </c>
      <c r="J67" s="36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customHeight="1">
      <c r="A68" s="50" t="s">
        <v>177</v>
      </c>
      <c r="B68" s="13" t="s">
        <v>148</v>
      </c>
      <c r="C68" s="53" t="s">
        <v>53</v>
      </c>
      <c r="D68" s="40" t="s">
        <v>96</v>
      </c>
      <c r="E68" s="51">
        <v>1</v>
      </c>
      <c r="F68" s="92" t="s">
        <v>178</v>
      </c>
      <c r="G68" s="40">
        <v>849.76</v>
      </c>
      <c r="H68" s="15">
        <v>0</v>
      </c>
      <c r="I68" s="15">
        <f t="shared" si="7"/>
        <v>849.76</v>
      </c>
      <c r="J68" s="36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customHeight="1">
      <c r="A69" s="50" t="s">
        <v>473</v>
      </c>
      <c r="B69" s="13" t="s">
        <v>141</v>
      </c>
      <c r="C69" s="53" t="s">
        <v>341</v>
      </c>
      <c r="D69" s="40" t="s">
        <v>96</v>
      </c>
      <c r="E69" s="51">
        <v>1</v>
      </c>
      <c r="F69" s="92" t="s">
        <v>474</v>
      </c>
      <c r="G69" s="40">
        <v>1392.8</v>
      </c>
      <c r="H69" s="15">
        <v>0</v>
      </c>
      <c r="I69" s="15">
        <f t="shared" si="7"/>
        <v>1392.8</v>
      </c>
      <c r="J69" s="36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customHeight="1">
      <c r="A70" s="50" t="s">
        <v>179</v>
      </c>
      <c r="B70" s="13" t="s">
        <v>141</v>
      </c>
      <c r="C70" s="53" t="s">
        <v>53</v>
      </c>
      <c r="D70" s="40" t="s">
        <v>96</v>
      </c>
      <c r="E70" s="51">
        <v>1</v>
      </c>
      <c r="F70" s="92" t="s">
        <v>180</v>
      </c>
      <c r="G70" s="40">
        <v>1392.8</v>
      </c>
      <c r="H70" s="15">
        <v>0</v>
      </c>
      <c r="I70" s="15">
        <f t="shared" si="7"/>
        <v>1392.8</v>
      </c>
      <c r="J70" s="36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customHeight="1">
      <c r="A71" s="50" t="s">
        <v>144</v>
      </c>
      <c r="B71" s="13" t="s">
        <v>154</v>
      </c>
      <c r="C71" s="53" t="s">
        <v>181</v>
      </c>
      <c r="D71" s="40" t="s">
        <v>96</v>
      </c>
      <c r="E71" s="51">
        <v>1</v>
      </c>
      <c r="F71" s="92" t="s">
        <v>182</v>
      </c>
      <c r="G71" s="40">
        <v>505.81</v>
      </c>
      <c r="H71" s="15">
        <v>0</v>
      </c>
      <c r="I71" s="15">
        <f t="shared" si="7"/>
        <v>505.81</v>
      </c>
      <c r="J71" s="36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customHeight="1">
      <c r="A72" s="50" t="s">
        <v>183</v>
      </c>
      <c r="B72" s="13" t="s">
        <v>148</v>
      </c>
      <c r="C72" s="53" t="s">
        <v>181</v>
      </c>
      <c r="D72" s="40" t="s">
        <v>96</v>
      </c>
      <c r="E72" s="51">
        <v>1</v>
      </c>
      <c r="F72" s="92" t="s">
        <v>184</v>
      </c>
      <c r="G72" s="40">
        <v>849.76</v>
      </c>
      <c r="H72" s="15">
        <v>0</v>
      </c>
      <c r="I72" s="15">
        <f t="shared" si="7"/>
        <v>849.76</v>
      </c>
      <c r="J72" s="36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customHeight="1">
      <c r="A73" s="50" t="s">
        <v>144</v>
      </c>
      <c r="B73" s="13" t="s">
        <v>154</v>
      </c>
      <c r="C73" s="13" t="s">
        <v>36</v>
      </c>
      <c r="D73" s="40" t="s">
        <v>96</v>
      </c>
      <c r="E73" s="51">
        <v>1</v>
      </c>
      <c r="F73" s="92" t="s">
        <v>186</v>
      </c>
      <c r="G73" s="40">
        <v>505.81</v>
      </c>
      <c r="H73" s="15">
        <v>0</v>
      </c>
      <c r="I73" s="15">
        <f t="shared" si="7"/>
        <v>505.81</v>
      </c>
      <c r="J73" s="36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customHeight="1">
      <c r="A74" s="50" t="s">
        <v>144</v>
      </c>
      <c r="B74" s="13" t="s">
        <v>154</v>
      </c>
      <c r="C74" s="13" t="s">
        <v>36</v>
      </c>
      <c r="D74" s="40" t="s">
        <v>96</v>
      </c>
      <c r="E74" s="51">
        <v>1</v>
      </c>
      <c r="F74" s="92" t="s">
        <v>187</v>
      </c>
      <c r="G74" s="40">
        <v>505.81</v>
      </c>
      <c r="H74" s="15">
        <v>0</v>
      </c>
      <c r="I74" s="15">
        <f t="shared" si="7"/>
        <v>505.81</v>
      </c>
      <c r="J74" s="36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>
      <c r="A75" s="50" t="s">
        <v>188</v>
      </c>
      <c r="B75" s="13" t="s">
        <v>148</v>
      </c>
      <c r="C75" s="13" t="s">
        <v>189</v>
      </c>
      <c r="D75" s="40" t="s">
        <v>96</v>
      </c>
      <c r="E75" s="51">
        <v>1</v>
      </c>
      <c r="F75" s="92" t="s">
        <v>190</v>
      </c>
      <c r="G75" s="40">
        <v>849.76</v>
      </c>
      <c r="H75" s="15">
        <v>0</v>
      </c>
      <c r="I75" s="15">
        <f t="shared" si="7"/>
        <v>849.76</v>
      </c>
      <c r="J75" s="36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>
      <c r="A76" s="50" t="s">
        <v>191</v>
      </c>
      <c r="B76" s="13" t="s">
        <v>148</v>
      </c>
      <c r="C76" s="13" t="s">
        <v>189</v>
      </c>
      <c r="D76" s="40" t="s">
        <v>105</v>
      </c>
      <c r="E76" s="51">
        <v>1</v>
      </c>
      <c r="F76" s="92" t="s">
        <v>192</v>
      </c>
      <c r="G76" s="40">
        <v>849.76</v>
      </c>
      <c r="H76" s="15">
        <v>0</v>
      </c>
      <c r="I76" s="15">
        <f t="shared" si="7"/>
        <v>849.76</v>
      </c>
      <c r="J76" s="36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>
      <c r="A77" s="50" t="s">
        <v>193</v>
      </c>
      <c r="B77" s="13" t="s">
        <v>194</v>
      </c>
      <c r="C77" s="13" t="s">
        <v>189</v>
      </c>
      <c r="D77" s="40" t="s">
        <v>105</v>
      </c>
      <c r="E77" s="51">
        <v>1</v>
      </c>
      <c r="F77" s="92" t="s">
        <v>195</v>
      </c>
      <c r="G77" s="40">
        <v>566.5</v>
      </c>
      <c r="H77" s="15">
        <v>0</v>
      </c>
      <c r="I77" s="15">
        <f t="shared" si="7"/>
        <v>566.5</v>
      </c>
      <c r="J77" s="36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>
      <c r="A78" s="50" t="s">
        <v>196</v>
      </c>
      <c r="B78" s="13" t="s">
        <v>194</v>
      </c>
      <c r="C78" s="13" t="s">
        <v>189</v>
      </c>
      <c r="D78" s="40" t="s">
        <v>105</v>
      </c>
      <c r="E78" s="51">
        <v>1</v>
      </c>
      <c r="F78" s="92" t="s">
        <v>197</v>
      </c>
      <c r="G78" s="40">
        <v>566.5</v>
      </c>
      <c r="H78" s="15">
        <v>0</v>
      </c>
      <c r="I78" s="15">
        <f t="shared" si="7"/>
        <v>566.5</v>
      </c>
      <c r="J78" s="36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customHeight="1">
      <c r="A79" s="50" t="s">
        <v>198</v>
      </c>
      <c r="B79" s="13" t="s">
        <v>194</v>
      </c>
      <c r="C79" s="13" t="s">
        <v>199</v>
      </c>
      <c r="D79" s="40" t="s">
        <v>105</v>
      </c>
      <c r="E79" s="51">
        <v>1</v>
      </c>
      <c r="F79" s="92" t="s">
        <v>200</v>
      </c>
      <c r="G79" s="40">
        <v>566.5</v>
      </c>
      <c r="H79" s="15">
        <v>0</v>
      </c>
      <c r="I79" s="15">
        <f t="shared" si="7"/>
        <v>566.5</v>
      </c>
      <c r="J79" s="36"/>
      <c r="K79" s="19"/>
      <c r="L79" s="19"/>
      <c r="M79" s="19"/>
      <c r="N79" s="19"/>
      <c r="O79" s="19"/>
      <c r="P79" s="19"/>
      <c r="Q79" s="1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30" customHeight="1">
      <c r="A80" s="50" t="s">
        <v>201</v>
      </c>
      <c r="B80" s="13" t="s">
        <v>141</v>
      </c>
      <c r="C80" s="13" t="s">
        <v>36</v>
      </c>
      <c r="D80" s="40" t="s">
        <v>105</v>
      </c>
      <c r="E80" s="51">
        <v>1</v>
      </c>
      <c r="F80" s="92" t="s">
        <v>202</v>
      </c>
      <c r="G80" s="40">
        <v>1392.8</v>
      </c>
      <c r="H80" s="15">
        <v>0</v>
      </c>
      <c r="I80" s="15">
        <f t="shared" si="7"/>
        <v>1392.8</v>
      </c>
      <c r="J80" s="36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customHeight="1">
      <c r="A81" s="93" t="s">
        <v>498</v>
      </c>
      <c r="B81" s="13" t="s">
        <v>148</v>
      </c>
      <c r="C81" s="13" t="s">
        <v>511</v>
      </c>
      <c r="D81" s="40" t="s">
        <v>96</v>
      </c>
      <c r="E81" s="51">
        <v>1</v>
      </c>
      <c r="F81" s="92" t="s">
        <v>512</v>
      </c>
      <c r="G81" s="40">
        <v>849.76</v>
      </c>
      <c r="H81" s="15">
        <v>0</v>
      </c>
      <c r="I81" s="15">
        <f t="shared" si="7"/>
        <v>849.76</v>
      </c>
      <c r="J81" s="36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>
      <c r="A82" s="50" t="s">
        <v>203</v>
      </c>
      <c r="B82" s="13" t="s">
        <v>148</v>
      </c>
      <c r="C82" s="13" t="s">
        <v>204</v>
      </c>
      <c r="D82" s="40" t="s">
        <v>96</v>
      </c>
      <c r="E82" s="51">
        <v>1</v>
      </c>
      <c r="F82" s="92" t="s">
        <v>205</v>
      </c>
      <c r="G82" s="40">
        <v>849.76</v>
      </c>
      <c r="H82" s="15">
        <v>0</v>
      </c>
      <c r="I82" s="40">
        <v>849.76</v>
      </c>
      <c r="J82" s="36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>
      <c r="A83" s="50" t="s">
        <v>206</v>
      </c>
      <c r="B83" s="13" t="s">
        <v>148</v>
      </c>
      <c r="C83" s="13" t="s">
        <v>36</v>
      </c>
      <c r="D83" s="40" t="s">
        <v>105</v>
      </c>
      <c r="E83" s="51">
        <v>1</v>
      </c>
      <c r="F83" s="92" t="s">
        <v>223</v>
      </c>
      <c r="G83" s="40">
        <v>849.76</v>
      </c>
      <c r="H83" s="15">
        <v>0</v>
      </c>
      <c r="I83" s="15">
        <f t="shared" ref="I83:I99" si="8">SUM(G83:H83)</f>
        <v>849.76</v>
      </c>
      <c r="J83" s="36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customHeight="1">
      <c r="A84" s="50" t="s">
        <v>208</v>
      </c>
      <c r="B84" s="13" t="s">
        <v>148</v>
      </c>
      <c r="C84" s="13" t="s">
        <v>36</v>
      </c>
      <c r="D84" s="40" t="s">
        <v>105</v>
      </c>
      <c r="E84" s="51">
        <v>1</v>
      </c>
      <c r="F84" s="92" t="s">
        <v>209</v>
      </c>
      <c r="G84" s="40">
        <v>849.76</v>
      </c>
      <c r="H84" s="15">
        <v>0</v>
      </c>
      <c r="I84" s="15">
        <f t="shared" si="8"/>
        <v>849.76</v>
      </c>
      <c r="J84" s="36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>
      <c r="A85" s="50" t="s">
        <v>210</v>
      </c>
      <c r="B85" s="13" t="s">
        <v>141</v>
      </c>
      <c r="C85" s="13" t="s">
        <v>36</v>
      </c>
      <c r="D85" s="40" t="s">
        <v>96</v>
      </c>
      <c r="E85" s="51">
        <v>1</v>
      </c>
      <c r="F85" s="92" t="s">
        <v>211</v>
      </c>
      <c r="G85" s="40">
        <v>1392.8</v>
      </c>
      <c r="H85" s="15">
        <v>0</v>
      </c>
      <c r="I85" s="15">
        <f t="shared" si="8"/>
        <v>1392.8</v>
      </c>
      <c r="J85" s="36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>
      <c r="A86" s="50" t="s">
        <v>212</v>
      </c>
      <c r="B86" s="13" t="s">
        <v>194</v>
      </c>
      <c r="C86" s="13" t="s">
        <v>199</v>
      </c>
      <c r="D86" s="40" t="s">
        <v>105</v>
      </c>
      <c r="E86" s="51">
        <v>1</v>
      </c>
      <c r="F86" s="92" t="s">
        <v>213</v>
      </c>
      <c r="G86" s="40">
        <v>566.5</v>
      </c>
      <c r="H86" s="15">
        <v>0</v>
      </c>
      <c r="I86" s="15">
        <f t="shared" si="8"/>
        <v>566.5</v>
      </c>
      <c r="J86" s="36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>
      <c r="A87" s="50" t="s">
        <v>214</v>
      </c>
      <c r="B87" s="13" t="s">
        <v>194</v>
      </c>
      <c r="C87" s="13" t="s">
        <v>199</v>
      </c>
      <c r="D87" s="40" t="s">
        <v>105</v>
      </c>
      <c r="E87" s="51">
        <v>1</v>
      </c>
      <c r="F87" s="92" t="s">
        <v>215</v>
      </c>
      <c r="G87" s="40">
        <v>566.5</v>
      </c>
      <c r="H87" s="15">
        <v>0</v>
      </c>
      <c r="I87" s="15">
        <f t="shared" si="8"/>
        <v>566.5</v>
      </c>
      <c r="J87" s="36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customHeight="1">
      <c r="A88" s="50" t="s">
        <v>216</v>
      </c>
      <c r="B88" s="13" t="s">
        <v>148</v>
      </c>
      <c r="C88" s="13" t="s">
        <v>189</v>
      </c>
      <c r="D88" s="40" t="s">
        <v>105</v>
      </c>
      <c r="E88" s="51">
        <v>1</v>
      </c>
      <c r="F88" s="92" t="s">
        <v>217</v>
      </c>
      <c r="G88" s="40">
        <v>849.76</v>
      </c>
      <c r="H88" s="15">
        <v>0</v>
      </c>
      <c r="I88" s="15">
        <f t="shared" si="8"/>
        <v>849.76</v>
      </c>
      <c r="J88" s="36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customHeight="1">
      <c r="A89" s="50" t="s">
        <v>144</v>
      </c>
      <c r="B89" s="13" t="s">
        <v>154</v>
      </c>
      <c r="C89" s="13" t="s">
        <v>218</v>
      </c>
      <c r="D89" s="40" t="s">
        <v>96</v>
      </c>
      <c r="E89" s="51">
        <v>1</v>
      </c>
      <c r="F89" s="92" t="s">
        <v>219</v>
      </c>
      <c r="G89" s="40">
        <v>505.81</v>
      </c>
      <c r="H89" s="15">
        <v>0</v>
      </c>
      <c r="I89" s="15">
        <f t="shared" si="8"/>
        <v>505.81</v>
      </c>
      <c r="J89" s="36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customHeight="1">
      <c r="A90" s="50" t="s">
        <v>220</v>
      </c>
      <c r="B90" s="13" t="s">
        <v>148</v>
      </c>
      <c r="C90" s="13" t="s">
        <v>218</v>
      </c>
      <c r="D90" s="40" t="s">
        <v>96</v>
      </c>
      <c r="E90" s="51">
        <v>1</v>
      </c>
      <c r="F90" s="92" t="s">
        <v>513</v>
      </c>
      <c r="G90" s="40">
        <v>849.76</v>
      </c>
      <c r="H90" s="15">
        <v>0</v>
      </c>
      <c r="I90" s="15">
        <f t="shared" si="8"/>
        <v>849.76</v>
      </c>
      <c r="J90" s="36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>
      <c r="A91" s="50" t="s">
        <v>222</v>
      </c>
      <c r="B91" s="13" t="s">
        <v>148</v>
      </c>
      <c r="C91" s="13" t="s">
        <v>218</v>
      </c>
      <c r="D91" s="40" t="s">
        <v>96</v>
      </c>
      <c r="E91" s="51">
        <v>1</v>
      </c>
      <c r="F91" s="92" t="s">
        <v>514</v>
      </c>
      <c r="G91" s="40">
        <v>849.76</v>
      </c>
      <c r="H91" s="15">
        <v>0</v>
      </c>
      <c r="I91" s="15">
        <f t="shared" si="8"/>
        <v>849.76</v>
      </c>
      <c r="J91" s="36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customHeight="1">
      <c r="A92" s="50" t="s">
        <v>224</v>
      </c>
      <c r="B92" s="13" t="s">
        <v>194</v>
      </c>
      <c r="C92" s="13" t="s">
        <v>218</v>
      </c>
      <c r="D92" s="40" t="s">
        <v>105</v>
      </c>
      <c r="E92" s="51">
        <v>1</v>
      </c>
      <c r="F92" s="92" t="s">
        <v>225</v>
      </c>
      <c r="G92" s="40">
        <v>566.5</v>
      </c>
      <c r="H92" s="15">
        <v>0</v>
      </c>
      <c r="I92" s="15">
        <f t="shared" si="8"/>
        <v>566.5</v>
      </c>
      <c r="J92" s="36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>
      <c r="A93" s="50" t="s">
        <v>226</v>
      </c>
      <c r="B93" s="13" t="s">
        <v>148</v>
      </c>
      <c r="C93" s="13" t="s">
        <v>227</v>
      </c>
      <c r="D93" s="40" t="s">
        <v>96</v>
      </c>
      <c r="E93" s="51">
        <v>1</v>
      </c>
      <c r="F93" s="92" t="s">
        <v>475</v>
      </c>
      <c r="G93" s="40">
        <v>849.76</v>
      </c>
      <c r="H93" s="15">
        <v>0</v>
      </c>
      <c r="I93" s="15">
        <f t="shared" si="8"/>
        <v>849.76</v>
      </c>
      <c r="J93" s="36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>
      <c r="A94" s="50" t="s">
        <v>229</v>
      </c>
      <c r="B94" s="13" t="s">
        <v>141</v>
      </c>
      <c r="C94" s="13" t="s">
        <v>230</v>
      </c>
      <c r="D94" s="40" t="s">
        <v>105</v>
      </c>
      <c r="E94" s="51">
        <v>1</v>
      </c>
      <c r="F94" s="92" t="s">
        <v>476</v>
      </c>
      <c r="G94" s="40">
        <v>1392.8</v>
      </c>
      <c r="H94" s="15">
        <v>0</v>
      </c>
      <c r="I94" s="15">
        <f t="shared" si="8"/>
        <v>1392.8</v>
      </c>
      <c r="J94" s="36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>
      <c r="A95" s="50" t="s">
        <v>232</v>
      </c>
      <c r="B95" s="13" t="s">
        <v>148</v>
      </c>
      <c r="C95" s="13" t="s">
        <v>230</v>
      </c>
      <c r="D95" s="40" t="s">
        <v>105</v>
      </c>
      <c r="E95" s="51">
        <v>1</v>
      </c>
      <c r="F95" s="92" t="s">
        <v>233</v>
      </c>
      <c r="G95" s="40">
        <v>849.76</v>
      </c>
      <c r="H95" s="15">
        <v>0</v>
      </c>
      <c r="I95" s="15">
        <f t="shared" si="8"/>
        <v>849.76</v>
      </c>
      <c r="J95" s="36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>
      <c r="A96" s="50" t="s">
        <v>144</v>
      </c>
      <c r="B96" s="13" t="s">
        <v>154</v>
      </c>
      <c r="C96" s="40" t="s">
        <v>56</v>
      </c>
      <c r="D96" s="40" t="s">
        <v>105</v>
      </c>
      <c r="E96" s="51">
        <v>1</v>
      </c>
      <c r="F96" s="92" t="s">
        <v>234</v>
      </c>
      <c r="G96" s="40">
        <v>505.81</v>
      </c>
      <c r="H96" s="15">
        <v>0</v>
      </c>
      <c r="I96" s="15">
        <f t="shared" si="8"/>
        <v>505.81</v>
      </c>
      <c r="J96" s="36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customHeight="1">
      <c r="A97" s="50" t="s">
        <v>235</v>
      </c>
      <c r="B97" s="13" t="s">
        <v>194</v>
      </c>
      <c r="C97" s="40" t="s">
        <v>236</v>
      </c>
      <c r="D97" s="40" t="s">
        <v>105</v>
      </c>
      <c r="E97" s="51">
        <v>1</v>
      </c>
      <c r="F97" s="92" t="s">
        <v>237</v>
      </c>
      <c r="G97" s="40">
        <v>566.5</v>
      </c>
      <c r="H97" s="15">
        <v>0</v>
      </c>
      <c r="I97" s="15">
        <f t="shared" si="8"/>
        <v>566.5</v>
      </c>
      <c r="J97" s="36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>
      <c r="A98" s="50" t="s">
        <v>238</v>
      </c>
      <c r="B98" s="13" t="s">
        <v>148</v>
      </c>
      <c r="C98" s="40" t="s">
        <v>236</v>
      </c>
      <c r="D98" s="40" t="s">
        <v>96</v>
      </c>
      <c r="E98" s="51">
        <v>1</v>
      </c>
      <c r="F98" s="92" t="s">
        <v>239</v>
      </c>
      <c r="G98" s="40">
        <v>849.76</v>
      </c>
      <c r="H98" s="15">
        <v>0</v>
      </c>
      <c r="I98" s="15">
        <f t="shared" si="8"/>
        <v>849.76</v>
      </c>
      <c r="J98" s="36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>
      <c r="A99" s="50" t="s">
        <v>240</v>
      </c>
      <c r="B99" s="13" t="s">
        <v>141</v>
      </c>
      <c r="C99" s="40" t="s">
        <v>241</v>
      </c>
      <c r="D99" s="40" t="s">
        <v>105</v>
      </c>
      <c r="E99" s="51">
        <v>1</v>
      </c>
      <c r="F99" s="92" t="s">
        <v>477</v>
      </c>
      <c r="G99" s="40">
        <v>1392.8</v>
      </c>
      <c r="H99" s="15">
        <v>0</v>
      </c>
      <c r="I99" s="15">
        <f t="shared" si="8"/>
        <v>1392.8</v>
      </c>
      <c r="J99" s="36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>
      <c r="A100" s="50" t="s">
        <v>515</v>
      </c>
      <c r="B100" s="13" t="s">
        <v>148</v>
      </c>
      <c r="C100" s="40" t="s">
        <v>516</v>
      </c>
      <c r="D100" s="40" t="s">
        <v>105</v>
      </c>
      <c r="E100" s="51">
        <v>1</v>
      </c>
      <c r="F100" s="92" t="s">
        <v>517</v>
      </c>
      <c r="G100" s="40">
        <v>849.76</v>
      </c>
      <c r="H100" s="15">
        <v>0</v>
      </c>
      <c r="I100" s="40">
        <v>849.76</v>
      </c>
      <c r="J100" s="36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customHeight="1">
      <c r="A101" s="50" t="s">
        <v>144</v>
      </c>
      <c r="B101" s="13" t="s">
        <v>154</v>
      </c>
      <c r="C101" s="40" t="s">
        <v>241</v>
      </c>
      <c r="D101" s="40" t="s">
        <v>105</v>
      </c>
      <c r="E101" s="51">
        <v>1</v>
      </c>
      <c r="F101" s="92" t="s">
        <v>243</v>
      </c>
      <c r="G101" s="40">
        <v>505.81</v>
      </c>
      <c r="H101" s="15">
        <v>0</v>
      </c>
      <c r="I101" s="15">
        <f t="shared" ref="I101:I131" si="9">SUM(G101:H101)</f>
        <v>505.81</v>
      </c>
      <c r="J101" s="36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customHeight="1">
      <c r="A102" s="50" t="s">
        <v>244</v>
      </c>
      <c r="B102" s="13" t="s">
        <v>148</v>
      </c>
      <c r="C102" s="40" t="s">
        <v>245</v>
      </c>
      <c r="D102" s="40" t="s">
        <v>96</v>
      </c>
      <c r="E102" s="51">
        <v>1</v>
      </c>
      <c r="F102" s="92" t="s">
        <v>246</v>
      </c>
      <c r="G102" s="40">
        <v>849.76</v>
      </c>
      <c r="H102" s="15">
        <v>0</v>
      </c>
      <c r="I102" s="15">
        <f t="shared" si="9"/>
        <v>849.76</v>
      </c>
      <c r="J102" s="36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>
      <c r="A103" s="50" t="s">
        <v>250</v>
      </c>
      <c r="B103" s="13" t="s">
        <v>148</v>
      </c>
      <c r="C103" s="40" t="s">
        <v>251</v>
      </c>
      <c r="D103" s="40" t="s">
        <v>96</v>
      </c>
      <c r="E103" s="51">
        <v>1</v>
      </c>
      <c r="F103" s="92" t="s">
        <v>252</v>
      </c>
      <c r="G103" s="40">
        <v>849.76</v>
      </c>
      <c r="H103" s="15">
        <v>0</v>
      </c>
      <c r="I103" s="15">
        <f t="shared" si="9"/>
        <v>849.76</v>
      </c>
      <c r="J103" s="36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>
      <c r="A104" s="50" t="s">
        <v>253</v>
      </c>
      <c r="B104" s="13" t="s">
        <v>148</v>
      </c>
      <c r="C104" s="40" t="s">
        <v>254</v>
      </c>
      <c r="D104" s="40" t="s">
        <v>105</v>
      </c>
      <c r="E104" s="51">
        <v>1</v>
      </c>
      <c r="F104" s="92" t="s">
        <v>255</v>
      </c>
      <c r="G104" s="40">
        <v>849.76</v>
      </c>
      <c r="H104" s="15">
        <v>0</v>
      </c>
      <c r="I104" s="15">
        <f t="shared" si="9"/>
        <v>849.76</v>
      </c>
      <c r="J104" s="36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customHeight="1">
      <c r="A105" s="50" t="s">
        <v>256</v>
      </c>
      <c r="B105" s="13" t="s">
        <v>148</v>
      </c>
      <c r="C105" s="40" t="s">
        <v>257</v>
      </c>
      <c r="D105" s="40" t="s">
        <v>105</v>
      </c>
      <c r="E105" s="51">
        <v>1</v>
      </c>
      <c r="F105" s="94" t="s">
        <v>258</v>
      </c>
      <c r="G105" s="40">
        <v>849.76</v>
      </c>
      <c r="H105" s="15">
        <v>0</v>
      </c>
      <c r="I105" s="15">
        <f t="shared" si="9"/>
        <v>849.76</v>
      </c>
      <c r="J105" s="36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customHeight="1">
      <c r="A106" s="50" t="s">
        <v>259</v>
      </c>
      <c r="B106" s="13" t="s">
        <v>148</v>
      </c>
      <c r="C106" s="40" t="s">
        <v>251</v>
      </c>
      <c r="D106" s="40" t="s">
        <v>96</v>
      </c>
      <c r="E106" s="51">
        <v>1</v>
      </c>
      <c r="F106" s="92" t="s">
        <v>260</v>
      </c>
      <c r="G106" s="40">
        <v>849.76</v>
      </c>
      <c r="H106" s="15">
        <v>0</v>
      </c>
      <c r="I106" s="15">
        <f t="shared" si="9"/>
        <v>849.76</v>
      </c>
      <c r="J106" s="36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customHeight="1">
      <c r="A107" s="50" t="s">
        <v>261</v>
      </c>
      <c r="B107" s="13" t="s">
        <v>194</v>
      </c>
      <c r="C107" s="40" t="s">
        <v>241</v>
      </c>
      <c r="D107" s="40" t="s">
        <v>96</v>
      </c>
      <c r="E107" s="51">
        <v>1</v>
      </c>
      <c r="F107" s="92" t="s">
        <v>262</v>
      </c>
      <c r="G107" s="40">
        <v>566.5</v>
      </c>
      <c r="H107" s="15">
        <v>0</v>
      </c>
      <c r="I107" s="15">
        <f t="shared" si="9"/>
        <v>566.5</v>
      </c>
      <c r="J107" s="36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customHeight="1">
      <c r="A108" s="50" t="s">
        <v>263</v>
      </c>
      <c r="B108" s="13" t="s">
        <v>148</v>
      </c>
      <c r="C108" s="13" t="s">
        <v>254</v>
      </c>
      <c r="D108" s="40" t="s">
        <v>96</v>
      </c>
      <c r="E108" s="51">
        <v>1</v>
      </c>
      <c r="F108" s="92" t="s">
        <v>264</v>
      </c>
      <c r="G108" s="40">
        <v>849.76</v>
      </c>
      <c r="H108" s="15">
        <v>0</v>
      </c>
      <c r="I108" s="15">
        <f t="shared" si="9"/>
        <v>849.76</v>
      </c>
      <c r="J108" s="36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>
      <c r="A109" s="50" t="s">
        <v>265</v>
      </c>
      <c r="B109" s="13" t="s">
        <v>148</v>
      </c>
      <c r="C109" s="52" t="s">
        <v>266</v>
      </c>
      <c r="D109" s="40" t="s">
        <v>96</v>
      </c>
      <c r="E109" s="51">
        <v>1</v>
      </c>
      <c r="F109" s="92" t="s">
        <v>518</v>
      </c>
      <c r="G109" s="40">
        <v>849.76</v>
      </c>
      <c r="H109" s="15">
        <v>0</v>
      </c>
      <c r="I109" s="15">
        <f t="shared" si="9"/>
        <v>849.76</v>
      </c>
      <c r="J109" s="36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customHeight="1">
      <c r="A110" s="50" t="s">
        <v>268</v>
      </c>
      <c r="B110" s="13" t="s">
        <v>141</v>
      </c>
      <c r="C110" s="52" t="s">
        <v>269</v>
      </c>
      <c r="D110" s="40" t="s">
        <v>105</v>
      </c>
      <c r="E110" s="51">
        <v>1</v>
      </c>
      <c r="F110" s="92" t="s">
        <v>270</v>
      </c>
      <c r="G110" s="40">
        <v>1392.8</v>
      </c>
      <c r="H110" s="15">
        <v>0</v>
      </c>
      <c r="I110" s="15">
        <f t="shared" si="9"/>
        <v>1392.8</v>
      </c>
      <c r="J110" s="36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>
      <c r="A111" s="50" t="s">
        <v>265</v>
      </c>
      <c r="B111" s="13" t="s">
        <v>148</v>
      </c>
      <c r="C111" s="52" t="s">
        <v>269</v>
      </c>
      <c r="D111" s="40" t="s">
        <v>96</v>
      </c>
      <c r="E111" s="51">
        <v>1</v>
      </c>
      <c r="F111" s="92" t="s">
        <v>271</v>
      </c>
      <c r="G111" s="40">
        <v>849.76</v>
      </c>
      <c r="H111" s="15">
        <v>0</v>
      </c>
      <c r="I111" s="15">
        <f t="shared" si="9"/>
        <v>849.76</v>
      </c>
      <c r="J111" s="36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customHeight="1">
      <c r="A112" s="50" t="s">
        <v>272</v>
      </c>
      <c r="B112" s="13" t="s">
        <v>148</v>
      </c>
      <c r="C112" s="52" t="s">
        <v>273</v>
      </c>
      <c r="D112" s="40" t="s">
        <v>105</v>
      </c>
      <c r="E112" s="51">
        <v>1</v>
      </c>
      <c r="F112" s="92" t="s">
        <v>274</v>
      </c>
      <c r="G112" s="40">
        <v>849.76</v>
      </c>
      <c r="H112" s="15">
        <v>0</v>
      </c>
      <c r="I112" s="15">
        <f t="shared" si="9"/>
        <v>849.76</v>
      </c>
      <c r="J112" s="36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customHeight="1">
      <c r="A113" s="50" t="s">
        <v>275</v>
      </c>
      <c r="B113" s="13" t="s">
        <v>194</v>
      </c>
      <c r="C113" s="52" t="s">
        <v>273</v>
      </c>
      <c r="D113" s="40" t="s">
        <v>96</v>
      </c>
      <c r="E113" s="51">
        <v>1</v>
      </c>
      <c r="F113" s="92" t="s">
        <v>276</v>
      </c>
      <c r="G113" s="40">
        <v>566.5</v>
      </c>
      <c r="H113" s="15">
        <v>0</v>
      </c>
      <c r="I113" s="15">
        <f t="shared" si="9"/>
        <v>566.5</v>
      </c>
      <c r="J113" s="36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customHeight="1">
      <c r="A114" s="50" t="s">
        <v>265</v>
      </c>
      <c r="B114" s="13" t="s">
        <v>194</v>
      </c>
      <c r="C114" s="52" t="s">
        <v>273</v>
      </c>
      <c r="D114" s="40" t="s">
        <v>96</v>
      </c>
      <c r="E114" s="51">
        <v>1</v>
      </c>
      <c r="F114" s="92" t="s">
        <v>277</v>
      </c>
      <c r="G114" s="40">
        <v>566.5</v>
      </c>
      <c r="H114" s="15">
        <v>0</v>
      </c>
      <c r="I114" s="15">
        <f t="shared" si="9"/>
        <v>566.5</v>
      </c>
      <c r="J114" s="36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customHeight="1">
      <c r="A115" s="50" t="s">
        <v>278</v>
      </c>
      <c r="B115" s="13" t="s">
        <v>148</v>
      </c>
      <c r="C115" s="52" t="s">
        <v>279</v>
      </c>
      <c r="D115" s="40" t="s">
        <v>96</v>
      </c>
      <c r="E115" s="51">
        <v>1</v>
      </c>
      <c r="F115" s="92" t="s">
        <v>280</v>
      </c>
      <c r="G115" s="40">
        <v>849.76</v>
      </c>
      <c r="H115" s="15">
        <v>0</v>
      </c>
      <c r="I115" s="15">
        <f t="shared" si="9"/>
        <v>849.76</v>
      </c>
      <c r="J115" s="36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>
      <c r="A116" s="50" t="s">
        <v>275</v>
      </c>
      <c r="B116" s="13" t="s">
        <v>194</v>
      </c>
      <c r="C116" s="52" t="s">
        <v>279</v>
      </c>
      <c r="D116" s="40" t="s">
        <v>96</v>
      </c>
      <c r="E116" s="51">
        <v>1</v>
      </c>
      <c r="F116" s="92" t="s">
        <v>281</v>
      </c>
      <c r="G116" s="40">
        <v>566.5</v>
      </c>
      <c r="H116" s="15">
        <v>0</v>
      </c>
      <c r="I116" s="15">
        <f t="shared" si="9"/>
        <v>566.5</v>
      </c>
      <c r="J116" s="36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customHeight="1">
      <c r="A117" s="50" t="s">
        <v>519</v>
      </c>
      <c r="B117" s="13" t="s">
        <v>194</v>
      </c>
      <c r="C117" s="52" t="s">
        <v>303</v>
      </c>
      <c r="D117" s="40" t="s">
        <v>105</v>
      </c>
      <c r="E117" s="51">
        <v>1</v>
      </c>
      <c r="F117" s="92" t="s">
        <v>395</v>
      </c>
      <c r="G117" s="40">
        <v>566.5</v>
      </c>
      <c r="H117" s="15">
        <v>0</v>
      </c>
      <c r="I117" s="15">
        <f t="shared" si="9"/>
        <v>566.5</v>
      </c>
      <c r="J117" s="36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>
      <c r="A118" s="50" t="s">
        <v>265</v>
      </c>
      <c r="B118" s="13" t="s">
        <v>194</v>
      </c>
      <c r="C118" s="52" t="s">
        <v>279</v>
      </c>
      <c r="D118" s="40" t="s">
        <v>96</v>
      </c>
      <c r="E118" s="51">
        <v>1</v>
      </c>
      <c r="F118" s="92" t="s">
        <v>282</v>
      </c>
      <c r="G118" s="40">
        <v>566.5</v>
      </c>
      <c r="H118" s="15">
        <v>0</v>
      </c>
      <c r="I118" s="15">
        <f t="shared" si="9"/>
        <v>566.5</v>
      </c>
      <c r="J118" s="36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>
      <c r="A119" s="50" t="s">
        <v>283</v>
      </c>
      <c r="B119" s="13" t="s">
        <v>194</v>
      </c>
      <c r="C119" s="52" t="s">
        <v>279</v>
      </c>
      <c r="D119" s="40" t="s">
        <v>105</v>
      </c>
      <c r="E119" s="51">
        <v>1</v>
      </c>
      <c r="F119" s="92" t="s">
        <v>284</v>
      </c>
      <c r="G119" s="40">
        <v>566.5</v>
      </c>
      <c r="H119" s="15">
        <v>0</v>
      </c>
      <c r="I119" s="15">
        <f t="shared" si="9"/>
        <v>566.5</v>
      </c>
      <c r="J119" s="36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>
      <c r="A120" s="50" t="s">
        <v>285</v>
      </c>
      <c r="B120" s="13" t="s">
        <v>148</v>
      </c>
      <c r="C120" s="52" t="s">
        <v>286</v>
      </c>
      <c r="D120" s="40" t="s">
        <v>105</v>
      </c>
      <c r="E120" s="51">
        <v>1</v>
      </c>
      <c r="F120" s="92" t="s">
        <v>287</v>
      </c>
      <c r="G120" s="40">
        <v>849.76</v>
      </c>
      <c r="H120" s="15">
        <v>0</v>
      </c>
      <c r="I120" s="15">
        <f t="shared" si="9"/>
        <v>849.76</v>
      </c>
      <c r="J120" s="36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customHeight="1">
      <c r="A121" s="50" t="s">
        <v>288</v>
      </c>
      <c r="B121" s="13" t="s">
        <v>148</v>
      </c>
      <c r="C121" s="52" t="s">
        <v>289</v>
      </c>
      <c r="D121" s="40" t="s">
        <v>105</v>
      </c>
      <c r="E121" s="51">
        <v>1</v>
      </c>
      <c r="F121" s="92" t="s">
        <v>290</v>
      </c>
      <c r="G121" s="40">
        <v>849.76</v>
      </c>
      <c r="H121" s="15">
        <v>0</v>
      </c>
      <c r="I121" s="15">
        <f t="shared" si="9"/>
        <v>849.76</v>
      </c>
      <c r="J121" s="36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customHeight="1">
      <c r="A122" s="50" t="s">
        <v>291</v>
      </c>
      <c r="B122" s="13" t="s">
        <v>194</v>
      </c>
      <c r="C122" s="52" t="s">
        <v>292</v>
      </c>
      <c r="D122" s="40" t="s">
        <v>96</v>
      </c>
      <c r="E122" s="51">
        <v>1</v>
      </c>
      <c r="F122" s="92" t="s">
        <v>293</v>
      </c>
      <c r="G122" s="40">
        <v>566.5</v>
      </c>
      <c r="H122" s="15">
        <v>0</v>
      </c>
      <c r="I122" s="15">
        <f t="shared" si="9"/>
        <v>566.5</v>
      </c>
      <c r="J122" s="36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customHeight="1">
      <c r="A123" s="50" t="s">
        <v>265</v>
      </c>
      <c r="B123" s="13" t="s">
        <v>194</v>
      </c>
      <c r="C123" s="52" t="s">
        <v>289</v>
      </c>
      <c r="D123" s="40" t="s">
        <v>96</v>
      </c>
      <c r="E123" s="51">
        <v>1</v>
      </c>
      <c r="F123" s="92" t="s">
        <v>294</v>
      </c>
      <c r="G123" s="40">
        <v>566.5</v>
      </c>
      <c r="H123" s="15">
        <v>0</v>
      </c>
      <c r="I123" s="15">
        <f t="shared" si="9"/>
        <v>566.5</v>
      </c>
      <c r="J123" s="36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customHeight="1">
      <c r="A124" s="50" t="s">
        <v>275</v>
      </c>
      <c r="B124" s="13" t="s">
        <v>194</v>
      </c>
      <c r="C124" s="52" t="s">
        <v>286</v>
      </c>
      <c r="D124" s="40" t="s">
        <v>96</v>
      </c>
      <c r="E124" s="51">
        <v>1</v>
      </c>
      <c r="F124" s="92" t="s">
        <v>295</v>
      </c>
      <c r="G124" s="40">
        <v>566.5</v>
      </c>
      <c r="H124" s="15">
        <v>0</v>
      </c>
      <c r="I124" s="15">
        <f t="shared" si="9"/>
        <v>566.5</v>
      </c>
      <c r="J124" s="36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customHeight="1">
      <c r="A125" s="50" t="s">
        <v>265</v>
      </c>
      <c r="B125" s="13" t="s">
        <v>194</v>
      </c>
      <c r="C125" s="52" t="s">
        <v>286</v>
      </c>
      <c r="D125" s="40" t="s">
        <v>96</v>
      </c>
      <c r="E125" s="51">
        <v>1</v>
      </c>
      <c r="F125" s="92" t="s">
        <v>296</v>
      </c>
      <c r="G125" s="40">
        <v>566.5</v>
      </c>
      <c r="H125" s="15">
        <v>0</v>
      </c>
      <c r="I125" s="15">
        <f t="shared" si="9"/>
        <v>566.5</v>
      </c>
      <c r="J125" s="36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>
      <c r="A126" s="50" t="s">
        <v>297</v>
      </c>
      <c r="B126" s="13" t="s">
        <v>194</v>
      </c>
      <c r="C126" s="52" t="s">
        <v>298</v>
      </c>
      <c r="D126" s="40" t="s">
        <v>96</v>
      </c>
      <c r="E126" s="51">
        <v>1</v>
      </c>
      <c r="F126" s="92" t="s">
        <v>299</v>
      </c>
      <c r="G126" s="40">
        <v>566.5</v>
      </c>
      <c r="H126" s="15">
        <v>0</v>
      </c>
      <c r="I126" s="15">
        <f t="shared" si="9"/>
        <v>566.5</v>
      </c>
      <c r="J126" s="36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customHeight="1">
      <c r="A127" s="50" t="s">
        <v>300</v>
      </c>
      <c r="B127" s="13" t="s">
        <v>148</v>
      </c>
      <c r="C127" s="52" t="s">
        <v>301</v>
      </c>
      <c r="D127" s="40" t="s">
        <v>105</v>
      </c>
      <c r="E127" s="51">
        <v>1</v>
      </c>
      <c r="F127" s="92" t="s">
        <v>479</v>
      </c>
      <c r="G127" s="40">
        <v>849.76</v>
      </c>
      <c r="H127" s="15">
        <v>0</v>
      </c>
      <c r="I127" s="15">
        <f t="shared" si="9"/>
        <v>849.76</v>
      </c>
      <c r="J127" s="36"/>
      <c r="K127" s="19"/>
      <c r="L127" s="19"/>
      <c r="M127" s="19"/>
      <c r="N127" s="19"/>
      <c r="O127" s="19"/>
      <c r="P127" s="19"/>
      <c r="Q127" s="1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30" customHeight="1">
      <c r="A128" s="50" t="s">
        <v>265</v>
      </c>
      <c r="B128" s="13" t="s">
        <v>194</v>
      </c>
      <c r="C128" s="52" t="s">
        <v>303</v>
      </c>
      <c r="D128" s="40" t="s">
        <v>96</v>
      </c>
      <c r="E128" s="51">
        <v>1</v>
      </c>
      <c r="F128" s="92" t="s">
        <v>304</v>
      </c>
      <c r="G128" s="40">
        <v>566.5</v>
      </c>
      <c r="H128" s="15">
        <v>0</v>
      </c>
      <c r="I128" s="15">
        <f t="shared" si="9"/>
        <v>566.5</v>
      </c>
      <c r="J128" s="36"/>
      <c r="K128" s="19"/>
      <c r="L128" s="19"/>
      <c r="M128" s="19"/>
      <c r="N128" s="19"/>
      <c r="O128" s="19"/>
      <c r="P128" s="19"/>
      <c r="Q128" s="1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customHeight="1">
      <c r="A129" s="50" t="s">
        <v>275</v>
      </c>
      <c r="B129" s="13" t="s">
        <v>194</v>
      </c>
      <c r="C129" s="52" t="s">
        <v>303</v>
      </c>
      <c r="D129" s="40" t="s">
        <v>96</v>
      </c>
      <c r="E129" s="51">
        <v>1</v>
      </c>
      <c r="F129" s="92" t="s">
        <v>307</v>
      </c>
      <c r="G129" s="40">
        <v>566.5</v>
      </c>
      <c r="H129" s="15">
        <v>0</v>
      </c>
      <c r="I129" s="15">
        <f t="shared" si="9"/>
        <v>566.5</v>
      </c>
      <c r="J129" s="36"/>
      <c r="K129" s="19"/>
      <c r="L129" s="19"/>
      <c r="M129" s="19"/>
      <c r="N129" s="19"/>
      <c r="O129" s="19"/>
      <c r="P129" s="19"/>
      <c r="Q129" s="1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30" customHeight="1">
      <c r="A130" s="50" t="s">
        <v>308</v>
      </c>
      <c r="B130" s="13" t="s">
        <v>148</v>
      </c>
      <c r="C130" s="52" t="s">
        <v>309</v>
      </c>
      <c r="D130" s="40" t="s">
        <v>96</v>
      </c>
      <c r="E130" s="51">
        <v>1</v>
      </c>
      <c r="F130" s="92" t="s">
        <v>310</v>
      </c>
      <c r="G130" s="40">
        <v>849.76</v>
      </c>
      <c r="H130" s="15">
        <v>0</v>
      </c>
      <c r="I130" s="15">
        <f t="shared" si="9"/>
        <v>849.76</v>
      </c>
      <c r="J130" s="36"/>
      <c r="K130" s="19"/>
      <c r="L130" s="19"/>
      <c r="M130" s="19"/>
      <c r="N130" s="19"/>
      <c r="O130" s="19"/>
      <c r="P130" s="19"/>
      <c r="Q130" s="1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0" customHeight="1">
      <c r="A131" s="50" t="s">
        <v>311</v>
      </c>
      <c r="B131" s="13" t="s">
        <v>148</v>
      </c>
      <c r="C131" s="52" t="s">
        <v>312</v>
      </c>
      <c r="D131" s="40" t="s">
        <v>96</v>
      </c>
      <c r="E131" s="51">
        <v>1</v>
      </c>
      <c r="F131" s="92" t="s">
        <v>313</v>
      </c>
      <c r="G131" s="40">
        <v>849.76</v>
      </c>
      <c r="H131" s="15">
        <v>0</v>
      </c>
      <c r="I131" s="15">
        <f t="shared" si="9"/>
        <v>849.76</v>
      </c>
      <c r="J131" s="36"/>
      <c r="K131" s="19"/>
      <c r="L131" s="19"/>
      <c r="M131" s="19"/>
      <c r="N131" s="19"/>
      <c r="O131" s="19"/>
      <c r="P131" s="19"/>
      <c r="Q131" s="1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30" customHeight="1">
      <c r="A132" s="50" t="s">
        <v>493</v>
      </c>
      <c r="B132" s="13" t="s">
        <v>148</v>
      </c>
      <c r="C132" s="52" t="s">
        <v>204</v>
      </c>
      <c r="D132" s="40" t="s">
        <v>96</v>
      </c>
      <c r="E132" s="51">
        <v>1</v>
      </c>
      <c r="F132" s="92" t="s">
        <v>481</v>
      </c>
      <c r="G132" s="40">
        <v>849.76</v>
      </c>
      <c r="H132" s="15">
        <v>0</v>
      </c>
      <c r="I132" s="15">
        <v>849.76</v>
      </c>
      <c r="J132" s="36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>
      <c r="A133" s="50" t="s">
        <v>314</v>
      </c>
      <c r="B133" s="13" t="s">
        <v>148</v>
      </c>
      <c r="C133" s="52" t="s">
        <v>315</v>
      </c>
      <c r="D133" s="40" t="s">
        <v>96</v>
      </c>
      <c r="E133" s="51">
        <v>1</v>
      </c>
      <c r="F133" s="92" t="s">
        <v>316</v>
      </c>
      <c r="G133" s="40">
        <v>849.76</v>
      </c>
      <c r="H133" s="15">
        <v>0</v>
      </c>
      <c r="I133" s="15">
        <f t="shared" ref="I133:I144" si="10">SUM(G133:H133)</f>
        <v>849.76</v>
      </c>
      <c r="J133" s="36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>
      <c r="A134" s="50" t="s">
        <v>505</v>
      </c>
      <c r="B134" s="13" t="s">
        <v>148</v>
      </c>
      <c r="C134" s="52" t="s">
        <v>49</v>
      </c>
      <c r="D134" s="40" t="s">
        <v>105</v>
      </c>
      <c r="E134" s="51">
        <v>1</v>
      </c>
      <c r="F134" s="92" t="s">
        <v>506</v>
      </c>
      <c r="G134" s="40">
        <v>849.76</v>
      </c>
      <c r="H134" s="15">
        <v>0</v>
      </c>
      <c r="I134" s="15">
        <f t="shared" si="10"/>
        <v>849.76</v>
      </c>
      <c r="J134" s="36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>
      <c r="A135" s="50" t="s">
        <v>317</v>
      </c>
      <c r="B135" s="13" t="s">
        <v>154</v>
      </c>
      <c r="C135" s="52" t="s">
        <v>315</v>
      </c>
      <c r="D135" s="40" t="s">
        <v>105</v>
      </c>
      <c r="E135" s="51">
        <v>1</v>
      </c>
      <c r="F135" s="92" t="s">
        <v>318</v>
      </c>
      <c r="G135" s="40">
        <v>505.81</v>
      </c>
      <c r="H135" s="15">
        <v>0</v>
      </c>
      <c r="I135" s="15">
        <f t="shared" si="10"/>
        <v>505.81</v>
      </c>
      <c r="J135" s="36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customHeight="1">
      <c r="A136" s="50" t="s">
        <v>319</v>
      </c>
      <c r="B136" s="13" t="s">
        <v>148</v>
      </c>
      <c r="C136" s="52" t="s">
        <v>49</v>
      </c>
      <c r="D136" s="40" t="s">
        <v>105</v>
      </c>
      <c r="E136" s="51">
        <v>1</v>
      </c>
      <c r="F136" s="92" t="s">
        <v>320</v>
      </c>
      <c r="G136" s="40">
        <v>849.76</v>
      </c>
      <c r="H136" s="15">
        <v>0</v>
      </c>
      <c r="I136" s="15">
        <f t="shared" si="10"/>
        <v>849.76</v>
      </c>
      <c r="J136" s="36"/>
      <c r="K136" s="19"/>
      <c r="L136" s="19"/>
      <c r="M136" s="19"/>
      <c r="N136" s="19"/>
      <c r="O136" s="19"/>
      <c r="P136" s="19"/>
      <c r="Q136" s="1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customHeight="1">
      <c r="A137" s="50" t="s">
        <v>321</v>
      </c>
      <c r="B137" s="13" t="s">
        <v>148</v>
      </c>
      <c r="C137" s="52" t="s">
        <v>309</v>
      </c>
      <c r="D137" s="40" t="s">
        <v>96</v>
      </c>
      <c r="E137" s="51">
        <v>1</v>
      </c>
      <c r="F137" s="92" t="s">
        <v>322</v>
      </c>
      <c r="G137" s="40">
        <v>849.76</v>
      </c>
      <c r="H137" s="15">
        <v>0</v>
      </c>
      <c r="I137" s="15">
        <f t="shared" si="10"/>
        <v>849.76</v>
      </c>
      <c r="J137" s="36"/>
      <c r="K137" s="19"/>
      <c r="L137" s="19"/>
      <c r="M137" s="19"/>
      <c r="N137" s="19"/>
      <c r="O137" s="19"/>
      <c r="P137" s="19"/>
      <c r="Q137" s="1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>
      <c r="A138" s="50" t="s">
        <v>323</v>
      </c>
      <c r="B138" s="13" t="s">
        <v>148</v>
      </c>
      <c r="C138" s="52" t="s">
        <v>324</v>
      </c>
      <c r="D138" s="40" t="s">
        <v>96</v>
      </c>
      <c r="E138" s="51">
        <v>1</v>
      </c>
      <c r="F138" s="92" t="s">
        <v>325</v>
      </c>
      <c r="G138" s="40">
        <v>849.76</v>
      </c>
      <c r="H138" s="15">
        <v>0</v>
      </c>
      <c r="I138" s="15">
        <f t="shared" si="10"/>
        <v>849.76</v>
      </c>
      <c r="J138" s="36"/>
      <c r="K138" s="19"/>
      <c r="L138" s="19"/>
      <c r="M138" s="19"/>
      <c r="N138" s="19"/>
      <c r="O138" s="19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>
      <c r="A139" s="50" t="s">
        <v>326</v>
      </c>
      <c r="B139" s="13" t="s">
        <v>141</v>
      </c>
      <c r="C139" s="52" t="s">
        <v>327</v>
      </c>
      <c r="D139" s="40" t="s">
        <v>105</v>
      </c>
      <c r="E139" s="51">
        <v>1</v>
      </c>
      <c r="F139" s="92" t="s">
        <v>328</v>
      </c>
      <c r="G139" s="40">
        <v>1392.8</v>
      </c>
      <c r="H139" s="15">
        <v>0</v>
      </c>
      <c r="I139" s="15">
        <f t="shared" si="10"/>
        <v>1392.8</v>
      </c>
      <c r="J139" s="36"/>
      <c r="K139" s="19"/>
      <c r="L139" s="19"/>
      <c r="M139" s="19"/>
      <c r="N139" s="19"/>
      <c r="O139" s="19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customHeight="1">
      <c r="A140" s="50" t="s">
        <v>332</v>
      </c>
      <c r="B140" s="13" t="s">
        <v>148</v>
      </c>
      <c r="C140" s="52" t="s">
        <v>49</v>
      </c>
      <c r="D140" s="40" t="s">
        <v>105</v>
      </c>
      <c r="E140" s="51">
        <v>1</v>
      </c>
      <c r="F140" s="92" t="s">
        <v>333</v>
      </c>
      <c r="G140" s="40">
        <v>849.76</v>
      </c>
      <c r="H140" s="15">
        <v>0</v>
      </c>
      <c r="I140" s="15">
        <f t="shared" si="10"/>
        <v>849.76</v>
      </c>
      <c r="J140" s="36"/>
      <c r="K140" s="19"/>
      <c r="L140" s="19"/>
      <c r="M140" s="19"/>
      <c r="N140" s="19"/>
      <c r="O140" s="19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0" customHeight="1">
      <c r="A141" s="50" t="s">
        <v>334</v>
      </c>
      <c r="B141" s="13" t="s">
        <v>141</v>
      </c>
      <c r="C141" s="52" t="s">
        <v>49</v>
      </c>
      <c r="D141" s="40" t="s">
        <v>96</v>
      </c>
      <c r="E141" s="51">
        <v>1</v>
      </c>
      <c r="F141" s="92" t="s">
        <v>335</v>
      </c>
      <c r="G141" s="40">
        <v>1392.8</v>
      </c>
      <c r="H141" s="15">
        <v>0</v>
      </c>
      <c r="I141" s="15">
        <f t="shared" si="10"/>
        <v>1392.8</v>
      </c>
      <c r="J141" s="36"/>
      <c r="K141" s="19"/>
      <c r="L141" s="19"/>
      <c r="M141" s="19"/>
      <c r="N141" s="19"/>
      <c r="O141" s="19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30" customHeight="1">
      <c r="A142" s="50" t="s">
        <v>336</v>
      </c>
      <c r="B142" s="13" t="s">
        <v>148</v>
      </c>
      <c r="C142" s="52" t="s">
        <v>49</v>
      </c>
      <c r="D142" s="40" t="s">
        <v>96</v>
      </c>
      <c r="E142" s="51">
        <v>1</v>
      </c>
      <c r="F142" s="92" t="s">
        <v>337</v>
      </c>
      <c r="G142" s="40">
        <v>849.76</v>
      </c>
      <c r="H142" s="15">
        <v>0</v>
      </c>
      <c r="I142" s="15">
        <f t="shared" si="10"/>
        <v>849.76</v>
      </c>
      <c r="J142" s="36"/>
      <c r="K142" s="19"/>
      <c r="L142" s="19"/>
      <c r="M142" s="19"/>
      <c r="N142" s="19"/>
      <c r="O142" s="19"/>
      <c r="P142" s="19"/>
      <c r="Q142" s="1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30" customHeight="1">
      <c r="A143" s="50" t="s">
        <v>338</v>
      </c>
      <c r="B143" s="13" t="s">
        <v>148</v>
      </c>
      <c r="C143" s="52" t="s">
        <v>49</v>
      </c>
      <c r="D143" s="40" t="s">
        <v>105</v>
      </c>
      <c r="E143" s="51">
        <v>1</v>
      </c>
      <c r="F143" s="92" t="s">
        <v>339</v>
      </c>
      <c r="G143" s="40">
        <v>849.76</v>
      </c>
      <c r="H143" s="15">
        <v>0</v>
      </c>
      <c r="I143" s="15">
        <f t="shared" si="10"/>
        <v>849.76</v>
      </c>
      <c r="J143" s="36"/>
      <c r="K143" s="19"/>
      <c r="L143" s="19"/>
      <c r="M143" s="19"/>
      <c r="N143" s="19"/>
      <c r="O143" s="19"/>
      <c r="P143" s="19"/>
      <c r="Q143" s="1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30" customHeight="1">
      <c r="A144" s="50" t="s">
        <v>340</v>
      </c>
      <c r="B144" s="13" t="s">
        <v>141</v>
      </c>
      <c r="C144" s="52" t="s">
        <v>341</v>
      </c>
      <c r="D144" s="40" t="s">
        <v>96</v>
      </c>
      <c r="E144" s="51">
        <v>1</v>
      </c>
      <c r="F144" s="92" t="s">
        <v>342</v>
      </c>
      <c r="G144" s="40">
        <v>1392.8</v>
      </c>
      <c r="H144" s="15">
        <v>0</v>
      </c>
      <c r="I144" s="15">
        <f t="shared" si="10"/>
        <v>1392.8</v>
      </c>
      <c r="J144" s="36"/>
      <c r="K144" s="19"/>
      <c r="L144" s="19"/>
      <c r="M144" s="19"/>
      <c r="N144" s="19"/>
      <c r="O144" s="19"/>
      <c r="P144" s="19"/>
      <c r="Q144" s="1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30" customHeight="1">
      <c r="A145" s="50" t="s">
        <v>520</v>
      </c>
      <c r="B145" s="13" t="s">
        <v>148</v>
      </c>
      <c r="C145" s="52" t="s">
        <v>521</v>
      </c>
      <c r="D145" s="40" t="s">
        <v>105</v>
      </c>
      <c r="E145" s="51">
        <v>1</v>
      </c>
      <c r="F145" s="92" t="s">
        <v>522</v>
      </c>
      <c r="G145" s="40">
        <v>849.76</v>
      </c>
      <c r="H145" s="15">
        <v>0</v>
      </c>
      <c r="I145" s="40">
        <v>849.76</v>
      </c>
      <c r="J145" s="36"/>
      <c r="K145" s="19"/>
      <c r="L145" s="19"/>
      <c r="M145" s="19"/>
      <c r="N145" s="19"/>
      <c r="O145" s="19"/>
      <c r="P145" s="19"/>
      <c r="Q145" s="1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30" customHeight="1">
      <c r="A146" s="50" t="s">
        <v>343</v>
      </c>
      <c r="B146" s="13" t="s">
        <v>194</v>
      </c>
      <c r="C146" s="52" t="s">
        <v>341</v>
      </c>
      <c r="D146" s="40" t="s">
        <v>344</v>
      </c>
      <c r="E146" s="51">
        <v>1</v>
      </c>
      <c r="F146" s="92" t="s">
        <v>345</v>
      </c>
      <c r="G146" s="40">
        <v>566.5</v>
      </c>
      <c r="H146" s="15">
        <v>0</v>
      </c>
      <c r="I146" s="15">
        <f t="shared" ref="I146:I157" si="11">SUM(G146:H146)</f>
        <v>566.5</v>
      </c>
      <c r="J146" s="36"/>
      <c r="K146" s="19"/>
      <c r="L146" s="19"/>
      <c r="M146" s="19"/>
      <c r="N146" s="19"/>
      <c r="O146" s="19"/>
      <c r="P146" s="19"/>
      <c r="Q146" s="19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30" customHeight="1">
      <c r="A147" s="50" t="s">
        <v>346</v>
      </c>
      <c r="B147" s="13" t="s">
        <v>148</v>
      </c>
      <c r="C147" s="52" t="s">
        <v>341</v>
      </c>
      <c r="D147" s="40" t="s">
        <v>105</v>
      </c>
      <c r="E147" s="51">
        <v>1</v>
      </c>
      <c r="F147" s="92" t="s">
        <v>347</v>
      </c>
      <c r="G147" s="40">
        <v>849.76</v>
      </c>
      <c r="H147" s="15">
        <v>0</v>
      </c>
      <c r="I147" s="15">
        <f t="shared" si="11"/>
        <v>849.76</v>
      </c>
      <c r="J147" s="36"/>
      <c r="K147" s="19"/>
      <c r="L147" s="19"/>
      <c r="M147" s="19"/>
      <c r="N147" s="19"/>
      <c r="O147" s="19"/>
      <c r="P147" s="19"/>
      <c r="Q147" s="19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30" customHeight="1">
      <c r="A148" s="50" t="s">
        <v>348</v>
      </c>
      <c r="B148" s="13" t="s">
        <v>141</v>
      </c>
      <c r="C148" s="52" t="s">
        <v>349</v>
      </c>
      <c r="D148" s="40" t="s">
        <v>96</v>
      </c>
      <c r="E148" s="51">
        <v>1</v>
      </c>
      <c r="F148" s="92" t="s">
        <v>350</v>
      </c>
      <c r="G148" s="40">
        <v>1392.8</v>
      </c>
      <c r="H148" s="15">
        <v>0</v>
      </c>
      <c r="I148" s="15">
        <f t="shared" si="11"/>
        <v>1392.8</v>
      </c>
      <c r="J148" s="36"/>
      <c r="K148" s="19"/>
      <c r="L148" s="19"/>
      <c r="M148" s="19"/>
      <c r="N148" s="19"/>
      <c r="O148" s="19"/>
      <c r="P148" s="19"/>
      <c r="Q148" s="19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0" customHeight="1">
      <c r="A149" s="50" t="s">
        <v>351</v>
      </c>
      <c r="B149" s="13" t="s">
        <v>148</v>
      </c>
      <c r="C149" s="52" t="s">
        <v>349</v>
      </c>
      <c r="D149" s="40" t="s">
        <v>96</v>
      </c>
      <c r="E149" s="51">
        <v>1</v>
      </c>
      <c r="F149" s="92" t="s">
        <v>352</v>
      </c>
      <c r="G149" s="40">
        <v>849.76</v>
      </c>
      <c r="H149" s="15">
        <v>0</v>
      </c>
      <c r="I149" s="15">
        <f t="shared" si="11"/>
        <v>849.76</v>
      </c>
      <c r="J149" s="36"/>
      <c r="K149" s="19"/>
      <c r="L149" s="19"/>
      <c r="M149" s="19"/>
      <c r="N149" s="19"/>
      <c r="O149" s="19"/>
      <c r="P149" s="19"/>
      <c r="Q149" s="19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30" customHeight="1">
      <c r="A150" s="50" t="s">
        <v>353</v>
      </c>
      <c r="B150" s="13" t="s">
        <v>148</v>
      </c>
      <c r="C150" s="52" t="s">
        <v>303</v>
      </c>
      <c r="D150" s="40" t="s">
        <v>105</v>
      </c>
      <c r="E150" s="51">
        <v>1</v>
      </c>
      <c r="F150" s="92" t="s">
        <v>354</v>
      </c>
      <c r="G150" s="40">
        <v>849.76</v>
      </c>
      <c r="H150" s="15">
        <v>0</v>
      </c>
      <c r="I150" s="15">
        <f t="shared" si="11"/>
        <v>849.76</v>
      </c>
      <c r="J150" s="36"/>
      <c r="K150" s="19"/>
      <c r="L150" s="19"/>
      <c r="M150" s="19"/>
      <c r="N150" s="19"/>
      <c r="O150" s="19"/>
      <c r="P150" s="19"/>
      <c r="Q150" s="19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30" customHeight="1">
      <c r="A151" s="50" t="s">
        <v>355</v>
      </c>
      <c r="B151" s="13" t="s">
        <v>148</v>
      </c>
      <c r="C151" s="52" t="s">
        <v>349</v>
      </c>
      <c r="D151" s="40" t="s">
        <v>105</v>
      </c>
      <c r="E151" s="53">
        <v>1</v>
      </c>
      <c r="F151" s="92" t="s">
        <v>356</v>
      </c>
      <c r="G151" s="40">
        <v>849.76</v>
      </c>
      <c r="H151" s="52">
        <v>0</v>
      </c>
      <c r="I151" s="52">
        <f t="shared" si="11"/>
        <v>849.76</v>
      </c>
      <c r="J151" s="55"/>
      <c r="K151" s="56"/>
      <c r="L151" s="56"/>
      <c r="M151" s="56"/>
      <c r="N151" s="56"/>
      <c r="O151" s="56"/>
      <c r="P151" s="56"/>
      <c r="Q151" s="56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</row>
    <row r="152" spans="1:30" ht="30" customHeight="1">
      <c r="A152" s="50" t="s">
        <v>523</v>
      </c>
      <c r="B152" s="13" t="s">
        <v>154</v>
      </c>
      <c r="C152" s="40" t="s">
        <v>113</v>
      </c>
      <c r="D152" s="40" t="s">
        <v>105</v>
      </c>
      <c r="E152" s="51">
        <v>1</v>
      </c>
      <c r="F152" s="92" t="s">
        <v>357</v>
      </c>
      <c r="G152" s="40">
        <v>505.81</v>
      </c>
      <c r="H152" s="15">
        <v>0</v>
      </c>
      <c r="I152" s="15">
        <f t="shared" si="11"/>
        <v>505.81</v>
      </c>
      <c r="J152" s="36"/>
      <c r="K152" s="19"/>
      <c r="L152" s="19"/>
      <c r="M152" s="19"/>
      <c r="N152" s="19"/>
      <c r="O152" s="19"/>
      <c r="P152" s="19"/>
      <c r="Q152" s="19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30" customHeight="1">
      <c r="A153" s="50" t="s">
        <v>358</v>
      </c>
      <c r="B153" s="13" t="s">
        <v>194</v>
      </c>
      <c r="C153" s="40" t="s">
        <v>113</v>
      </c>
      <c r="D153" s="40" t="s">
        <v>105</v>
      </c>
      <c r="E153" s="51">
        <v>1</v>
      </c>
      <c r="F153" s="92" t="s">
        <v>359</v>
      </c>
      <c r="G153" s="40">
        <v>566.5</v>
      </c>
      <c r="H153" s="15">
        <v>0</v>
      </c>
      <c r="I153" s="15">
        <f t="shared" si="11"/>
        <v>566.5</v>
      </c>
      <c r="J153" s="36"/>
      <c r="K153" s="19"/>
      <c r="L153" s="19"/>
      <c r="M153" s="19"/>
      <c r="N153" s="19"/>
      <c r="O153" s="19"/>
      <c r="P153" s="19"/>
      <c r="Q153" s="19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30" customHeight="1">
      <c r="A154" s="58" t="s">
        <v>360</v>
      </c>
      <c r="B154" s="13" t="s">
        <v>148</v>
      </c>
      <c r="C154" s="53" t="s">
        <v>204</v>
      </c>
      <c r="D154" s="40" t="s">
        <v>96</v>
      </c>
      <c r="E154" s="51">
        <v>1</v>
      </c>
      <c r="F154" s="92" t="s">
        <v>361</v>
      </c>
      <c r="G154" s="40">
        <v>849.76</v>
      </c>
      <c r="H154" s="15">
        <v>0</v>
      </c>
      <c r="I154" s="15">
        <f t="shared" si="11"/>
        <v>849.76</v>
      </c>
      <c r="J154" s="59"/>
      <c r="K154" s="60"/>
      <c r="L154" s="60"/>
      <c r="M154" s="60"/>
      <c r="N154" s="60"/>
      <c r="O154" s="60"/>
      <c r="P154" s="60"/>
      <c r="Q154" s="60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30" customHeight="1">
      <c r="A155" s="61" t="s">
        <v>362</v>
      </c>
      <c r="B155" s="13" t="s">
        <v>363</v>
      </c>
      <c r="C155" s="53" t="s">
        <v>39</v>
      </c>
      <c r="D155" s="40" t="s">
        <v>105</v>
      </c>
      <c r="E155" s="51">
        <v>1</v>
      </c>
      <c r="F155" s="92" t="s">
        <v>494</v>
      </c>
      <c r="G155" s="40">
        <v>364.17</v>
      </c>
      <c r="H155" s="15">
        <v>0</v>
      </c>
      <c r="I155" s="15">
        <f t="shared" si="11"/>
        <v>364.17</v>
      </c>
      <c r="J155" s="59"/>
      <c r="K155" s="60"/>
      <c r="L155" s="60"/>
      <c r="M155" s="60"/>
      <c r="N155" s="60"/>
      <c r="O155" s="60"/>
      <c r="P155" s="60"/>
      <c r="Q155" s="60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30" customHeight="1">
      <c r="A156" s="62" t="s">
        <v>365</v>
      </c>
      <c r="B156" s="63" t="s">
        <v>148</v>
      </c>
      <c r="C156" s="63" t="s">
        <v>366</v>
      </c>
      <c r="D156" s="64" t="s">
        <v>105</v>
      </c>
      <c r="E156" s="51">
        <v>1</v>
      </c>
      <c r="F156" s="95" t="s">
        <v>367</v>
      </c>
      <c r="G156" s="64">
        <v>849.76</v>
      </c>
      <c r="H156" s="15">
        <v>0</v>
      </c>
      <c r="I156" s="15">
        <f t="shared" si="11"/>
        <v>849.76</v>
      </c>
      <c r="J156" s="36"/>
      <c r="K156" s="19"/>
      <c r="L156" s="19"/>
      <c r="M156" s="19"/>
      <c r="N156" s="19"/>
      <c r="O156" s="19"/>
      <c r="P156" s="19"/>
      <c r="Q156" s="19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1:30" ht="30" customHeight="1">
      <c r="A157" s="62" t="s">
        <v>368</v>
      </c>
      <c r="B157" s="63" t="s">
        <v>148</v>
      </c>
      <c r="C157" s="65" t="s">
        <v>26</v>
      </c>
      <c r="D157" s="63" t="s">
        <v>96</v>
      </c>
      <c r="E157" s="51">
        <v>1</v>
      </c>
      <c r="F157" s="96" t="s">
        <v>369</v>
      </c>
      <c r="G157" s="64">
        <v>849.76</v>
      </c>
      <c r="H157" s="15">
        <v>0</v>
      </c>
      <c r="I157" s="15">
        <f t="shared" si="11"/>
        <v>849.76</v>
      </c>
      <c r="J157" s="36"/>
      <c r="K157" s="19"/>
      <c r="L157" s="19"/>
      <c r="M157" s="19"/>
      <c r="N157" s="19"/>
      <c r="O157" s="19"/>
      <c r="P157" s="19"/>
      <c r="Q157" s="19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1:30" ht="48.75" customHeight="1">
      <c r="A158" s="67" t="s">
        <v>370</v>
      </c>
      <c r="B158" s="67" t="s">
        <v>371</v>
      </c>
      <c r="C158" s="68" t="s">
        <v>372</v>
      </c>
      <c r="D158" s="68" t="s">
        <v>373</v>
      </c>
      <c r="E158" s="68" t="s">
        <v>374</v>
      </c>
      <c r="F158" s="69"/>
      <c r="G158" s="68" t="s">
        <v>375</v>
      </c>
      <c r="H158" s="68" t="s">
        <v>376</v>
      </c>
      <c r="I158" s="68" t="s">
        <v>377</v>
      </c>
      <c r="J158" s="36"/>
      <c r="K158" s="19"/>
      <c r="L158" s="19"/>
      <c r="M158" s="19"/>
      <c r="N158" s="19"/>
      <c r="O158" s="19"/>
      <c r="P158" s="19"/>
      <c r="Q158" s="19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30" customHeight="1">
      <c r="A159" s="26" t="s">
        <v>378</v>
      </c>
      <c r="B159" s="18" t="s">
        <v>141</v>
      </c>
      <c r="C159" s="27">
        <v>13</v>
      </c>
      <c r="D159" s="27">
        <v>5</v>
      </c>
      <c r="E159" s="70">
        <v>18</v>
      </c>
      <c r="F159" s="28"/>
      <c r="G159" s="18">
        <v>1392.8</v>
      </c>
      <c r="H159" s="18"/>
      <c r="I159" s="18">
        <f>SUMIF($B$53:$B$153,"FGS-1",$G$53:$G$153)</f>
        <v>18106.399999999994</v>
      </c>
      <c r="J159" s="36"/>
      <c r="K159" s="19"/>
      <c r="L159" s="19"/>
      <c r="M159" s="19"/>
      <c r="N159" s="19"/>
      <c r="O159" s="19"/>
      <c r="P159" s="19"/>
      <c r="Q159" s="19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30" customHeight="1">
      <c r="A160" s="26" t="s">
        <v>379</v>
      </c>
      <c r="B160" s="18" t="s">
        <v>380</v>
      </c>
      <c r="C160" s="27">
        <v>57</v>
      </c>
      <c r="D160" s="27">
        <v>5</v>
      </c>
      <c r="E160" s="71">
        <v>62</v>
      </c>
      <c r="F160" s="30"/>
      <c r="G160" s="18">
        <v>849.76</v>
      </c>
      <c r="H160" s="18"/>
      <c r="I160" s="18">
        <f>SUMIF($B$53:$B$153,"FGS-2",$G$53:$G$153)</f>
        <v>45887.040000000001</v>
      </c>
      <c r="J160" s="36"/>
      <c r="K160" s="19"/>
      <c r="L160" s="19"/>
      <c r="M160" s="19"/>
      <c r="N160" s="19"/>
      <c r="O160" s="19"/>
      <c r="P160" s="19"/>
      <c r="Q160" s="19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30" customHeight="1">
      <c r="A161" s="26" t="s">
        <v>381</v>
      </c>
      <c r="B161" s="18" t="s">
        <v>194</v>
      </c>
      <c r="C161" s="27">
        <v>23</v>
      </c>
      <c r="D161" s="27">
        <v>1</v>
      </c>
      <c r="E161" s="71">
        <v>24</v>
      </c>
      <c r="F161" s="30"/>
      <c r="G161" s="18">
        <v>566.5</v>
      </c>
      <c r="H161" s="18"/>
      <c r="I161" s="18">
        <f>SUMIF($B$53:$B$153,"FGS-3",$G$53:$G$153)</f>
        <v>13029.5</v>
      </c>
      <c r="J161" s="36"/>
      <c r="K161" s="19"/>
      <c r="L161" s="19"/>
      <c r="M161" s="19"/>
      <c r="N161" s="19"/>
      <c r="O161" s="19"/>
      <c r="P161" s="19"/>
      <c r="Q161" s="19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30" customHeight="1">
      <c r="A162" s="31" t="s">
        <v>382</v>
      </c>
      <c r="B162" s="72" t="s">
        <v>383</v>
      </c>
      <c r="C162" s="27">
        <v>10</v>
      </c>
      <c r="D162" s="27">
        <v>2</v>
      </c>
      <c r="E162" s="71">
        <v>12</v>
      </c>
      <c r="F162" s="32"/>
      <c r="G162" s="18">
        <v>505.81</v>
      </c>
      <c r="H162" s="18"/>
      <c r="I162" s="18">
        <f>SUMIF($B$53:$B$153,"FGA-1",$G$53:$G$153)</f>
        <v>5058.1000000000004</v>
      </c>
      <c r="J162" s="36"/>
      <c r="K162" s="19"/>
      <c r="L162" s="19"/>
      <c r="M162" s="19"/>
      <c r="N162" s="19"/>
      <c r="O162" s="19"/>
      <c r="P162" s="19"/>
      <c r="Q162" s="19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30" customHeight="1">
      <c r="A163" s="26" t="s">
        <v>384</v>
      </c>
      <c r="B163" s="18" t="s">
        <v>145</v>
      </c>
      <c r="C163" s="27">
        <f>SUMIFS($E$53:$E$157,$B$53:$B$157,"FGA-2",$D$53:$D$157,"&lt;&gt;VAGO")</f>
        <v>1</v>
      </c>
      <c r="D163" s="27">
        <f>E163-C163</f>
        <v>1</v>
      </c>
      <c r="E163" s="71">
        <v>2</v>
      </c>
      <c r="F163" s="32"/>
      <c r="G163" s="18">
        <f>SUMIF($B$53:$B$153,"FGA-2",$G$53:$G$153)</f>
        <v>465.35</v>
      </c>
      <c r="H163" s="18"/>
      <c r="I163" s="18">
        <f>SUMIF($B$53:$B$153,"FGA-2",$G$53:$G$153)</f>
        <v>465.35</v>
      </c>
      <c r="J163" s="36"/>
      <c r="K163" s="19"/>
      <c r="L163" s="19"/>
      <c r="M163" s="19"/>
      <c r="N163" s="19"/>
      <c r="O163" s="19"/>
      <c r="P163" s="19"/>
      <c r="Q163" s="19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1:30" ht="30" customHeight="1">
      <c r="A164" s="26" t="s">
        <v>362</v>
      </c>
      <c r="B164" s="18" t="s">
        <v>363</v>
      </c>
      <c r="C164" s="27">
        <v>1</v>
      </c>
      <c r="D164" s="27">
        <v>2</v>
      </c>
      <c r="E164" s="71">
        <v>3</v>
      </c>
      <c r="F164" s="30"/>
      <c r="G164" s="18">
        <v>364.17</v>
      </c>
      <c r="H164" s="18"/>
      <c r="I164" s="18">
        <v>728.34</v>
      </c>
      <c r="J164" s="36"/>
      <c r="K164" s="19"/>
      <c r="L164" s="19"/>
      <c r="M164" s="19"/>
      <c r="N164" s="19"/>
      <c r="O164" s="19"/>
      <c r="P164" s="19"/>
      <c r="Q164" s="19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1:30" ht="60" hidden="1" customHeight="1">
      <c r="A165" s="23" t="s">
        <v>385</v>
      </c>
      <c r="B165" s="41"/>
      <c r="C165" s="24">
        <f t="shared" ref="C165:D165" si="12">SUM(C159:C164)</f>
        <v>105</v>
      </c>
      <c r="D165" s="24">
        <f t="shared" si="12"/>
        <v>16</v>
      </c>
      <c r="E165" s="24">
        <f>SUBTOTAL(9,E56:E162)</f>
        <v>218</v>
      </c>
      <c r="F165" s="41"/>
      <c r="G165" s="42">
        <f t="shared" ref="G165:I165" si="13">SUM(G159:G164)</f>
        <v>4144.3899999999994</v>
      </c>
      <c r="H165" s="42">
        <f t="shared" si="13"/>
        <v>0</v>
      </c>
      <c r="I165" s="42">
        <f t="shared" si="13"/>
        <v>83274.73000000001</v>
      </c>
      <c r="J165" s="38"/>
      <c r="K165" s="6"/>
      <c r="L165" s="39"/>
      <c r="M165" s="39"/>
      <c r="N165" s="39"/>
      <c r="O165" s="39"/>
      <c r="P165" s="39"/>
      <c r="Q165" s="39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30" customHeight="1">
      <c r="A166" s="29"/>
      <c r="B166" s="29"/>
      <c r="C166" s="29"/>
      <c r="D166" s="29"/>
      <c r="E166" s="29"/>
      <c r="F166" s="29"/>
      <c r="G166" s="35"/>
      <c r="H166" s="35"/>
      <c r="I166" s="38"/>
      <c r="J166" s="38"/>
      <c r="K166" s="6"/>
      <c r="L166" s="39"/>
      <c r="M166" s="39"/>
      <c r="N166" s="39"/>
      <c r="O166" s="39"/>
      <c r="P166" s="39"/>
      <c r="Q166" s="39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30" customHeight="1">
      <c r="A167" s="162" t="s">
        <v>130</v>
      </c>
      <c r="B167" s="158"/>
      <c r="C167" s="158"/>
      <c r="D167" s="158"/>
      <c r="E167" s="158"/>
      <c r="F167" s="158"/>
      <c r="G167" s="158"/>
      <c r="H167" s="158"/>
      <c r="I167" s="159"/>
      <c r="J167" s="38"/>
      <c r="K167" s="6"/>
      <c r="L167" s="39"/>
      <c r="M167" s="39"/>
      <c r="N167" s="39"/>
      <c r="O167" s="39"/>
      <c r="P167" s="39"/>
      <c r="Q167" s="39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30" customHeight="1">
      <c r="A168" s="42" t="s">
        <v>131</v>
      </c>
      <c r="B168" s="9" t="s">
        <v>132</v>
      </c>
      <c r="C168" s="9" t="s">
        <v>133</v>
      </c>
      <c r="D168" s="9" t="s">
        <v>134</v>
      </c>
      <c r="E168" s="9" t="s">
        <v>135</v>
      </c>
      <c r="F168" s="9" t="s">
        <v>136</v>
      </c>
      <c r="G168" s="9" t="s">
        <v>137</v>
      </c>
      <c r="H168" s="9" t="s">
        <v>138</v>
      </c>
      <c r="I168" s="9" t="s">
        <v>139</v>
      </c>
      <c r="J168" s="38"/>
      <c r="K168" s="6"/>
      <c r="L168" s="39"/>
      <c r="M168" s="39"/>
      <c r="N168" s="39"/>
      <c r="O168" s="39"/>
      <c r="P168" s="39"/>
      <c r="Q168" s="39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30" customHeight="1">
      <c r="A169" s="66" t="s">
        <v>386</v>
      </c>
      <c r="B169" s="63" t="s">
        <v>387</v>
      </c>
      <c r="C169" s="73" t="s">
        <v>388</v>
      </c>
      <c r="D169" s="64" t="s">
        <v>96</v>
      </c>
      <c r="E169" s="66">
        <v>1</v>
      </c>
      <c r="F169" s="95" t="s">
        <v>389</v>
      </c>
      <c r="G169" s="64">
        <v>849.76</v>
      </c>
      <c r="H169" s="15">
        <v>0</v>
      </c>
      <c r="I169" s="18">
        <f>SUM(G169:H169)</f>
        <v>849.76</v>
      </c>
      <c r="J169" s="38"/>
      <c r="K169" s="6"/>
      <c r="L169" s="39"/>
      <c r="M169" s="39"/>
      <c r="N169" s="39"/>
      <c r="O169" s="39"/>
      <c r="P169" s="39"/>
      <c r="Q169" s="39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30" customHeight="1">
      <c r="A170" s="66" t="s">
        <v>390</v>
      </c>
      <c r="B170" s="63" t="s">
        <v>391</v>
      </c>
      <c r="C170" s="73" t="s">
        <v>392</v>
      </c>
      <c r="D170" s="64" t="s">
        <v>96</v>
      </c>
      <c r="E170" s="66">
        <v>1</v>
      </c>
      <c r="F170" s="95" t="s">
        <v>393</v>
      </c>
      <c r="G170" s="40">
        <v>4316.21</v>
      </c>
      <c r="H170" s="15">
        <v>0</v>
      </c>
      <c r="I170" s="74">
        <v>4316.21</v>
      </c>
      <c r="J170" s="38"/>
      <c r="K170" s="6"/>
      <c r="L170" s="39"/>
      <c r="M170" s="39"/>
      <c r="N170" s="39"/>
      <c r="O170" s="39"/>
      <c r="P170" s="39"/>
      <c r="Q170" s="39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30" customHeight="1">
      <c r="A171" s="66" t="s">
        <v>495</v>
      </c>
      <c r="B171" s="63" t="s">
        <v>496</v>
      </c>
      <c r="C171" s="73" t="s">
        <v>497</v>
      </c>
      <c r="D171" s="64" t="s">
        <v>105</v>
      </c>
      <c r="E171" s="66">
        <v>1</v>
      </c>
      <c r="F171" s="95" t="s">
        <v>367</v>
      </c>
      <c r="G171" s="40"/>
      <c r="H171" s="15">
        <v>3083.01</v>
      </c>
      <c r="I171" s="74">
        <v>3083.01</v>
      </c>
      <c r="J171" s="38"/>
      <c r="K171" s="6"/>
      <c r="L171" s="39"/>
      <c r="M171" s="39"/>
      <c r="N171" s="39"/>
      <c r="O171" s="39"/>
      <c r="P171" s="39"/>
      <c r="Q171" s="39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46.5" customHeight="1">
      <c r="A172" s="23" t="s">
        <v>385</v>
      </c>
      <c r="B172" s="41"/>
      <c r="C172" s="24"/>
      <c r="D172" s="24"/>
      <c r="E172" s="24">
        <f>SUM(E169)</f>
        <v>1</v>
      </c>
      <c r="F172" s="41"/>
      <c r="G172" s="42">
        <f>SUM(G169)</f>
        <v>849.76</v>
      </c>
      <c r="H172" s="42"/>
      <c r="I172" s="42">
        <f>SUM(I169)</f>
        <v>849.76</v>
      </c>
      <c r="J172" s="38"/>
      <c r="K172" s="6"/>
      <c r="L172" s="39"/>
      <c r="M172" s="39"/>
      <c r="N172" s="39"/>
      <c r="O172" s="39"/>
      <c r="P172" s="39"/>
      <c r="Q172" s="39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30" customHeight="1">
      <c r="A173" s="29"/>
      <c r="B173" s="29"/>
      <c r="C173" s="29"/>
      <c r="D173" s="29"/>
      <c r="E173" s="29"/>
      <c r="F173" s="29"/>
      <c r="G173" s="35"/>
      <c r="H173" s="35"/>
      <c r="I173" s="38"/>
      <c r="J173" s="38"/>
      <c r="K173" s="6"/>
      <c r="L173" s="39"/>
      <c r="M173" s="39"/>
      <c r="N173" s="39"/>
      <c r="O173" s="39"/>
      <c r="P173" s="39"/>
      <c r="Q173" s="39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66" customHeight="1">
      <c r="A174" s="23"/>
      <c r="B174" s="23"/>
      <c r="C174" s="24" t="s">
        <v>396</v>
      </c>
      <c r="D174" s="24" t="s">
        <v>397</v>
      </c>
      <c r="E174" s="24" t="s">
        <v>398</v>
      </c>
      <c r="F174" s="25"/>
      <c r="G174" s="24" t="s">
        <v>399</v>
      </c>
      <c r="H174" s="24" t="s">
        <v>400</v>
      </c>
      <c r="I174" s="24" t="s">
        <v>401</v>
      </c>
      <c r="J174" s="38"/>
      <c r="K174" s="6"/>
      <c r="L174" s="39"/>
      <c r="M174" s="39"/>
      <c r="N174" s="39"/>
      <c r="O174" s="39"/>
      <c r="P174" s="39"/>
      <c r="Q174" s="39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69.75" customHeight="1">
      <c r="A175" s="23" t="s">
        <v>402</v>
      </c>
      <c r="B175" s="25"/>
      <c r="C175" s="24">
        <f t="shared" ref="C175:E175" si="14">SUM(C33+C49+C165)</f>
        <v>124</v>
      </c>
      <c r="D175" s="24">
        <f t="shared" si="14"/>
        <v>16</v>
      </c>
      <c r="E175" s="24">
        <f t="shared" si="14"/>
        <v>237</v>
      </c>
      <c r="F175" s="25"/>
      <c r="G175" s="42">
        <f t="shared" ref="G175:I175" si="15">SUM(H33+G49+G165)</f>
        <v>18110</v>
      </c>
      <c r="H175" s="42">
        <f t="shared" si="15"/>
        <v>85779.54</v>
      </c>
      <c r="I175" s="42">
        <f t="shared" si="15"/>
        <v>183019.88</v>
      </c>
      <c r="J175" s="38"/>
      <c r="K175" s="6"/>
      <c r="L175" s="39"/>
      <c r="M175" s="39"/>
      <c r="N175" s="39"/>
      <c r="O175" s="39"/>
      <c r="P175" s="39"/>
      <c r="Q175" s="39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30" customHeight="1">
      <c r="A176" s="29"/>
      <c r="B176" s="29"/>
      <c r="C176" s="29"/>
      <c r="D176" s="29"/>
      <c r="E176" s="29"/>
      <c r="F176" s="29"/>
      <c r="G176" s="35"/>
      <c r="H176" s="35"/>
      <c r="I176" s="38"/>
      <c r="J176" s="35"/>
      <c r="K176" s="19"/>
      <c r="L176" s="29"/>
      <c r="M176" s="39"/>
      <c r="N176" s="39"/>
      <c r="O176" s="39"/>
      <c r="P176" s="39"/>
      <c r="Q176" s="39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30" customHeight="1">
      <c r="A177" s="160" t="s">
        <v>403</v>
      </c>
      <c r="B177" s="158"/>
      <c r="C177" s="158"/>
      <c r="D177" s="158"/>
      <c r="E177" s="158"/>
      <c r="F177" s="159"/>
      <c r="G177" s="36"/>
      <c r="H177" s="35"/>
      <c r="I177" s="35"/>
      <c r="J177" s="35"/>
      <c r="K177" s="29"/>
      <c r="L177" s="29"/>
      <c r="M177" s="39"/>
      <c r="N177" s="39"/>
      <c r="O177" s="39"/>
      <c r="P177" s="39"/>
      <c r="Q177" s="39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30" customHeight="1">
      <c r="A178" s="161" t="s">
        <v>404</v>
      </c>
      <c r="B178" s="158"/>
      <c r="C178" s="158"/>
      <c r="D178" s="158"/>
      <c r="E178" s="158"/>
      <c r="F178" s="159"/>
      <c r="G178" s="36"/>
      <c r="H178" s="35"/>
      <c r="I178" s="35"/>
      <c r="J178" s="35"/>
      <c r="K178" s="29"/>
      <c r="L178" s="29"/>
      <c r="M178" s="39"/>
      <c r="N178" s="39"/>
      <c r="O178" s="39"/>
      <c r="P178" s="39"/>
      <c r="Q178" s="39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30" customHeight="1">
      <c r="A179" s="161" t="s">
        <v>405</v>
      </c>
      <c r="B179" s="158"/>
      <c r="C179" s="158"/>
      <c r="D179" s="158"/>
      <c r="E179" s="158"/>
      <c r="F179" s="159"/>
      <c r="G179" s="36"/>
      <c r="H179" s="35"/>
      <c r="I179" s="35"/>
      <c r="J179" s="35"/>
      <c r="K179" s="29"/>
      <c r="L179" s="29"/>
      <c r="M179" s="39"/>
      <c r="N179" s="39"/>
      <c r="O179" s="39"/>
      <c r="P179" s="39"/>
      <c r="Q179" s="39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30" customHeight="1">
      <c r="A180" s="157" t="s">
        <v>406</v>
      </c>
      <c r="B180" s="158"/>
      <c r="C180" s="158"/>
      <c r="D180" s="158"/>
      <c r="E180" s="158"/>
      <c r="F180" s="159"/>
      <c r="G180" s="36"/>
      <c r="H180" s="35"/>
      <c r="I180" s="35"/>
      <c r="J180" s="35"/>
      <c r="K180" s="29"/>
      <c r="L180" s="29"/>
      <c r="M180" s="39"/>
      <c r="N180" s="39"/>
      <c r="O180" s="39"/>
      <c r="P180" s="39"/>
      <c r="Q180" s="39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30" customHeight="1">
      <c r="A181" s="157" t="s">
        <v>407</v>
      </c>
      <c r="B181" s="158"/>
      <c r="C181" s="158"/>
      <c r="D181" s="158"/>
      <c r="E181" s="158"/>
      <c r="F181" s="159"/>
      <c r="G181" s="36"/>
      <c r="H181" s="35"/>
      <c r="I181" s="35"/>
      <c r="J181" s="35"/>
      <c r="K181" s="29"/>
      <c r="L181" s="29"/>
      <c r="M181" s="39"/>
      <c r="N181" s="39"/>
      <c r="O181" s="39"/>
      <c r="P181" s="39"/>
      <c r="Q181" s="39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30" customHeight="1">
      <c r="A182" s="157" t="s">
        <v>408</v>
      </c>
      <c r="B182" s="158"/>
      <c r="C182" s="158"/>
      <c r="D182" s="158"/>
      <c r="E182" s="158"/>
      <c r="F182" s="159"/>
      <c r="G182" s="36"/>
      <c r="H182" s="35"/>
      <c r="I182" s="35"/>
      <c r="J182" s="35"/>
      <c r="K182" s="29"/>
      <c r="L182" s="29"/>
      <c r="M182" s="39"/>
      <c r="N182" s="39"/>
      <c r="O182" s="39"/>
      <c r="P182" s="39"/>
      <c r="Q182" s="39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30" customHeight="1">
      <c r="A183" s="157"/>
      <c r="B183" s="158"/>
      <c r="C183" s="158"/>
      <c r="D183" s="158"/>
      <c r="E183" s="158"/>
      <c r="F183" s="159"/>
      <c r="G183" s="36"/>
      <c r="H183" s="35"/>
      <c r="I183" s="35"/>
      <c r="J183" s="35"/>
      <c r="K183" s="29"/>
      <c r="L183" s="29"/>
      <c r="M183" s="39"/>
      <c r="N183" s="39"/>
      <c r="O183" s="39"/>
      <c r="P183" s="39"/>
      <c r="Q183" s="39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30" customHeight="1">
      <c r="A184" s="160" t="s">
        <v>409</v>
      </c>
      <c r="B184" s="158"/>
      <c r="C184" s="158"/>
      <c r="D184" s="158"/>
      <c r="E184" s="158"/>
      <c r="F184" s="159"/>
      <c r="G184" s="36"/>
      <c r="H184" s="35"/>
      <c r="I184" s="35"/>
      <c r="J184" s="35"/>
      <c r="K184" s="29"/>
      <c r="L184" s="29"/>
      <c r="M184" s="39"/>
      <c r="N184" s="39"/>
      <c r="O184" s="39"/>
      <c r="P184" s="39"/>
      <c r="Q184" s="39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30" customHeight="1">
      <c r="A185" s="161" t="s">
        <v>410</v>
      </c>
      <c r="B185" s="158"/>
      <c r="C185" s="158"/>
      <c r="D185" s="158"/>
      <c r="E185" s="158"/>
      <c r="F185" s="159"/>
      <c r="G185" s="36"/>
      <c r="H185" s="35"/>
      <c r="I185" s="35"/>
      <c r="J185" s="35"/>
      <c r="K185" s="29"/>
      <c r="L185" s="29"/>
      <c r="M185" s="39"/>
      <c r="N185" s="39"/>
      <c r="O185" s="39"/>
      <c r="P185" s="39"/>
      <c r="Q185" s="39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30" customHeight="1">
      <c r="A186" s="157" t="s">
        <v>411</v>
      </c>
      <c r="B186" s="158"/>
      <c r="C186" s="158"/>
      <c r="D186" s="158"/>
      <c r="E186" s="158"/>
      <c r="F186" s="159"/>
      <c r="G186" s="36"/>
      <c r="H186" s="35"/>
      <c r="I186" s="35"/>
      <c r="J186" s="35"/>
      <c r="K186" s="29"/>
      <c r="L186" s="29"/>
      <c r="M186" s="39"/>
      <c r="N186" s="39"/>
      <c r="O186" s="39"/>
      <c r="P186" s="39"/>
      <c r="Q186" s="39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30" customHeight="1">
      <c r="A187" s="157" t="s">
        <v>412</v>
      </c>
      <c r="B187" s="158"/>
      <c r="C187" s="158"/>
      <c r="D187" s="158"/>
      <c r="E187" s="158"/>
      <c r="F187" s="159"/>
      <c r="G187" s="36"/>
      <c r="H187" s="35"/>
      <c r="I187" s="35"/>
      <c r="J187" s="35"/>
      <c r="K187" s="29"/>
      <c r="L187" s="29"/>
      <c r="M187" s="39"/>
      <c r="N187" s="39"/>
      <c r="O187" s="39"/>
      <c r="P187" s="39"/>
      <c r="Q187" s="39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30" customHeight="1">
      <c r="A188" s="157" t="s">
        <v>413</v>
      </c>
      <c r="B188" s="158"/>
      <c r="C188" s="158"/>
      <c r="D188" s="158"/>
      <c r="E188" s="158"/>
      <c r="F188" s="159"/>
      <c r="G188" s="36"/>
      <c r="H188" s="35"/>
      <c r="I188" s="35"/>
      <c r="J188" s="35"/>
      <c r="K188" s="29"/>
      <c r="L188" s="29"/>
      <c r="M188" s="39"/>
      <c r="N188" s="39"/>
      <c r="O188" s="39"/>
      <c r="P188" s="39"/>
      <c r="Q188" s="39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81" customHeight="1">
      <c r="A189" s="157" t="s">
        <v>414</v>
      </c>
      <c r="B189" s="158"/>
      <c r="C189" s="158"/>
      <c r="D189" s="158"/>
      <c r="E189" s="158"/>
      <c r="F189" s="159"/>
      <c r="G189" s="36"/>
      <c r="H189" s="35"/>
      <c r="I189" s="35"/>
      <c r="J189" s="35"/>
      <c r="K189" s="29"/>
      <c r="L189" s="29"/>
      <c r="M189" s="39"/>
      <c r="N189" s="39"/>
      <c r="O189" s="39"/>
      <c r="P189" s="39"/>
      <c r="Q189" s="39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30" customHeight="1">
      <c r="A190" s="157" t="s">
        <v>415</v>
      </c>
      <c r="B190" s="158"/>
      <c r="C190" s="158"/>
      <c r="D190" s="158"/>
      <c r="E190" s="158"/>
      <c r="F190" s="159"/>
      <c r="G190" s="36"/>
      <c r="H190" s="35"/>
      <c r="I190" s="35"/>
      <c r="J190" s="35"/>
      <c r="K190" s="29"/>
      <c r="L190" s="29"/>
      <c r="M190" s="39"/>
      <c r="N190" s="39"/>
      <c r="O190" s="39"/>
      <c r="P190" s="39"/>
      <c r="Q190" s="39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30" customHeight="1">
      <c r="A191" s="157" t="s">
        <v>416</v>
      </c>
      <c r="B191" s="158"/>
      <c r="C191" s="158"/>
      <c r="D191" s="158"/>
      <c r="E191" s="158"/>
      <c r="F191" s="159"/>
      <c r="G191" s="36"/>
      <c r="H191" s="35"/>
      <c r="I191" s="35"/>
      <c r="J191" s="35"/>
      <c r="K191" s="29"/>
      <c r="L191" s="29"/>
      <c r="M191" s="39"/>
      <c r="N191" s="39"/>
      <c r="O191" s="39"/>
      <c r="P191" s="39"/>
      <c r="Q191" s="39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30" customHeight="1">
      <c r="A192" s="157" t="s">
        <v>417</v>
      </c>
      <c r="B192" s="158"/>
      <c r="C192" s="158"/>
      <c r="D192" s="158"/>
      <c r="E192" s="158"/>
      <c r="F192" s="159"/>
      <c r="G192" s="36"/>
      <c r="H192" s="35"/>
      <c r="I192" s="35"/>
      <c r="J192" s="35"/>
      <c r="K192" s="29"/>
      <c r="L192" s="29"/>
      <c r="M192" s="39"/>
      <c r="N192" s="39"/>
      <c r="O192" s="39"/>
      <c r="P192" s="39"/>
      <c r="Q192" s="39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30" customHeight="1">
      <c r="A193" s="157" t="s">
        <v>418</v>
      </c>
      <c r="B193" s="158"/>
      <c r="C193" s="158"/>
      <c r="D193" s="158"/>
      <c r="E193" s="158"/>
      <c r="F193" s="159"/>
      <c r="G193" s="36"/>
      <c r="H193" s="35"/>
      <c r="I193" s="35"/>
      <c r="J193" s="35"/>
      <c r="K193" s="29"/>
      <c r="L193" s="29"/>
      <c r="M193" s="39"/>
      <c r="N193" s="39"/>
      <c r="O193" s="39"/>
      <c r="P193" s="39"/>
      <c r="Q193" s="39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30" customHeight="1">
      <c r="A194" s="157" t="s">
        <v>419</v>
      </c>
      <c r="B194" s="158"/>
      <c r="C194" s="158"/>
      <c r="D194" s="158"/>
      <c r="E194" s="158"/>
      <c r="F194" s="159"/>
      <c r="G194" s="36"/>
      <c r="H194" s="35"/>
      <c r="I194" s="35"/>
      <c r="J194" s="35"/>
      <c r="K194" s="29"/>
      <c r="L194" s="29"/>
      <c r="M194" s="39"/>
      <c r="N194" s="39"/>
      <c r="O194" s="39"/>
      <c r="P194" s="39"/>
      <c r="Q194" s="39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30" customHeight="1">
      <c r="A195" s="157" t="s">
        <v>420</v>
      </c>
      <c r="B195" s="158"/>
      <c r="C195" s="158"/>
      <c r="D195" s="158"/>
      <c r="E195" s="158"/>
      <c r="F195" s="159"/>
      <c r="G195" s="36"/>
      <c r="H195" s="35"/>
      <c r="I195" s="35"/>
      <c r="J195" s="35"/>
      <c r="K195" s="29"/>
      <c r="L195" s="29"/>
      <c r="M195" s="39"/>
      <c r="N195" s="39"/>
      <c r="O195" s="39"/>
      <c r="P195" s="39"/>
      <c r="Q195" s="39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30" customHeight="1">
      <c r="A196" s="157" t="s">
        <v>421</v>
      </c>
      <c r="B196" s="158"/>
      <c r="C196" s="158"/>
      <c r="D196" s="158"/>
      <c r="E196" s="158"/>
      <c r="F196" s="159"/>
      <c r="G196" s="36"/>
      <c r="H196" s="35"/>
      <c r="I196" s="35"/>
      <c r="J196" s="35"/>
      <c r="K196" s="29"/>
      <c r="L196" s="29"/>
      <c r="M196" s="39"/>
      <c r="N196" s="39"/>
      <c r="O196" s="39"/>
      <c r="P196" s="39"/>
      <c r="Q196" s="39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30" customHeight="1">
      <c r="A197" s="157" t="s">
        <v>422</v>
      </c>
      <c r="B197" s="158"/>
      <c r="C197" s="158"/>
      <c r="D197" s="158"/>
      <c r="E197" s="158"/>
      <c r="F197" s="159"/>
      <c r="G197" s="36"/>
      <c r="H197" s="35"/>
      <c r="I197" s="35"/>
      <c r="J197" s="35"/>
      <c r="K197" s="29"/>
      <c r="L197" s="29"/>
      <c r="M197" s="39"/>
      <c r="N197" s="39"/>
      <c r="O197" s="39"/>
      <c r="P197" s="39"/>
      <c r="Q197" s="39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30" customHeight="1">
      <c r="A198" s="157" t="s">
        <v>423</v>
      </c>
      <c r="B198" s="158"/>
      <c r="C198" s="158"/>
      <c r="D198" s="158"/>
      <c r="E198" s="158"/>
      <c r="F198" s="159"/>
      <c r="G198" s="36"/>
      <c r="H198" s="35"/>
      <c r="I198" s="35"/>
      <c r="J198" s="35"/>
      <c r="K198" s="29"/>
      <c r="L198" s="29"/>
      <c r="M198" s="39"/>
      <c r="N198" s="39"/>
      <c r="O198" s="39"/>
      <c r="P198" s="39"/>
      <c r="Q198" s="39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 ht="30" customHeight="1">
      <c r="A199" s="157" t="s">
        <v>424</v>
      </c>
      <c r="B199" s="158"/>
      <c r="C199" s="158"/>
      <c r="D199" s="158"/>
      <c r="E199" s="158"/>
      <c r="F199" s="159"/>
      <c r="G199" s="36"/>
      <c r="H199" s="35"/>
      <c r="I199" s="35"/>
      <c r="J199" s="35"/>
      <c r="K199" s="29"/>
      <c r="L199" s="29"/>
      <c r="M199" s="39"/>
      <c r="N199" s="39"/>
      <c r="O199" s="39"/>
      <c r="P199" s="39"/>
      <c r="Q199" s="39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:30" ht="30" customHeight="1">
      <c r="A200" s="157" t="s">
        <v>425</v>
      </c>
      <c r="B200" s="158"/>
      <c r="C200" s="158"/>
      <c r="D200" s="158"/>
      <c r="E200" s="158"/>
      <c r="F200" s="159"/>
      <c r="G200" s="36"/>
      <c r="H200" s="35"/>
      <c r="I200" s="35"/>
      <c r="J200" s="35"/>
      <c r="K200" s="29"/>
      <c r="L200" s="29"/>
      <c r="M200" s="39"/>
      <c r="N200" s="39"/>
      <c r="O200" s="39"/>
      <c r="P200" s="39"/>
      <c r="Q200" s="39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:30" ht="30" customHeight="1">
      <c r="A201" s="157" t="s">
        <v>426</v>
      </c>
      <c r="B201" s="158"/>
      <c r="C201" s="158"/>
      <c r="D201" s="158"/>
      <c r="E201" s="158"/>
      <c r="F201" s="159"/>
      <c r="G201" s="36"/>
      <c r="H201" s="35"/>
      <c r="I201" s="35"/>
      <c r="J201" s="35"/>
      <c r="K201" s="29"/>
      <c r="L201" s="29"/>
      <c r="M201" s="39"/>
      <c r="N201" s="39"/>
      <c r="O201" s="39"/>
      <c r="P201" s="39"/>
      <c r="Q201" s="39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 ht="30" customHeight="1">
      <c r="A202" s="157" t="s">
        <v>427</v>
      </c>
      <c r="B202" s="158"/>
      <c r="C202" s="158"/>
      <c r="D202" s="158"/>
      <c r="E202" s="158"/>
      <c r="F202" s="159"/>
      <c r="G202" s="36"/>
      <c r="H202" s="35"/>
      <c r="I202" s="35"/>
      <c r="J202" s="35"/>
      <c r="K202" s="29"/>
      <c r="L202" s="29"/>
      <c r="M202" s="39"/>
      <c r="N202" s="39"/>
      <c r="O202" s="39"/>
      <c r="P202" s="39"/>
      <c r="Q202" s="39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</row>
    <row r="203" spans="1:30" ht="30" customHeight="1">
      <c r="A203" s="157" t="s">
        <v>428</v>
      </c>
      <c r="B203" s="158"/>
      <c r="C203" s="158"/>
      <c r="D203" s="158"/>
      <c r="E203" s="158"/>
      <c r="F203" s="159"/>
      <c r="G203" s="36"/>
      <c r="H203" s="35"/>
      <c r="I203" s="35"/>
      <c r="J203" s="35"/>
      <c r="K203" s="29"/>
      <c r="L203" s="29"/>
      <c r="M203" s="39"/>
      <c r="N203" s="39"/>
      <c r="O203" s="39"/>
      <c r="P203" s="39"/>
      <c r="Q203" s="39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1:30" ht="30" customHeight="1">
      <c r="A204" s="157" t="s">
        <v>429</v>
      </c>
      <c r="B204" s="158"/>
      <c r="C204" s="158"/>
      <c r="D204" s="158"/>
      <c r="E204" s="158"/>
      <c r="F204" s="159"/>
      <c r="G204" s="36"/>
      <c r="H204" s="35"/>
      <c r="I204" s="35"/>
      <c r="J204" s="35"/>
      <c r="K204" s="29"/>
      <c r="L204" s="29"/>
      <c r="M204" s="39"/>
      <c r="N204" s="39"/>
      <c r="O204" s="39"/>
      <c r="P204" s="39"/>
      <c r="Q204" s="39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</row>
    <row r="205" spans="1:30" ht="30" customHeight="1">
      <c r="A205" s="157" t="s">
        <v>430</v>
      </c>
      <c r="B205" s="158"/>
      <c r="C205" s="158"/>
      <c r="D205" s="158"/>
      <c r="E205" s="158"/>
      <c r="F205" s="159"/>
      <c r="G205" s="36"/>
      <c r="H205" s="35"/>
      <c r="I205" s="35"/>
      <c r="J205" s="35"/>
      <c r="K205" s="29"/>
      <c r="L205" s="29"/>
      <c r="M205" s="39"/>
      <c r="N205" s="39"/>
      <c r="O205" s="39"/>
      <c r="P205" s="39"/>
      <c r="Q205" s="39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</row>
    <row r="206" spans="1:30" ht="30" customHeight="1">
      <c r="A206" s="157" t="s">
        <v>431</v>
      </c>
      <c r="B206" s="158"/>
      <c r="C206" s="158"/>
      <c r="D206" s="158"/>
      <c r="E206" s="158"/>
      <c r="F206" s="159"/>
      <c r="G206" s="36"/>
      <c r="H206" s="35"/>
      <c r="I206" s="35"/>
      <c r="J206" s="35"/>
      <c r="K206" s="29"/>
      <c r="L206" s="29"/>
      <c r="M206" s="39"/>
      <c r="N206" s="39"/>
      <c r="O206" s="39"/>
      <c r="P206" s="39"/>
      <c r="Q206" s="39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</row>
    <row r="207" spans="1:30" ht="30" customHeight="1">
      <c r="A207" s="157" t="s">
        <v>432</v>
      </c>
      <c r="B207" s="158"/>
      <c r="C207" s="158"/>
      <c r="D207" s="158"/>
      <c r="E207" s="158"/>
      <c r="F207" s="159"/>
      <c r="G207" s="36"/>
      <c r="H207" s="35"/>
      <c r="I207" s="35"/>
      <c r="J207" s="35"/>
      <c r="K207" s="29"/>
      <c r="L207" s="29"/>
      <c r="M207" s="39"/>
      <c r="N207" s="39"/>
      <c r="O207" s="39"/>
      <c r="P207" s="39"/>
      <c r="Q207" s="39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69" customHeight="1">
      <c r="A208" s="157" t="s">
        <v>433</v>
      </c>
      <c r="B208" s="158"/>
      <c r="C208" s="158"/>
      <c r="D208" s="158"/>
      <c r="E208" s="158"/>
      <c r="F208" s="159"/>
      <c r="G208" s="36"/>
      <c r="H208" s="35"/>
      <c r="I208" s="35"/>
      <c r="J208" s="35"/>
      <c r="K208" s="29"/>
      <c r="L208" s="29"/>
      <c r="M208" s="39"/>
      <c r="N208" s="39"/>
      <c r="O208" s="39"/>
      <c r="P208" s="39"/>
      <c r="Q208" s="39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49.5" customHeight="1">
      <c r="A209" s="157" t="s">
        <v>434</v>
      </c>
      <c r="B209" s="158"/>
      <c r="C209" s="158"/>
      <c r="D209" s="158"/>
      <c r="E209" s="158"/>
      <c r="F209" s="159"/>
      <c r="G209" s="36"/>
      <c r="H209" s="35"/>
      <c r="I209" s="35"/>
      <c r="J209" s="35"/>
      <c r="K209" s="29"/>
      <c r="L209" s="29"/>
      <c r="M209" s="39"/>
      <c r="N209" s="39"/>
      <c r="O209" s="39"/>
      <c r="P209" s="39"/>
      <c r="Q209" s="39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30" customHeight="1">
      <c r="A210" s="157" t="s">
        <v>435</v>
      </c>
      <c r="B210" s="158"/>
      <c r="C210" s="158"/>
      <c r="D210" s="158"/>
      <c r="E210" s="158"/>
      <c r="F210" s="159"/>
      <c r="G210" s="36"/>
      <c r="H210" s="35"/>
      <c r="I210" s="35"/>
      <c r="J210" s="35"/>
      <c r="K210" s="29"/>
      <c r="L210" s="29"/>
      <c r="M210" s="39"/>
      <c r="N210" s="39"/>
      <c r="O210" s="39"/>
      <c r="P210" s="39"/>
      <c r="Q210" s="39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30" customHeight="1">
      <c r="A211" s="157" t="s">
        <v>436</v>
      </c>
      <c r="B211" s="158"/>
      <c r="C211" s="158"/>
      <c r="D211" s="158"/>
      <c r="E211" s="158"/>
      <c r="F211" s="159"/>
      <c r="G211" s="36"/>
      <c r="H211" s="35"/>
      <c r="I211" s="35"/>
      <c r="J211" s="35"/>
      <c r="K211" s="29"/>
      <c r="L211" s="29"/>
      <c r="M211" s="39"/>
      <c r="N211" s="39"/>
      <c r="O211" s="39"/>
      <c r="P211" s="39"/>
      <c r="Q211" s="39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30" customHeight="1">
      <c r="A212" s="157" t="s">
        <v>437</v>
      </c>
      <c r="B212" s="158"/>
      <c r="C212" s="158"/>
      <c r="D212" s="158"/>
      <c r="E212" s="158"/>
      <c r="F212" s="159"/>
      <c r="G212" s="36"/>
      <c r="H212" s="35"/>
      <c r="I212" s="35"/>
      <c r="J212" s="35"/>
      <c r="K212" s="29"/>
      <c r="L212" s="29"/>
      <c r="M212" s="39"/>
      <c r="N212" s="39"/>
      <c r="O212" s="39"/>
      <c r="P212" s="39"/>
      <c r="Q212" s="39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30" customHeight="1">
      <c r="A213" s="157" t="s">
        <v>438</v>
      </c>
      <c r="B213" s="158"/>
      <c r="C213" s="158"/>
      <c r="D213" s="158"/>
      <c r="E213" s="158"/>
      <c r="F213" s="159"/>
      <c r="G213" s="36"/>
      <c r="H213" s="35"/>
      <c r="I213" s="35"/>
      <c r="J213" s="35"/>
      <c r="K213" s="29"/>
      <c r="L213" s="29"/>
      <c r="M213" s="39"/>
      <c r="N213" s="39"/>
      <c r="O213" s="39"/>
      <c r="P213" s="39"/>
      <c r="Q213" s="39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30" customHeight="1">
      <c r="A214" s="157" t="s">
        <v>439</v>
      </c>
      <c r="B214" s="158"/>
      <c r="C214" s="158"/>
      <c r="D214" s="158"/>
      <c r="E214" s="158"/>
      <c r="F214" s="159"/>
      <c r="G214" s="36"/>
      <c r="H214" s="35"/>
      <c r="I214" s="35"/>
      <c r="J214" s="35"/>
      <c r="K214" s="29"/>
      <c r="L214" s="29"/>
      <c r="M214" s="39"/>
      <c r="N214" s="39"/>
      <c r="O214" s="39"/>
      <c r="P214" s="39"/>
      <c r="Q214" s="39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30" customHeight="1">
      <c r="A215" s="157" t="s">
        <v>440</v>
      </c>
      <c r="B215" s="158"/>
      <c r="C215" s="158"/>
      <c r="D215" s="158"/>
      <c r="E215" s="158"/>
      <c r="F215" s="159"/>
      <c r="G215" s="36"/>
      <c r="H215" s="35"/>
      <c r="I215" s="35"/>
      <c r="J215" s="35"/>
      <c r="K215" s="29"/>
      <c r="L215" s="29"/>
      <c r="M215" s="39"/>
      <c r="N215" s="39"/>
      <c r="O215" s="39"/>
      <c r="P215" s="39"/>
      <c r="Q215" s="39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30" customHeight="1">
      <c r="A216" s="157" t="s">
        <v>441</v>
      </c>
      <c r="B216" s="158"/>
      <c r="C216" s="158"/>
      <c r="D216" s="158"/>
      <c r="E216" s="158"/>
      <c r="F216" s="159"/>
      <c r="G216" s="36"/>
      <c r="H216" s="35"/>
      <c r="I216" s="35"/>
      <c r="J216" s="35"/>
      <c r="K216" s="29"/>
      <c r="L216" s="29"/>
      <c r="M216" s="39"/>
      <c r="N216" s="39"/>
      <c r="O216" s="39"/>
      <c r="P216" s="39"/>
      <c r="Q216" s="39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30" customHeight="1">
      <c r="A217" s="157" t="s">
        <v>442</v>
      </c>
      <c r="B217" s="158"/>
      <c r="C217" s="158"/>
      <c r="D217" s="158"/>
      <c r="E217" s="158"/>
      <c r="F217" s="159"/>
      <c r="G217" s="36"/>
      <c r="H217" s="35"/>
      <c r="I217" s="35"/>
      <c r="J217" s="35"/>
      <c r="K217" s="29"/>
      <c r="L217" s="29"/>
      <c r="M217" s="39"/>
      <c r="N217" s="39"/>
      <c r="O217" s="39"/>
      <c r="P217" s="39"/>
      <c r="Q217" s="39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30" customHeight="1">
      <c r="A218" s="157" t="s">
        <v>443</v>
      </c>
      <c r="B218" s="158"/>
      <c r="C218" s="158"/>
      <c r="D218" s="158"/>
      <c r="E218" s="158"/>
      <c r="F218" s="159"/>
      <c r="G218" s="36"/>
      <c r="H218" s="35"/>
      <c r="I218" s="35"/>
      <c r="J218" s="35"/>
      <c r="K218" s="29"/>
      <c r="L218" s="29"/>
      <c r="M218" s="39"/>
      <c r="N218" s="39"/>
      <c r="O218" s="39"/>
      <c r="P218" s="39"/>
      <c r="Q218" s="39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30" customHeight="1">
      <c r="A219" s="157" t="s">
        <v>444</v>
      </c>
      <c r="B219" s="158"/>
      <c r="C219" s="158"/>
      <c r="D219" s="158"/>
      <c r="E219" s="158"/>
      <c r="F219" s="159"/>
      <c r="G219" s="36"/>
      <c r="H219" s="35"/>
      <c r="I219" s="35"/>
      <c r="J219" s="35"/>
      <c r="K219" s="29"/>
      <c r="L219" s="29"/>
      <c r="M219" s="39"/>
      <c r="N219" s="39"/>
      <c r="O219" s="39"/>
      <c r="P219" s="39"/>
      <c r="Q219" s="39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30" customHeight="1">
      <c r="A220" s="157" t="s">
        <v>445</v>
      </c>
      <c r="B220" s="158"/>
      <c r="C220" s="158"/>
      <c r="D220" s="158"/>
      <c r="E220" s="158"/>
      <c r="F220" s="159"/>
      <c r="G220" s="36"/>
      <c r="H220" s="35"/>
      <c r="I220" s="35"/>
      <c r="J220" s="35"/>
      <c r="K220" s="29"/>
      <c r="L220" s="29"/>
      <c r="M220" s="39"/>
      <c r="N220" s="39"/>
      <c r="O220" s="39"/>
      <c r="P220" s="39"/>
      <c r="Q220" s="39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30" customHeight="1">
      <c r="A221" s="157" t="s">
        <v>446</v>
      </c>
      <c r="B221" s="158"/>
      <c r="C221" s="158"/>
      <c r="D221" s="158"/>
      <c r="E221" s="158"/>
      <c r="F221" s="159"/>
      <c r="G221" s="36"/>
      <c r="H221" s="35"/>
      <c r="I221" s="35"/>
      <c r="J221" s="35"/>
      <c r="K221" s="29"/>
      <c r="L221" s="29"/>
      <c r="M221" s="39"/>
      <c r="N221" s="39"/>
      <c r="O221" s="39"/>
      <c r="P221" s="39"/>
      <c r="Q221" s="39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63.75" customHeight="1">
      <c r="A222" s="157" t="s">
        <v>447</v>
      </c>
      <c r="B222" s="158"/>
      <c r="C222" s="158"/>
      <c r="D222" s="158"/>
      <c r="E222" s="158"/>
      <c r="F222" s="159"/>
      <c r="G222" s="36"/>
      <c r="H222" s="35"/>
      <c r="I222" s="35"/>
      <c r="J222" s="35"/>
      <c r="K222" s="29"/>
      <c r="L222" s="29"/>
      <c r="M222" s="39"/>
      <c r="N222" s="39"/>
      <c r="O222" s="39"/>
      <c r="P222" s="39"/>
      <c r="Q222" s="39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30" customHeight="1">
      <c r="A223" s="157" t="s">
        <v>448</v>
      </c>
      <c r="B223" s="158"/>
      <c r="C223" s="158"/>
      <c r="D223" s="158"/>
      <c r="E223" s="158"/>
      <c r="F223" s="159"/>
      <c r="G223" s="36"/>
      <c r="H223" s="35"/>
      <c r="I223" s="35"/>
      <c r="J223" s="35"/>
      <c r="K223" s="29"/>
      <c r="L223" s="29"/>
      <c r="M223" s="39"/>
      <c r="N223" s="39"/>
      <c r="O223" s="39"/>
      <c r="P223" s="39"/>
      <c r="Q223" s="39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30" customHeight="1">
      <c r="A224" s="157" t="s">
        <v>449</v>
      </c>
      <c r="B224" s="158"/>
      <c r="C224" s="158"/>
      <c r="D224" s="158"/>
      <c r="E224" s="158"/>
      <c r="F224" s="159"/>
      <c r="G224" s="36"/>
      <c r="H224" s="35"/>
      <c r="I224" s="35"/>
      <c r="J224" s="35"/>
      <c r="K224" s="29"/>
      <c r="L224" s="29"/>
      <c r="M224" s="39"/>
      <c r="N224" s="39"/>
      <c r="O224" s="39"/>
      <c r="P224" s="39"/>
      <c r="Q224" s="39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73.5" customHeight="1">
      <c r="A225" s="157" t="s">
        <v>450</v>
      </c>
      <c r="B225" s="158"/>
      <c r="C225" s="158"/>
      <c r="D225" s="158"/>
      <c r="E225" s="158"/>
      <c r="F225" s="159"/>
      <c r="G225" s="36"/>
      <c r="H225" s="35"/>
      <c r="I225" s="35"/>
      <c r="J225" s="77"/>
      <c r="K225" s="78"/>
      <c r="L225" s="78"/>
      <c r="M225" s="78"/>
      <c r="N225" s="78"/>
      <c r="O225" s="78"/>
      <c r="P225" s="78"/>
      <c r="Q225" s="78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51.75" customHeight="1">
      <c r="A226" s="157" t="s">
        <v>451</v>
      </c>
      <c r="B226" s="158"/>
      <c r="C226" s="158"/>
      <c r="D226" s="158"/>
      <c r="E226" s="158"/>
      <c r="F226" s="159"/>
      <c r="G226" s="77"/>
      <c r="H226" s="77"/>
      <c r="I226" s="77"/>
      <c r="J226" s="77"/>
      <c r="K226" s="78"/>
      <c r="L226" s="78"/>
      <c r="M226" s="78"/>
      <c r="N226" s="78"/>
      <c r="O226" s="78"/>
      <c r="P226" s="78"/>
      <c r="Q226" s="78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30" customHeight="1">
      <c r="A227" s="157" t="s">
        <v>452</v>
      </c>
      <c r="B227" s="158"/>
      <c r="C227" s="158"/>
      <c r="D227" s="158"/>
      <c r="E227" s="158"/>
      <c r="F227" s="159"/>
      <c r="G227" s="77"/>
      <c r="H227" s="77"/>
      <c r="I227" s="77"/>
      <c r="J227" s="77"/>
      <c r="K227" s="78"/>
      <c r="L227" s="78"/>
      <c r="M227" s="78"/>
      <c r="N227" s="78"/>
      <c r="O227" s="78"/>
      <c r="P227" s="78"/>
      <c r="Q227" s="78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30" customHeight="1">
      <c r="A228" s="157" t="s">
        <v>453</v>
      </c>
      <c r="B228" s="158"/>
      <c r="C228" s="158"/>
      <c r="D228" s="158"/>
      <c r="E228" s="158"/>
      <c r="F228" s="159"/>
      <c r="G228" s="77"/>
      <c r="H228" s="77"/>
      <c r="I228" s="77"/>
      <c r="J228" s="77"/>
      <c r="K228" s="78"/>
      <c r="L228" s="78"/>
      <c r="M228" s="78"/>
      <c r="N228" s="78"/>
      <c r="O228" s="78"/>
      <c r="P228" s="78"/>
      <c r="Q228" s="78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30" customHeight="1">
      <c r="A229" s="157" t="s">
        <v>454</v>
      </c>
      <c r="B229" s="158"/>
      <c r="C229" s="158"/>
      <c r="D229" s="158"/>
      <c r="E229" s="158"/>
      <c r="F229" s="159"/>
      <c r="G229" s="77"/>
      <c r="H229" s="77"/>
      <c r="I229" s="77"/>
      <c r="J229" s="77"/>
      <c r="K229" s="78"/>
      <c r="L229" s="78"/>
      <c r="M229" s="78"/>
      <c r="N229" s="78"/>
      <c r="O229" s="78"/>
      <c r="P229" s="78"/>
      <c r="Q229" s="78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30" customHeight="1">
      <c r="A230" s="157" t="s">
        <v>455</v>
      </c>
      <c r="B230" s="158"/>
      <c r="C230" s="158"/>
      <c r="D230" s="158"/>
      <c r="E230" s="158"/>
      <c r="F230" s="159"/>
      <c r="G230" s="77"/>
      <c r="H230" s="77"/>
      <c r="I230" s="77"/>
      <c r="J230" s="77"/>
      <c r="K230" s="78"/>
      <c r="L230" s="78"/>
      <c r="M230" s="78"/>
      <c r="N230" s="78"/>
      <c r="O230" s="78"/>
      <c r="P230" s="78"/>
      <c r="Q230" s="78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30" customHeight="1">
      <c r="A231" s="157" t="s">
        <v>456</v>
      </c>
      <c r="B231" s="158"/>
      <c r="C231" s="158"/>
      <c r="D231" s="158"/>
      <c r="E231" s="158"/>
      <c r="F231" s="159"/>
      <c r="G231" s="77"/>
      <c r="H231" s="77"/>
      <c r="I231" s="77"/>
      <c r="J231" s="77"/>
      <c r="K231" s="78"/>
      <c r="L231" s="78"/>
      <c r="M231" s="78"/>
      <c r="N231" s="78"/>
      <c r="O231" s="78"/>
      <c r="P231" s="78"/>
      <c r="Q231" s="78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30" customHeight="1">
      <c r="A232" s="157" t="s">
        <v>457</v>
      </c>
      <c r="B232" s="158"/>
      <c r="C232" s="158"/>
      <c r="D232" s="158"/>
      <c r="E232" s="158"/>
      <c r="F232" s="159"/>
      <c r="G232" s="77"/>
      <c r="H232" s="77"/>
      <c r="I232" s="77"/>
      <c r="J232" s="77"/>
      <c r="K232" s="78"/>
      <c r="L232" s="78"/>
      <c r="M232" s="78"/>
      <c r="N232" s="78"/>
      <c r="O232" s="78"/>
      <c r="P232" s="78"/>
      <c r="Q232" s="78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30" customHeight="1">
      <c r="A233" s="157" t="s">
        <v>458</v>
      </c>
      <c r="B233" s="158"/>
      <c r="C233" s="158"/>
      <c r="D233" s="158"/>
      <c r="E233" s="158"/>
      <c r="F233" s="159"/>
      <c r="G233" s="77"/>
      <c r="H233" s="77"/>
      <c r="I233" s="77"/>
      <c r="J233" s="77"/>
      <c r="K233" s="78"/>
      <c r="L233" s="78"/>
      <c r="M233" s="78"/>
      <c r="N233" s="78"/>
      <c r="O233" s="78"/>
      <c r="P233" s="78"/>
      <c r="Q233" s="78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30" customHeight="1">
      <c r="A234" s="157" t="s">
        <v>459</v>
      </c>
      <c r="B234" s="158"/>
      <c r="C234" s="158"/>
      <c r="D234" s="158"/>
      <c r="E234" s="158"/>
      <c r="F234" s="159"/>
      <c r="G234" s="77"/>
      <c r="H234" s="77"/>
      <c r="I234" s="77"/>
      <c r="J234" s="77"/>
      <c r="K234" s="78"/>
      <c r="L234" s="78"/>
      <c r="M234" s="78"/>
      <c r="N234" s="78"/>
      <c r="O234" s="78"/>
      <c r="P234" s="78"/>
      <c r="Q234" s="78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30" customHeight="1">
      <c r="A235" s="157" t="s">
        <v>460</v>
      </c>
      <c r="B235" s="158"/>
      <c r="C235" s="158"/>
      <c r="D235" s="158"/>
      <c r="E235" s="158"/>
      <c r="F235" s="159"/>
      <c r="G235" s="77"/>
      <c r="H235" s="77"/>
      <c r="I235" s="77"/>
      <c r="J235" s="77"/>
      <c r="K235" s="78"/>
      <c r="L235" s="78"/>
      <c r="M235" s="78"/>
      <c r="N235" s="78"/>
      <c r="O235" s="78"/>
      <c r="P235" s="78"/>
      <c r="Q235" s="78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30" customHeight="1">
      <c r="A236" s="157" t="s">
        <v>461</v>
      </c>
      <c r="B236" s="158"/>
      <c r="C236" s="158"/>
      <c r="D236" s="158"/>
      <c r="E236" s="158"/>
      <c r="F236" s="159"/>
      <c r="G236" s="77"/>
      <c r="H236" s="77"/>
      <c r="I236" s="77"/>
      <c r="J236" s="77"/>
      <c r="K236" s="78"/>
      <c r="L236" s="78"/>
      <c r="M236" s="78"/>
      <c r="N236" s="78"/>
      <c r="O236" s="78"/>
      <c r="P236" s="78"/>
      <c r="Q236" s="78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30" customHeight="1">
      <c r="A237" s="157" t="s">
        <v>462</v>
      </c>
      <c r="B237" s="158"/>
      <c r="C237" s="158"/>
      <c r="D237" s="158"/>
      <c r="E237" s="158"/>
      <c r="F237" s="159"/>
      <c r="G237" s="77"/>
      <c r="H237" s="77"/>
      <c r="I237" s="77"/>
      <c r="J237" s="77"/>
      <c r="K237" s="78"/>
      <c r="L237" s="78"/>
      <c r="M237" s="78"/>
      <c r="N237" s="78"/>
      <c r="O237" s="78"/>
      <c r="P237" s="78"/>
      <c r="Q237" s="78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</row>
    <row r="238" spans="1:30" ht="30" customHeight="1">
      <c r="A238" s="157" t="s">
        <v>463</v>
      </c>
      <c r="B238" s="158"/>
      <c r="C238" s="158"/>
      <c r="D238" s="158"/>
      <c r="E238" s="158"/>
      <c r="F238" s="159"/>
      <c r="G238" s="77"/>
      <c r="H238" s="77"/>
      <c r="I238" s="77"/>
      <c r="J238" s="77"/>
      <c r="K238" s="78"/>
      <c r="L238" s="78"/>
      <c r="M238" s="78"/>
      <c r="N238" s="78"/>
      <c r="O238" s="78"/>
      <c r="P238" s="78"/>
      <c r="Q238" s="78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</row>
    <row r="239" spans="1:30" ht="30" customHeight="1">
      <c r="A239" s="157" t="s">
        <v>464</v>
      </c>
      <c r="B239" s="158"/>
      <c r="C239" s="158"/>
      <c r="D239" s="158"/>
      <c r="E239" s="158"/>
      <c r="F239" s="159"/>
      <c r="G239" s="77"/>
      <c r="H239" s="77"/>
      <c r="I239" s="77"/>
      <c r="J239" s="77"/>
      <c r="K239" s="78"/>
      <c r="L239" s="78"/>
      <c r="M239" s="78"/>
      <c r="N239" s="78"/>
      <c r="O239" s="78"/>
      <c r="P239" s="78"/>
      <c r="Q239" s="78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</row>
    <row r="240" spans="1:30" ht="30" customHeight="1">
      <c r="A240" s="157" t="s">
        <v>465</v>
      </c>
      <c r="B240" s="158"/>
      <c r="C240" s="158"/>
      <c r="D240" s="158"/>
      <c r="E240" s="158"/>
      <c r="F240" s="159"/>
      <c r="G240" s="77"/>
      <c r="H240" s="77"/>
      <c r="I240" s="77"/>
      <c r="J240" s="77"/>
      <c r="K240" s="78"/>
      <c r="L240" s="78"/>
      <c r="M240" s="78"/>
      <c r="N240" s="78"/>
      <c r="O240" s="78"/>
      <c r="P240" s="78"/>
      <c r="Q240" s="78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</row>
    <row r="241" spans="1:30" ht="30" customHeight="1">
      <c r="A241" s="157" t="s">
        <v>466</v>
      </c>
      <c r="B241" s="158"/>
      <c r="C241" s="158"/>
      <c r="D241" s="158"/>
      <c r="E241" s="158"/>
      <c r="F241" s="159"/>
      <c r="G241" s="77"/>
      <c r="H241" s="77"/>
      <c r="I241" s="77"/>
      <c r="J241" s="77"/>
      <c r="K241" s="78"/>
      <c r="L241" s="78"/>
      <c r="M241" s="78"/>
      <c r="N241" s="78"/>
      <c r="O241" s="78"/>
      <c r="P241" s="78"/>
      <c r="Q241" s="78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</row>
    <row r="242" spans="1:30" ht="30" customHeight="1">
      <c r="A242" s="157" t="s">
        <v>467</v>
      </c>
      <c r="B242" s="158"/>
      <c r="C242" s="158"/>
      <c r="D242" s="158"/>
      <c r="E242" s="158"/>
      <c r="F242" s="159"/>
      <c r="G242" s="77"/>
      <c r="H242" s="77"/>
      <c r="I242" s="77"/>
      <c r="J242" s="77"/>
      <c r="K242" s="78"/>
      <c r="L242" s="78"/>
      <c r="M242" s="78"/>
      <c r="N242" s="78"/>
      <c r="O242" s="78"/>
      <c r="P242" s="78"/>
      <c r="Q242" s="78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</row>
    <row r="243" spans="1:30" ht="30" customHeight="1">
      <c r="A243" s="157" t="s">
        <v>468</v>
      </c>
      <c r="B243" s="158"/>
      <c r="C243" s="158"/>
      <c r="D243" s="158"/>
      <c r="E243" s="158"/>
      <c r="F243" s="159"/>
      <c r="G243" s="77"/>
      <c r="H243" s="77"/>
      <c r="I243" s="77"/>
      <c r="J243" s="77"/>
      <c r="K243" s="78"/>
      <c r="L243" s="78"/>
      <c r="M243" s="78"/>
      <c r="N243" s="78"/>
      <c r="O243" s="78"/>
      <c r="P243" s="78"/>
      <c r="Q243" s="78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</row>
    <row r="244" spans="1:30" ht="30" customHeight="1">
      <c r="A244" s="157" t="s">
        <v>469</v>
      </c>
      <c r="B244" s="158"/>
      <c r="C244" s="158"/>
      <c r="D244" s="158"/>
      <c r="E244" s="158"/>
      <c r="F244" s="159"/>
      <c r="G244" s="77"/>
      <c r="H244" s="77"/>
      <c r="I244" s="77"/>
      <c r="J244" s="77"/>
      <c r="K244" s="78"/>
      <c r="L244" s="78"/>
      <c r="M244" s="78"/>
      <c r="N244" s="78"/>
      <c r="O244" s="78"/>
      <c r="P244" s="78"/>
      <c r="Q244" s="78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</row>
    <row r="245" spans="1:30" ht="15.75" customHeight="1">
      <c r="A245" s="157" t="s">
        <v>470</v>
      </c>
      <c r="B245" s="158"/>
      <c r="C245" s="158"/>
      <c r="D245" s="158"/>
      <c r="E245" s="158"/>
      <c r="F245" s="159"/>
      <c r="G245" s="77"/>
      <c r="H245" s="77"/>
      <c r="I245" s="77"/>
      <c r="J245" s="79"/>
      <c r="K245" s="80"/>
      <c r="L245" s="80"/>
      <c r="M245" s="80"/>
      <c r="N245" s="80"/>
      <c r="O245" s="80"/>
      <c r="P245" s="80"/>
      <c r="Q245" s="80"/>
    </row>
    <row r="246" spans="1:30" ht="15.75" customHeight="1">
      <c r="A246" s="80"/>
      <c r="B246" s="80"/>
      <c r="C246" s="80"/>
      <c r="D246" s="80"/>
      <c r="E246" s="80"/>
      <c r="F246" s="80"/>
      <c r="G246" s="79"/>
      <c r="H246" s="79"/>
      <c r="I246" s="79"/>
      <c r="J246" s="79"/>
      <c r="K246" s="80"/>
      <c r="L246" s="80"/>
      <c r="M246" s="80"/>
      <c r="N246" s="80"/>
      <c r="O246" s="80"/>
      <c r="P246" s="80"/>
      <c r="Q246" s="80"/>
    </row>
    <row r="247" spans="1:30" ht="15.75" customHeight="1">
      <c r="A247" s="80"/>
      <c r="B247" s="80"/>
      <c r="C247" s="80"/>
      <c r="D247" s="80"/>
      <c r="E247" s="80"/>
      <c r="F247" s="80"/>
      <c r="G247" s="79"/>
      <c r="H247" s="79"/>
      <c r="I247" s="79"/>
      <c r="J247" s="79"/>
      <c r="K247" s="80"/>
      <c r="L247" s="80"/>
      <c r="M247" s="80"/>
      <c r="N247" s="80"/>
      <c r="O247" s="80"/>
      <c r="P247" s="80"/>
      <c r="Q247" s="80"/>
    </row>
    <row r="248" spans="1:30" ht="15.75" customHeight="1">
      <c r="A248" s="80"/>
      <c r="B248" s="80"/>
      <c r="C248" s="80"/>
      <c r="D248" s="80"/>
      <c r="E248" s="80"/>
      <c r="F248" s="80"/>
      <c r="G248" s="79"/>
      <c r="H248" s="79"/>
      <c r="I248" s="79"/>
      <c r="J248" s="79"/>
      <c r="K248" s="80"/>
      <c r="L248" s="80"/>
      <c r="M248" s="80"/>
      <c r="N248" s="80"/>
      <c r="O248" s="80"/>
      <c r="P248" s="80"/>
      <c r="Q248" s="80"/>
    </row>
    <row r="249" spans="1:30" ht="15.75" customHeight="1">
      <c r="A249" s="80"/>
      <c r="B249" s="80"/>
      <c r="C249" s="80"/>
      <c r="D249" s="80"/>
      <c r="E249" s="80"/>
      <c r="F249" s="80"/>
      <c r="G249" s="79"/>
      <c r="H249" s="79"/>
      <c r="I249" s="79"/>
      <c r="J249" s="81"/>
    </row>
    <row r="250" spans="1:30" ht="15.75" customHeight="1">
      <c r="G250" s="81"/>
      <c r="H250" s="81"/>
      <c r="I250" s="81"/>
      <c r="J250" s="81"/>
    </row>
    <row r="251" spans="1:30" ht="15.75" customHeight="1">
      <c r="G251" s="81"/>
      <c r="H251" s="81"/>
      <c r="I251" s="81"/>
      <c r="J251" s="81"/>
    </row>
    <row r="252" spans="1:30" ht="15.75" customHeight="1">
      <c r="G252" s="81"/>
      <c r="H252" s="81"/>
      <c r="I252" s="81"/>
      <c r="J252" s="81"/>
    </row>
    <row r="253" spans="1:30" ht="15.75" customHeight="1">
      <c r="G253" s="81"/>
      <c r="H253" s="81"/>
      <c r="I253" s="81"/>
      <c r="J253" s="81"/>
    </row>
    <row r="254" spans="1:30" ht="15.75" customHeight="1">
      <c r="G254" s="81"/>
      <c r="H254" s="81"/>
      <c r="I254" s="81"/>
      <c r="J254" s="81"/>
    </row>
    <row r="255" spans="1:30" ht="15.75" customHeight="1">
      <c r="G255" s="81"/>
      <c r="H255" s="81"/>
      <c r="I255" s="81"/>
      <c r="J255" s="81"/>
    </row>
    <row r="256" spans="1:30" ht="15.75" customHeight="1">
      <c r="G256" s="81"/>
      <c r="H256" s="81"/>
      <c r="I256" s="81"/>
      <c r="J256" s="81"/>
    </row>
    <row r="257" spans="7:10" ht="15.75" customHeight="1">
      <c r="G257" s="81"/>
      <c r="H257" s="81"/>
      <c r="I257" s="81"/>
      <c r="J257" s="81"/>
    </row>
    <row r="258" spans="7:10" ht="15.75" customHeight="1">
      <c r="G258" s="81"/>
      <c r="H258" s="81"/>
      <c r="I258" s="81"/>
      <c r="J258" s="81"/>
    </row>
    <row r="259" spans="7:10" ht="15.75" customHeight="1">
      <c r="G259" s="81"/>
      <c r="H259" s="81"/>
      <c r="I259" s="81"/>
      <c r="J259" s="81"/>
    </row>
    <row r="260" spans="7:10" ht="15.75" customHeight="1">
      <c r="G260" s="81"/>
      <c r="H260" s="81"/>
      <c r="I260" s="81"/>
      <c r="J260" s="81"/>
    </row>
    <row r="261" spans="7:10" ht="15.75" customHeight="1">
      <c r="G261" s="81"/>
      <c r="H261" s="81"/>
      <c r="I261" s="81"/>
      <c r="J261" s="81"/>
    </row>
    <row r="262" spans="7:10" ht="15.75" customHeight="1">
      <c r="G262" s="81"/>
      <c r="H262" s="81"/>
      <c r="I262" s="81"/>
      <c r="J262" s="81"/>
    </row>
    <row r="263" spans="7:10" ht="15.75" customHeight="1">
      <c r="G263" s="81"/>
      <c r="H263" s="81"/>
      <c r="I263" s="81"/>
      <c r="J263" s="81"/>
    </row>
    <row r="264" spans="7:10" ht="15.75" customHeight="1"/>
    <row r="265" spans="7:10" ht="15.75" customHeight="1"/>
    <row r="266" spans="7:10" ht="15.75" customHeight="1"/>
    <row r="267" spans="7:10" ht="15.75" customHeight="1"/>
    <row r="268" spans="7:10" ht="15.75" customHeight="1"/>
    <row r="269" spans="7:10" ht="15.75" customHeight="1"/>
    <row r="270" spans="7:10" ht="15.75" customHeight="1"/>
    <row r="271" spans="7:10" ht="15.75" customHeight="1"/>
    <row r="272" spans="7:1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2:AD164" xr:uid="{00000000-0009-0000-0000-000005000000}"/>
  <mergeCells count="77"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A229:F229"/>
    <mergeCell ref="A230:F230"/>
    <mergeCell ref="A231:F231"/>
    <mergeCell ref="A239:F239"/>
    <mergeCell ref="A245:F245"/>
    <mergeCell ref="A232:F232"/>
    <mergeCell ref="A233:F233"/>
    <mergeCell ref="A234:F234"/>
    <mergeCell ref="A235:F235"/>
    <mergeCell ref="A236:F236"/>
    <mergeCell ref="A237:F237"/>
    <mergeCell ref="A238:F238"/>
    <mergeCell ref="A240:F240"/>
    <mergeCell ref="A241:F241"/>
    <mergeCell ref="A242:F242"/>
    <mergeCell ref="A243:F243"/>
    <mergeCell ref="A244:F244"/>
    <mergeCell ref="A1:J1"/>
    <mergeCell ref="A2:J2"/>
    <mergeCell ref="A3:J3"/>
    <mergeCell ref="B4:J4"/>
    <mergeCell ref="A5:J5"/>
    <mergeCell ref="A35:I35"/>
    <mergeCell ref="A51:I51"/>
    <mergeCell ref="A167:I167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A206:F206"/>
    <mergeCell ref="A207:F207"/>
    <mergeCell ref="A208:F208"/>
    <mergeCell ref="A214:F214"/>
    <mergeCell ref="A215:F215"/>
    <mergeCell ref="A216:F216"/>
    <mergeCell ref="A217:F217"/>
    <mergeCell ref="A209:F209"/>
    <mergeCell ref="A210:F210"/>
    <mergeCell ref="A211:F211"/>
    <mergeCell ref="A212:F212"/>
    <mergeCell ref="A213:F213"/>
  </mergeCells>
  <dataValidations count="2">
    <dataValidation type="list" allowBlank="1" sqref="B37:B42" xr:uid="{00000000-0002-0000-0500-000000000000}">
      <formula1>"FDA,FDA-1,FDA-2,FDA-3,FDA-4"</formula1>
    </dataValidation>
    <dataValidation type="list" allowBlank="1" sqref="B7:B20" xr:uid="{00000000-0002-0000-0500-000001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orientation="landscape"/>
  <rowBreaks count="2" manualBreakCount="2">
    <brk id="50" man="1"/>
    <brk id="165" man="1"/>
  </rowBreaks>
  <colBreaks count="1" manualBreakCount="1">
    <brk id="10" man="1"/>
  </colBreaks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D1000"/>
  <sheetViews>
    <sheetView workbookViewId="0">
      <selection sqref="A1:J1"/>
    </sheetView>
  </sheetViews>
  <sheetFormatPr defaultColWidth="12.625" defaultRowHeight="15" customHeight="1"/>
  <cols>
    <col min="1" max="1" width="54.625" customWidth="1"/>
    <col min="2" max="2" width="21.375" customWidth="1"/>
    <col min="3" max="3" width="17.75" customWidth="1"/>
    <col min="4" max="4" width="18.25" customWidth="1"/>
    <col min="5" max="5" width="12" customWidth="1"/>
    <col min="6" max="6" width="55.25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>
      <c r="A4" s="4" t="s">
        <v>524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  <c r="K4" s="5"/>
    </row>
    <row r="5" spans="1:30" ht="30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  <c r="K5" s="6"/>
      <c r="L5" s="7"/>
      <c r="M5" s="8"/>
      <c r="N5" s="8"/>
      <c r="O5" s="8"/>
      <c r="P5" s="8"/>
      <c r="Q5" s="8"/>
    </row>
    <row r="6" spans="1:30" ht="47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>
      <c r="A7" s="13" t="s">
        <v>16</v>
      </c>
      <c r="B7" s="13" t="s">
        <v>17</v>
      </c>
      <c r="C7" s="13" t="s">
        <v>18</v>
      </c>
      <c r="D7" s="13" t="s">
        <v>484</v>
      </c>
      <c r="E7" s="14">
        <v>1</v>
      </c>
      <c r="F7" s="13" t="s">
        <v>20</v>
      </c>
      <c r="G7" s="15">
        <v>0</v>
      </c>
      <c r="H7" s="16">
        <v>2600</v>
      </c>
      <c r="I7" s="17">
        <v>10400</v>
      </c>
      <c r="J7" s="18">
        <f t="shared" ref="J7:J20" si="0">SUM(G7:I7)</f>
        <v>13000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5"/>
      <c r="AB8" s="5"/>
      <c r="AC8" s="5"/>
      <c r="AD8" s="5"/>
    </row>
    <row r="9" spans="1:30" ht="30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5"/>
      <c r="AB9" s="5"/>
      <c r="AC9" s="5"/>
      <c r="AD9" s="5"/>
    </row>
    <row r="10" spans="1:30" ht="30" customHeight="1">
      <c r="A10" s="13" t="s">
        <v>28</v>
      </c>
      <c r="B10" s="13" t="s">
        <v>29</v>
      </c>
      <c r="C10" s="13" t="s">
        <v>30</v>
      </c>
      <c r="D10" s="13" t="s">
        <v>19</v>
      </c>
      <c r="E10" s="14">
        <v>1</v>
      </c>
      <c r="F10" s="13" t="s">
        <v>485</v>
      </c>
      <c r="G10" s="15">
        <v>0</v>
      </c>
      <c r="H10" s="16">
        <v>1310.28</v>
      </c>
      <c r="I10" s="17">
        <v>5241.1099999999997</v>
      </c>
      <c r="J10" s="18">
        <f t="shared" si="0"/>
        <v>6551.3899999999994</v>
      </c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5"/>
      <c r="AB10" s="5"/>
      <c r="AC10" s="5"/>
      <c r="AD10" s="5"/>
    </row>
    <row r="11" spans="1:30" ht="30" customHeight="1">
      <c r="A11" s="13" t="s">
        <v>32</v>
      </c>
      <c r="B11" s="13" t="s">
        <v>22</v>
      </c>
      <c r="C11" s="13" t="s">
        <v>30</v>
      </c>
      <c r="D11" s="13" t="s">
        <v>19</v>
      </c>
      <c r="E11" s="14">
        <v>1</v>
      </c>
      <c r="F11" s="13" t="s">
        <v>525</v>
      </c>
      <c r="G11" s="15">
        <v>0</v>
      </c>
      <c r="H11" s="21">
        <v>500.99</v>
      </c>
      <c r="I11" s="21">
        <v>2003.96</v>
      </c>
      <c r="J11" s="18">
        <f t="shared" si="0"/>
        <v>2504.9499999999998</v>
      </c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5"/>
      <c r="AB11" s="5"/>
      <c r="AC11" s="5"/>
      <c r="AD11" s="5"/>
    </row>
    <row r="12" spans="1:30" ht="30" customHeight="1">
      <c r="A12" s="13" t="s">
        <v>34</v>
      </c>
      <c r="B12" s="13" t="s">
        <v>35</v>
      </c>
      <c r="C12" s="13" t="s">
        <v>36</v>
      </c>
      <c r="D12" s="13" t="s">
        <v>19</v>
      </c>
      <c r="E12" s="14">
        <v>1</v>
      </c>
      <c r="F12" s="13" t="s">
        <v>37</v>
      </c>
      <c r="G12" s="15">
        <v>0</v>
      </c>
      <c r="H12" s="21">
        <v>308.3</v>
      </c>
      <c r="I12" s="21">
        <v>1233.21</v>
      </c>
      <c r="J12" s="18">
        <f t="shared" si="0"/>
        <v>1541.51</v>
      </c>
      <c r="K12" s="19"/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5"/>
      <c r="AB12" s="5"/>
      <c r="AC12" s="5"/>
      <c r="AD12" s="5"/>
    </row>
    <row r="13" spans="1:30" ht="30" customHeight="1">
      <c r="A13" s="13" t="s">
        <v>38</v>
      </c>
      <c r="B13" s="13" t="s">
        <v>22</v>
      </c>
      <c r="C13" s="13" t="s">
        <v>39</v>
      </c>
      <c r="D13" s="13" t="s">
        <v>487</v>
      </c>
      <c r="E13" s="14">
        <v>1</v>
      </c>
      <c r="F13" s="13" t="s">
        <v>40</v>
      </c>
      <c r="G13" s="15">
        <v>0</v>
      </c>
      <c r="H13" s="21">
        <v>500.99</v>
      </c>
      <c r="I13" s="21">
        <v>2003.96</v>
      </c>
      <c r="J13" s="18">
        <f t="shared" si="0"/>
        <v>2504.9499999999998</v>
      </c>
      <c r="K13" s="19"/>
      <c r="L13" s="19"/>
      <c r="M13" s="19"/>
      <c r="N13" s="19"/>
      <c r="O13" s="19"/>
      <c r="P13" s="19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30" customHeight="1">
      <c r="A14" s="13" t="s">
        <v>488</v>
      </c>
      <c r="B14" s="13" t="s">
        <v>81</v>
      </c>
      <c r="C14" s="13" t="s">
        <v>489</v>
      </c>
      <c r="D14" s="13" t="s">
        <v>19</v>
      </c>
      <c r="E14" s="14">
        <v>1</v>
      </c>
      <c r="F14" s="13" t="s">
        <v>490</v>
      </c>
      <c r="G14" s="15">
        <v>0</v>
      </c>
      <c r="H14" s="21">
        <v>269.76</v>
      </c>
      <c r="I14" s="21">
        <v>1079.06</v>
      </c>
      <c r="J14" s="18">
        <f t="shared" si="0"/>
        <v>1348.82</v>
      </c>
      <c r="K14" s="19"/>
      <c r="L14" s="19"/>
      <c r="M14" s="19"/>
      <c r="N14" s="19"/>
      <c r="O14" s="19"/>
      <c r="P14" s="19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0" customHeight="1">
      <c r="A15" s="13" t="s">
        <v>41</v>
      </c>
      <c r="B15" s="13" t="s">
        <v>42</v>
      </c>
      <c r="C15" s="13" t="s">
        <v>43</v>
      </c>
      <c r="D15" s="13" t="s">
        <v>19</v>
      </c>
      <c r="E15" s="14">
        <v>1</v>
      </c>
      <c r="F15" s="13" t="s">
        <v>44</v>
      </c>
      <c r="G15" s="15">
        <v>0</v>
      </c>
      <c r="H15" s="22">
        <v>770.75</v>
      </c>
      <c r="I15" s="22">
        <v>3083.01</v>
      </c>
      <c r="J15" s="18">
        <f t="shared" si="0"/>
        <v>3853.76</v>
      </c>
      <c r="K15" s="19"/>
      <c r="L15" s="19"/>
      <c r="M15" s="19"/>
      <c r="N15" s="19"/>
      <c r="O15" s="19"/>
      <c r="P15" s="19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13" t="s">
        <v>45</v>
      </c>
      <c r="B16" s="13" t="s">
        <v>29</v>
      </c>
      <c r="C16" s="13" t="s">
        <v>46</v>
      </c>
      <c r="D16" s="13" t="s">
        <v>484</v>
      </c>
      <c r="E16" s="14">
        <v>1</v>
      </c>
      <c r="F16" s="13" t="s">
        <v>47</v>
      </c>
      <c r="G16" s="15">
        <v>0</v>
      </c>
      <c r="H16" s="22">
        <v>1310.28</v>
      </c>
      <c r="I16" s="22">
        <v>5241.1099999999997</v>
      </c>
      <c r="J16" s="18">
        <f t="shared" si="0"/>
        <v>6551.3899999999994</v>
      </c>
      <c r="K16" s="19"/>
      <c r="L16" s="19"/>
      <c r="M16" s="19"/>
      <c r="N16" s="19"/>
      <c r="O16" s="19"/>
      <c r="P16" s="19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30" customHeight="1">
      <c r="A17" s="13" t="s">
        <v>48</v>
      </c>
      <c r="B17" s="13" t="s">
        <v>42</v>
      </c>
      <c r="C17" s="13" t="s">
        <v>49</v>
      </c>
      <c r="D17" s="13" t="s">
        <v>19</v>
      </c>
      <c r="E17" s="14">
        <v>1</v>
      </c>
      <c r="F17" s="13" t="s">
        <v>486</v>
      </c>
      <c r="G17" s="15">
        <v>0</v>
      </c>
      <c r="H17" s="22">
        <v>770.75</v>
      </c>
      <c r="I17" s="22">
        <v>3083.01</v>
      </c>
      <c r="J17" s="18">
        <f t="shared" si="0"/>
        <v>3853.76</v>
      </c>
      <c r="K17" s="19"/>
      <c r="L17" s="19"/>
      <c r="M17" s="19"/>
      <c r="N17" s="19"/>
      <c r="O17" s="19"/>
      <c r="P17" s="19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30" customHeight="1">
      <c r="A18" s="13" t="s">
        <v>51</v>
      </c>
      <c r="B18" s="13" t="s">
        <v>52</v>
      </c>
      <c r="C18" s="13" t="s">
        <v>53</v>
      </c>
      <c r="D18" s="13" t="s">
        <v>487</v>
      </c>
      <c r="E18" s="14">
        <v>1</v>
      </c>
      <c r="F18" s="13" t="s">
        <v>54</v>
      </c>
      <c r="G18" s="15">
        <v>0</v>
      </c>
      <c r="H18" s="16">
        <v>1076.06</v>
      </c>
      <c r="I18" s="17">
        <v>4316.21</v>
      </c>
      <c r="J18" s="18">
        <f t="shared" si="0"/>
        <v>5392.27</v>
      </c>
      <c r="K18" s="19"/>
      <c r="L18" s="19"/>
      <c r="M18" s="19"/>
      <c r="N18" s="19"/>
      <c r="O18" s="19"/>
      <c r="P18" s="19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30" customHeight="1">
      <c r="A19" s="13" t="s">
        <v>503</v>
      </c>
      <c r="B19" s="13" t="s">
        <v>29</v>
      </c>
      <c r="C19" s="13" t="s">
        <v>18</v>
      </c>
      <c r="D19" s="13" t="s">
        <v>484</v>
      </c>
      <c r="E19" s="14">
        <v>1</v>
      </c>
      <c r="F19" s="13" t="s">
        <v>504</v>
      </c>
      <c r="G19" s="15">
        <v>0</v>
      </c>
      <c r="H19" s="22">
        <v>1310.28</v>
      </c>
      <c r="I19" s="22">
        <v>5241.1099999999997</v>
      </c>
      <c r="J19" s="18">
        <f t="shared" si="0"/>
        <v>6551.3899999999994</v>
      </c>
      <c r="K19" s="19"/>
      <c r="L19" s="19"/>
      <c r="M19" s="19"/>
      <c r="N19" s="19"/>
      <c r="O19" s="19"/>
      <c r="P19" s="19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30" customHeight="1">
      <c r="A20" s="13" t="s">
        <v>55</v>
      </c>
      <c r="B20" s="13" t="s">
        <v>29</v>
      </c>
      <c r="C20" s="13" t="s">
        <v>56</v>
      </c>
      <c r="D20" s="13" t="s">
        <v>19</v>
      </c>
      <c r="E20" s="14">
        <v>1</v>
      </c>
      <c r="F20" s="13" t="s">
        <v>57</v>
      </c>
      <c r="G20" s="15">
        <v>0</v>
      </c>
      <c r="H20" s="22">
        <v>1310.28</v>
      </c>
      <c r="I20" s="22">
        <v>5241.1099999999997</v>
      </c>
      <c r="J20" s="18">
        <f t="shared" si="0"/>
        <v>6551.3899999999994</v>
      </c>
      <c r="K20" s="19"/>
      <c r="L20" s="19"/>
      <c r="M20" s="19"/>
      <c r="N20" s="19"/>
      <c r="O20" s="19"/>
      <c r="P20" s="19"/>
      <c r="Q20" s="1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57" customHeight="1">
      <c r="A21" s="23" t="s">
        <v>58</v>
      </c>
      <c r="B21" s="23" t="s">
        <v>59</v>
      </c>
      <c r="C21" s="24" t="s">
        <v>60</v>
      </c>
      <c r="D21" s="24" t="s">
        <v>61</v>
      </c>
      <c r="E21" s="24" t="s">
        <v>62</v>
      </c>
      <c r="F21" s="25"/>
      <c r="G21" s="24" t="s">
        <v>63</v>
      </c>
      <c r="H21" s="24" t="s">
        <v>64</v>
      </c>
      <c r="I21" s="24" t="s">
        <v>65</v>
      </c>
      <c r="J21" s="24" t="s">
        <v>66</v>
      </c>
      <c r="K21" s="19"/>
      <c r="L21" s="19"/>
      <c r="M21" s="19"/>
      <c r="N21" s="19"/>
      <c r="O21" s="19"/>
      <c r="P21" s="19"/>
      <c r="Q21" s="19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30" customHeight="1">
      <c r="A22" s="26" t="s">
        <v>67</v>
      </c>
      <c r="B22" s="14" t="s">
        <v>68</v>
      </c>
      <c r="C22" s="27">
        <f>SUMIFS($E$7:$E$20,$B$7:$B$20,"DAS",$D$7:$D$20,"&lt;&gt;VAGO")</f>
        <v>0</v>
      </c>
      <c r="D22" s="27">
        <f>SUMIFS($E$7:$E$20,$B$7:$B$20,"DAS",$D$7:$D$20,"VAGO")</f>
        <v>0</v>
      </c>
      <c r="E22" s="27">
        <f t="shared" ref="E22:E29" si="1">C22+D22</f>
        <v>0</v>
      </c>
      <c r="F22" s="28"/>
      <c r="G22" s="18">
        <f>SUMIF($B$7:$B$20,"DAS",$G$7:$G$20)</f>
        <v>0</v>
      </c>
      <c r="H22" s="18">
        <f>SUMIF($B$7:$B$20,"DAS",$H$7:$H$20)</f>
        <v>0</v>
      </c>
      <c r="I22" s="18">
        <f>SUMIF($B$7:$B$20,"DAS",$I$7:$I$20)</f>
        <v>0</v>
      </c>
      <c r="J22" s="18">
        <f>SUMIF($B$7:$B$20,"DAS",$J$7:$J$20)</f>
        <v>0</v>
      </c>
      <c r="K22" s="29"/>
      <c r="L22" s="29"/>
      <c r="M22" s="29"/>
      <c r="N22" s="29"/>
      <c r="O22" s="29"/>
      <c r="P22" s="29"/>
      <c r="Q22" s="29"/>
    </row>
    <row r="23" spans="1:30" ht="30" customHeight="1">
      <c r="A23" s="26" t="s">
        <v>69</v>
      </c>
      <c r="B23" s="14" t="s">
        <v>17</v>
      </c>
      <c r="C23" s="27">
        <f>SUMIFS($E$7:$E$20,$B$7:$B$20,"DAS-1",$D$7:$D$20,"&lt;&gt;VAGO")</f>
        <v>1</v>
      </c>
      <c r="D23" s="27">
        <f>SUMIFS($E$7:$E$20,$B$7:$B$20,"DAS-1",$D$7:$D$20,"VAGO")</f>
        <v>0</v>
      </c>
      <c r="E23" s="27">
        <f t="shared" si="1"/>
        <v>1</v>
      </c>
      <c r="F23" s="30"/>
      <c r="G23" s="18">
        <f>SUMIF($B$7:$B$20,"DAS-1",$G$7:$G$20)</f>
        <v>0</v>
      </c>
      <c r="H23" s="18">
        <f>SUMIF($B$7:$B$20,"DAS-1",$H$7:$H$20)</f>
        <v>2600</v>
      </c>
      <c r="I23" s="18">
        <f>SUMIF($B$7:$B$20,"DAS-1",$I$7:$I$20)</f>
        <v>10400</v>
      </c>
      <c r="J23" s="18">
        <f>SUMIF($B$7:$B$20,"DAS-1",$J$7:$J$20)</f>
        <v>13000</v>
      </c>
      <c r="K23" s="29"/>
      <c r="L23" s="29"/>
      <c r="M23" s="29"/>
      <c r="N23" s="29"/>
      <c r="O23" s="29"/>
      <c r="P23" s="29"/>
      <c r="Q23" s="29"/>
    </row>
    <row r="24" spans="1:30" ht="30" customHeight="1">
      <c r="A24" s="26" t="s">
        <v>70</v>
      </c>
      <c r="B24" s="14" t="s">
        <v>71</v>
      </c>
      <c r="C24" s="27">
        <f>SUMIFS($E$7:$E$20,$B$7:$B$20,"DAS-2",$D$7:$D$20,"&lt;&gt;VAGO")</f>
        <v>0</v>
      </c>
      <c r="D24" s="27">
        <f>SUMIFS($E$7:$E$20,$B$7:$B$20,"DAS-2",$D$7:$D$20,"VAGO")</f>
        <v>0</v>
      </c>
      <c r="E24" s="27">
        <f t="shared" si="1"/>
        <v>0</v>
      </c>
      <c r="F24" s="30"/>
      <c r="G24" s="18">
        <f>SUMIF($B$7:$B$20,"DAS-2",$G$7:$G$20)</f>
        <v>0</v>
      </c>
      <c r="H24" s="18">
        <f>SUMIF($B$7:$B$20,"DAS-2",$H$7:$H$20)</f>
        <v>0</v>
      </c>
      <c r="I24" s="18">
        <f>SUMIF($B$7:$B$20,"DAS-2",$I$7:$I$20)</f>
        <v>0</v>
      </c>
      <c r="J24" s="18">
        <f>SUMIF($B$7:$B$20,"DAS-2",$J$7:$J$20)</f>
        <v>0</v>
      </c>
      <c r="K24" s="29"/>
      <c r="L24" s="29"/>
      <c r="M24" s="29"/>
      <c r="N24" s="29"/>
      <c r="O24" s="29"/>
      <c r="P24" s="29"/>
      <c r="Q24" s="29"/>
    </row>
    <row r="25" spans="1:30" ht="30" customHeight="1">
      <c r="A25" s="26" t="s">
        <v>72</v>
      </c>
      <c r="B25" s="14" t="s">
        <v>25</v>
      </c>
      <c r="C25" s="27">
        <f>SUMIFS($E$7:$E$20,$B$7:$B$20,"DAS-3",$D$7:$D$20,"&lt;&gt;VAGO")</f>
        <v>1</v>
      </c>
      <c r="D25" s="27">
        <v>0</v>
      </c>
      <c r="E25" s="27">
        <f t="shared" si="1"/>
        <v>1</v>
      </c>
      <c r="F25" s="30"/>
      <c r="G25" s="18">
        <f>SUMIF($B$7:$B$20,"DAS-3",$G$7:$G$20)</f>
        <v>0</v>
      </c>
      <c r="H25" s="18">
        <f>SUMIF($B$7:$B$20,"DAS-3",$H$7:$H$20)</f>
        <v>1425.9</v>
      </c>
      <c r="I25" s="18">
        <f>SUMIF($B$7:$B$20,"DAS-3",$I$7:$I$20)</f>
        <v>5703.56</v>
      </c>
      <c r="J25" s="18">
        <f>SUMIF($B$7:$B$20,"DAS-3",$J$7:$J$20)</f>
        <v>7129.4600000000009</v>
      </c>
      <c r="K25" s="29"/>
      <c r="L25" s="29"/>
      <c r="M25" s="29"/>
      <c r="N25" s="29"/>
      <c r="O25" s="29"/>
      <c r="P25" s="29"/>
      <c r="Q25" s="29"/>
    </row>
    <row r="26" spans="1:30" ht="30" customHeight="1">
      <c r="A26" s="31" t="s">
        <v>73</v>
      </c>
      <c r="B26" s="14" t="s">
        <v>29</v>
      </c>
      <c r="C26" s="27">
        <v>3</v>
      </c>
      <c r="D26" s="27">
        <v>0</v>
      </c>
      <c r="E26" s="27">
        <f t="shared" si="1"/>
        <v>3</v>
      </c>
      <c r="F26" s="32"/>
      <c r="G26" s="18">
        <f>SUMIF($B$7:$B$20,"DAS-4",$G$7:$G$20)</f>
        <v>0</v>
      </c>
      <c r="H26" s="18">
        <f>SUMIF($B$7:$B$20,"DAS-4",$H$7:$H$20)</f>
        <v>5241.12</v>
      </c>
      <c r="I26" s="18">
        <f>SUMIF($B$7:$B$20,"DAS-4",$I$7:$I$20)</f>
        <v>20964.439999999999</v>
      </c>
      <c r="J26" s="18">
        <f>SUMIF($B$7:$B$20,"DAS-4",$J$7:$J$20)</f>
        <v>26205.559999999998</v>
      </c>
      <c r="K26" s="29"/>
      <c r="L26" s="29"/>
      <c r="M26" s="29"/>
      <c r="N26" s="29"/>
      <c r="O26" s="29"/>
      <c r="P26" s="29"/>
      <c r="Q26" s="29"/>
    </row>
    <row r="27" spans="1:30" ht="30" customHeight="1">
      <c r="A27" s="31" t="s">
        <v>74</v>
      </c>
      <c r="B27" s="14" t="s">
        <v>52</v>
      </c>
      <c r="C27" s="27">
        <v>1</v>
      </c>
      <c r="D27" s="27">
        <v>0</v>
      </c>
      <c r="E27" s="27">
        <f t="shared" si="1"/>
        <v>1</v>
      </c>
      <c r="F27" s="32"/>
      <c r="G27" s="18">
        <f>SUMIF($B$7:$B$20,"DAS-5",$G$7:$G$20)</f>
        <v>0</v>
      </c>
      <c r="H27" s="18">
        <f>SUMIF($B$7:$B$20,"DAS-5",$H$7:$H$20)</f>
        <v>1076.06</v>
      </c>
      <c r="I27" s="18">
        <f>SUMIF($B$7:$B$20,"DAS-5",$I$7:$I$20)</f>
        <v>4316.21</v>
      </c>
      <c r="J27" s="18">
        <f>SUMIF($B$7:$B$20,"DAS-5",$J$7:$J$20)</f>
        <v>5392.27</v>
      </c>
      <c r="K27" s="29"/>
      <c r="L27" s="29"/>
      <c r="M27" s="29"/>
      <c r="N27" s="29"/>
      <c r="O27" s="29"/>
      <c r="P27" s="29"/>
      <c r="Q27" s="29"/>
    </row>
    <row r="28" spans="1:30" ht="30" customHeight="1">
      <c r="A28" s="31" t="s">
        <v>75</v>
      </c>
      <c r="B28" s="14" t="s">
        <v>76</v>
      </c>
      <c r="C28" s="27">
        <f>SUMIFS($E$7:$E$20,$B$7:$B$20,"CAA-1",$D$7:$D$20,"&lt;&gt;VAGO")</f>
        <v>0</v>
      </c>
      <c r="D28" s="27">
        <f>SUMIFS($E$7:$E$20,$B$7:$B$20,"CAA-1",$D$7:$D$20,"VAGO")</f>
        <v>0</v>
      </c>
      <c r="E28" s="27">
        <f t="shared" si="1"/>
        <v>0</v>
      </c>
      <c r="F28" s="32"/>
      <c r="G28" s="18">
        <f>SUMIF($B$7:$B$20,"CAA-1",$G$7:$G$20)</f>
        <v>0</v>
      </c>
      <c r="H28" s="18">
        <f>SUMIF($B$7:$B$20,"CAA-1",$H$7:$H$20)</f>
        <v>0</v>
      </c>
      <c r="I28" s="18">
        <f>SUMIF($B$7:$B$20,"CAA-1",$I$7:$I$20)</f>
        <v>0</v>
      </c>
      <c r="J28" s="18">
        <f>SUMIF($B$7:$B$20,"CAA-1",$J$7:$J$20)</f>
        <v>0</v>
      </c>
      <c r="K28" s="29"/>
      <c r="L28" s="29"/>
      <c r="M28" s="29"/>
      <c r="N28" s="29"/>
      <c r="O28" s="29"/>
      <c r="P28" s="29"/>
      <c r="Q28" s="29"/>
    </row>
    <row r="29" spans="1:30" ht="30" customHeight="1">
      <c r="A29" s="31" t="s">
        <v>77</v>
      </c>
      <c r="B29" s="14" t="s">
        <v>42</v>
      </c>
      <c r="C29" s="27">
        <f>SUMIFS($E$7:$E$20,$B$7:$B$20,"CAA-2",$D$7:$D$20,"&lt;&gt;VAGO")</f>
        <v>2</v>
      </c>
      <c r="D29" s="27">
        <f>SUMIFS($E$7:$E$20,$B$7:$B$20,"CAA-2",$D$7:$D$20,"VAGO")</f>
        <v>0</v>
      </c>
      <c r="E29" s="27">
        <f t="shared" si="1"/>
        <v>2</v>
      </c>
      <c r="F29" s="32"/>
      <c r="G29" s="18">
        <f>SUMIF($B$7:$B$20,"CAA-2",$G$7:$G$20)</f>
        <v>0</v>
      </c>
      <c r="H29" s="18">
        <f>SUMIF($B$7:$B$20,"CAA-2",$H$7:$H$20)</f>
        <v>1541.5</v>
      </c>
      <c r="I29" s="18">
        <f>SUMIF($B$7:$B$20,"CAA-2",$I$7:$I$20)</f>
        <v>6166.02</v>
      </c>
      <c r="J29" s="18">
        <f>SUMIF($B$7:$B$20,"CAA-2",$J$7:$J$20)</f>
        <v>7707.52</v>
      </c>
      <c r="K29" s="29"/>
      <c r="L29" s="29"/>
      <c r="M29" s="29"/>
      <c r="N29" s="29"/>
      <c r="O29" s="29"/>
      <c r="P29" s="29"/>
      <c r="Q29" s="29"/>
    </row>
    <row r="30" spans="1:30" ht="30" customHeight="1">
      <c r="A30" s="31" t="s">
        <v>78</v>
      </c>
      <c r="B30" s="14" t="s">
        <v>22</v>
      </c>
      <c r="C30" s="27">
        <v>3</v>
      </c>
      <c r="D30" s="27">
        <v>0</v>
      </c>
      <c r="E30" s="27">
        <v>3</v>
      </c>
      <c r="F30" s="30"/>
      <c r="G30" s="18">
        <f>SUMIF($B$7:$B$20,"CAA-3",$G$7:$G$20)</f>
        <v>0</v>
      </c>
      <c r="H30" s="18">
        <f>SUMIF($B$7:$B$20,"CAA-3",$H$7:$H$20)</f>
        <v>1502.97</v>
      </c>
      <c r="I30" s="18">
        <f>SUMIF($B$7:$B$20,"CAA-3",$I$7:$I$20)</f>
        <v>6011.88</v>
      </c>
      <c r="J30" s="18">
        <f>SUMIF($B$7:$B$20,"CAA-3",$J$7:$J$20)</f>
        <v>7514.8499999999995</v>
      </c>
      <c r="K30" s="29"/>
      <c r="L30" s="29"/>
      <c r="M30" s="29"/>
      <c r="N30" s="29"/>
      <c r="O30" s="29"/>
      <c r="P30" s="29"/>
      <c r="Q30" s="29"/>
    </row>
    <row r="31" spans="1:30" ht="30" customHeight="1">
      <c r="A31" s="31" t="s">
        <v>79</v>
      </c>
      <c r="B31" s="14" t="s">
        <v>35</v>
      </c>
      <c r="C31" s="27">
        <f>SUMIFS($E$7:$E$20,$B$7:$B$20,"CAA-4",$D$7:$D$20,"&lt;&gt;VAGO")</f>
        <v>1</v>
      </c>
      <c r="D31" s="27">
        <v>0</v>
      </c>
      <c r="E31" s="27">
        <f t="shared" ref="E31:E32" si="2">C31+D31</f>
        <v>1</v>
      </c>
      <c r="F31" s="30"/>
      <c r="G31" s="18">
        <f>SUMIF($B$7:$B$20,"CAA-4",$G$7:$G$20)</f>
        <v>0</v>
      </c>
      <c r="H31" s="18">
        <f>SUMIF($B$7:$B$20,"CAA-4",$H$7:$H$20)</f>
        <v>308.3</v>
      </c>
      <c r="I31" s="18">
        <f>SUMIF($B$7:$B$20,"CAA-4",$I$7:$I$20)</f>
        <v>1233.21</v>
      </c>
      <c r="J31" s="18">
        <f>SUMIF($B$7:$B$20,"CAA-4",$J$7:$J$20)</f>
        <v>1541.51</v>
      </c>
      <c r="K31" s="29"/>
      <c r="L31" s="29"/>
      <c r="M31" s="29"/>
      <c r="N31" s="29"/>
      <c r="O31" s="29"/>
      <c r="P31" s="29"/>
      <c r="Q31" s="29"/>
    </row>
    <row r="32" spans="1:30" ht="30" customHeight="1">
      <c r="A32" s="31" t="s">
        <v>80</v>
      </c>
      <c r="B32" s="14" t="s">
        <v>81</v>
      </c>
      <c r="C32" s="27">
        <f>SUMIFS($E$7:$E$20,$B$7:$B$20,"CAA-5",$D$7:$D$20,"&lt;&gt;VAGO")</f>
        <v>1</v>
      </c>
      <c r="D32" s="27">
        <f>SUMIFS($E$7:$E$20,$B$7:$B$20,"CAA-5",$D$7:$D$20,"VAGO")</f>
        <v>0</v>
      </c>
      <c r="E32" s="27">
        <f t="shared" si="2"/>
        <v>1</v>
      </c>
      <c r="F32" s="30"/>
      <c r="G32" s="18">
        <f>SUMIF($B$7:$B$20,"CAA-5",$G$7:$G$20)</f>
        <v>0</v>
      </c>
      <c r="H32" s="18">
        <f>SUMIF($B$7:$B$20,"CAA-5",$H$7:$H$20)</f>
        <v>269.76</v>
      </c>
      <c r="I32" s="18">
        <f>SUMIF($B$7:$B$20,"CAA-5",$I$7:$I$20)</f>
        <v>1079.06</v>
      </c>
      <c r="J32" s="18">
        <f>SUMIF($B$7:$B$20,"CAA-5",$J$7:$J$20)</f>
        <v>1348.82</v>
      </c>
      <c r="K32" s="29"/>
      <c r="L32" s="29"/>
      <c r="M32" s="29"/>
      <c r="N32" s="29"/>
      <c r="O32" s="29"/>
      <c r="P32" s="29"/>
      <c r="Q32" s="29"/>
    </row>
    <row r="33" spans="1:30" ht="30" customHeight="1">
      <c r="A33" s="33" t="s">
        <v>82</v>
      </c>
      <c r="B33" s="25"/>
      <c r="C33" s="24">
        <f t="shared" ref="C33:E33" si="3">SUM(C22:C32)</f>
        <v>13</v>
      </c>
      <c r="D33" s="24">
        <f t="shared" si="3"/>
        <v>0</v>
      </c>
      <c r="E33" s="24">
        <f t="shared" si="3"/>
        <v>13</v>
      </c>
      <c r="F33" s="25"/>
      <c r="G33" s="34">
        <f t="shared" ref="G33:J33" si="4">SUM(G22:G32)</f>
        <v>0</v>
      </c>
      <c r="H33" s="34">
        <f t="shared" si="4"/>
        <v>13965.609999999999</v>
      </c>
      <c r="I33" s="34">
        <f t="shared" si="4"/>
        <v>55874.37999999999</v>
      </c>
      <c r="J33" s="34">
        <f t="shared" si="4"/>
        <v>69839.990000000005</v>
      </c>
      <c r="K33" s="29"/>
      <c r="L33" s="29"/>
      <c r="M33" s="29"/>
      <c r="N33" s="29"/>
      <c r="O33" s="29"/>
      <c r="P33" s="29"/>
      <c r="Q33" s="29"/>
    </row>
    <row r="34" spans="1:30" ht="30" customHeight="1">
      <c r="A34" s="29"/>
      <c r="B34" s="29"/>
      <c r="C34" s="29"/>
      <c r="D34" s="29"/>
      <c r="E34" s="29"/>
      <c r="F34" s="29"/>
      <c r="G34" s="35"/>
      <c r="H34" s="36"/>
      <c r="I34" s="36"/>
      <c r="J34" s="37"/>
      <c r="K34" s="29"/>
      <c r="L34" s="29"/>
      <c r="M34" s="29"/>
      <c r="N34" s="29"/>
      <c r="O34" s="29"/>
      <c r="P34" s="29"/>
      <c r="Q34" s="29"/>
    </row>
    <row r="35" spans="1:30" ht="30" customHeight="1">
      <c r="A35" s="162" t="s">
        <v>83</v>
      </c>
      <c r="B35" s="158"/>
      <c r="C35" s="158"/>
      <c r="D35" s="158"/>
      <c r="E35" s="158"/>
      <c r="F35" s="158"/>
      <c r="G35" s="158"/>
      <c r="H35" s="158"/>
      <c r="I35" s="159"/>
      <c r="J35" s="35"/>
      <c r="K35" s="6"/>
      <c r="L35" s="29"/>
      <c r="M35" s="29"/>
      <c r="N35" s="29"/>
      <c r="O35" s="29"/>
      <c r="P35" s="29"/>
      <c r="Q35" s="29"/>
    </row>
    <row r="36" spans="1:30" ht="43.5" customHeight="1">
      <c r="A36" s="9" t="s">
        <v>84</v>
      </c>
      <c r="B36" s="9" t="s">
        <v>85</v>
      </c>
      <c r="C36" s="9" t="s">
        <v>86</v>
      </c>
      <c r="D36" s="9" t="s">
        <v>87</v>
      </c>
      <c r="E36" s="9" t="s">
        <v>88</v>
      </c>
      <c r="F36" s="9" t="s">
        <v>89</v>
      </c>
      <c r="G36" s="9" t="s">
        <v>90</v>
      </c>
      <c r="H36" s="9" t="s">
        <v>91</v>
      </c>
      <c r="I36" s="9" t="s">
        <v>92</v>
      </c>
      <c r="J36" s="38"/>
      <c r="K36" s="6"/>
      <c r="L36" s="39"/>
      <c r="M36" s="39"/>
      <c r="N36" s="39"/>
      <c r="O36" s="39"/>
      <c r="P36" s="39"/>
      <c r="Q36" s="39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30" customHeight="1">
      <c r="A37" s="13" t="s">
        <v>93</v>
      </c>
      <c r="B37" s="13" t="s">
        <v>94</v>
      </c>
      <c r="C37" s="13" t="s">
        <v>95</v>
      </c>
      <c r="D37" s="13" t="s">
        <v>96</v>
      </c>
      <c r="E37" s="14">
        <v>1</v>
      </c>
      <c r="F37" s="13" t="s">
        <v>97</v>
      </c>
      <c r="G37" s="40" t="s">
        <v>98</v>
      </c>
      <c r="H37" s="40">
        <v>4316.21</v>
      </c>
      <c r="I37" s="18">
        <f t="shared" ref="I37:I42" si="5">SUM(G37:H37)</f>
        <v>4316.21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>
      <c r="A38" s="13" t="s">
        <v>99</v>
      </c>
      <c r="B38" s="13" t="s">
        <v>100</v>
      </c>
      <c r="C38" s="13" t="s">
        <v>101</v>
      </c>
      <c r="D38" s="13" t="s">
        <v>96</v>
      </c>
      <c r="E38" s="14">
        <v>1</v>
      </c>
      <c r="F38" s="13" t="s">
        <v>102</v>
      </c>
      <c r="G38" s="40" t="s">
        <v>98</v>
      </c>
      <c r="H38" s="40">
        <v>3083.01</v>
      </c>
      <c r="I38" s="18">
        <f t="shared" si="5"/>
        <v>3083.01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>
      <c r="A39" s="13" t="s">
        <v>103</v>
      </c>
      <c r="B39" s="13" t="s">
        <v>104</v>
      </c>
      <c r="C39" s="13" t="s">
        <v>56</v>
      </c>
      <c r="D39" s="13" t="s">
        <v>105</v>
      </c>
      <c r="E39" s="14">
        <v>1</v>
      </c>
      <c r="F39" s="13" t="s">
        <v>106</v>
      </c>
      <c r="G39" s="40" t="s">
        <v>98</v>
      </c>
      <c r="H39" s="40">
        <v>5703.56</v>
      </c>
      <c r="I39" s="18">
        <f t="shared" si="5"/>
        <v>5703.56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>
      <c r="A40" s="13" t="s">
        <v>107</v>
      </c>
      <c r="B40" s="13" t="s">
        <v>104</v>
      </c>
      <c r="C40" s="13" t="s">
        <v>56</v>
      </c>
      <c r="D40" s="13" t="s">
        <v>96</v>
      </c>
      <c r="E40" s="14">
        <v>1</v>
      </c>
      <c r="F40" s="13" t="s">
        <v>472</v>
      </c>
      <c r="G40" s="40" t="s">
        <v>98</v>
      </c>
      <c r="H40" s="40">
        <v>5703.56</v>
      </c>
      <c r="I40" s="18">
        <f t="shared" si="5"/>
        <v>5703.56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30" customHeight="1">
      <c r="A41" s="13" t="s">
        <v>109</v>
      </c>
      <c r="B41" s="13" t="s">
        <v>110</v>
      </c>
      <c r="C41" s="13" t="s">
        <v>56</v>
      </c>
      <c r="D41" s="13" t="s">
        <v>105</v>
      </c>
      <c r="E41" s="14">
        <v>1</v>
      </c>
      <c r="F41" s="13" t="s">
        <v>111</v>
      </c>
      <c r="G41" s="40" t="s">
        <v>98</v>
      </c>
      <c r="H41" s="40">
        <v>6782.61</v>
      </c>
      <c r="I41" s="18">
        <f t="shared" si="5"/>
        <v>6782.61</v>
      </c>
      <c r="J41" s="35"/>
      <c r="K41" s="19"/>
      <c r="L41" s="19"/>
      <c r="M41" s="19"/>
      <c r="N41" s="19"/>
      <c r="O41" s="19"/>
      <c r="P41" s="19"/>
      <c r="Q41" s="19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30" customHeight="1">
      <c r="A42" s="13" t="s">
        <v>112</v>
      </c>
      <c r="B42" s="13" t="s">
        <v>94</v>
      </c>
      <c r="C42" s="13" t="s">
        <v>113</v>
      </c>
      <c r="D42" s="13" t="s">
        <v>96</v>
      </c>
      <c r="E42" s="14">
        <v>1</v>
      </c>
      <c r="F42" s="13" t="s">
        <v>114</v>
      </c>
      <c r="G42" s="40" t="s">
        <v>98</v>
      </c>
      <c r="H42" s="40">
        <v>4316.21</v>
      </c>
      <c r="I42" s="18">
        <f t="shared" si="5"/>
        <v>4316.21</v>
      </c>
      <c r="J42" s="35"/>
      <c r="K42" s="19"/>
      <c r="L42" s="19"/>
      <c r="M42" s="19"/>
      <c r="N42" s="19"/>
      <c r="O42" s="19"/>
      <c r="P42" s="19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57.75" customHeight="1">
      <c r="A43" s="23" t="s">
        <v>115</v>
      </c>
      <c r="B43" s="23" t="s">
        <v>116</v>
      </c>
      <c r="C43" s="24" t="s">
        <v>117</v>
      </c>
      <c r="D43" s="24" t="s">
        <v>118</v>
      </c>
      <c r="E43" s="24" t="s">
        <v>119</v>
      </c>
      <c r="F43" s="41"/>
      <c r="G43" s="24" t="s">
        <v>120</v>
      </c>
      <c r="H43" s="24" t="s">
        <v>121</v>
      </c>
      <c r="I43" s="24" t="s">
        <v>122</v>
      </c>
      <c r="J43" s="35"/>
      <c r="K43" s="6"/>
      <c r="L43" s="6"/>
      <c r="M43" s="6"/>
      <c r="N43" s="6"/>
      <c r="O43" s="6"/>
      <c r="P43" s="6"/>
      <c r="Q43" s="6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30" customHeight="1">
      <c r="A44" s="26" t="s">
        <v>123</v>
      </c>
      <c r="B44" s="18" t="s">
        <v>110</v>
      </c>
      <c r="C44" s="27">
        <v>1</v>
      </c>
      <c r="D44" s="27">
        <v>0</v>
      </c>
      <c r="E44" s="27">
        <v>1</v>
      </c>
      <c r="F44" s="28"/>
      <c r="G44" s="18">
        <f>SUMIF($B$37:$B$42,"FDA",$G$37:$G$42)</f>
        <v>0</v>
      </c>
      <c r="H44" s="18">
        <f>SUMIF($B$37:$B$42,"FDA",$H$37:$H$42)</f>
        <v>6782.61</v>
      </c>
      <c r="I44" s="18">
        <f>SUMIF($B$37:$B$42,"FDA",$I$37:$I$42)</f>
        <v>6782.61</v>
      </c>
      <c r="J44" s="36"/>
      <c r="K44" s="6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>
      <c r="A45" s="26" t="s">
        <v>124</v>
      </c>
      <c r="B45" s="18" t="s">
        <v>104</v>
      </c>
      <c r="C45" s="27">
        <v>2</v>
      </c>
      <c r="D45" s="27">
        <v>0</v>
      </c>
      <c r="E45" s="27">
        <v>2</v>
      </c>
      <c r="F45" s="28"/>
      <c r="G45" s="18">
        <f>SUMIF($B$37:$B$42,"FDA-1",$G$37:$G$42)</f>
        <v>0</v>
      </c>
      <c r="H45" s="18">
        <f>SUMIF($B$37:$B$42,"FDA-1",$H$37:$H$42)</f>
        <v>11407.12</v>
      </c>
      <c r="I45" s="18">
        <f>SUMIF($B$37:$B$42,"FDA-1",$I$37:$I$42)</f>
        <v>11407.12</v>
      </c>
      <c r="J45" s="36"/>
      <c r="K45" s="6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>
      <c r="A46" s="26" t="s">
        <v>125</v>
      </c>
      <c r="B46" s="18" t="s">
        <v>126</v>
      </c>
      <c r="C46" s="27">
        <v>0</v>
      </c>
      <c r="D46" s="27">
        <v>0</v>
      </c>
      <c r="E46" s="27">
        <v>0</v>
      </c>
      <c r="F46" s="30"/>
      <c r="G46" s="18">
        <f>SUMIF($B$37:$B$42,"FDA-2",$G$37:$G$42)</f>
        <v>0</v>
      </c>
      <c r="H46" s="18">
        <f>SUMIF($B$37:$B$42,"FDA-2",$H$37:$H$42)</f>
        <v>0</v>
      </c>
      <c r="I46" s="18">
        <f>SUMIF($B$37:$B$42,"FDA-2",$I$37:$I$42)</f>
        <v>0</v>
      </c>
      <c r="J46" s="36"/>
      <c r="K46" s="6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>
      <c r="A47" s="26" t="s">
        <v>127</v>
      </c>
      <c r="B47" s="18" t="s">
        <v>94</v>
      </c>
      <c r="C47" s="27">
        <v>2</v>
      </c>
      <c r="D47" s="27">
        <v>0</v>
      </c>
      <c r="E47" s="27">
        <v>2</v>
      </c>
      <c r="F47" s="32"/>
      <c r="G47" s="18">
        <f>SUMIF($B$37:$B$42,"FDA-3",$G$37:$G$42)</f>
        <v>0</v>
      </c>
      <c r="H47" s="18">
        <f>SUMIF($B$37:$B$42,"FDA-3",$H$37:$H$42)</f>
        <v>8632.42</v>
      </c>
      <c r="I47" s="18">
        <f>SUMIF($B$37:$B$42,"FDA-3",$I$37:$I$42)</f>
        <v>8632.42</v>
      </c>
      <c r="J47" s="36"/>
      <c r="K47" s="6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>
      <c r="A48" s="26" t="s">
        <v>128</v>
      </c>
      <c r="B48" s="18" t="s">
        <v>100</v>
      </c>
      <c r="C48" s="27">
        <v>1</v>
      </c>
      <c r="D48" s="27">
        <v>0</v>
      </c>
      <c r="E48" s="27">
        <v>1</v>
      </c>
      <c r="F48" s="30"/>
      <c r="G48" s="18">
        <f>SUMIF($B$37:$B$42,"FDA-4",$G$37:$G$42)</f>
        <v>0</v>
      </c>
      <c r="H48" s="18">
        <f>SUMIF($B$37:$B$42,"FDA-4",$H$37:$H$42)</f>
        <v>3083.01</v>
      </c>
      <c r="I48" s="18">
        <f>SUMIF($B$37:$B$42,"FDA-4",$I$37:$I$42)</f>
        <v>3083.01</v>
      </c>
      <c r="J48" s="36"/>
      <c r="K48" s="6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>
      <c r="A49" s="23" t="s">
        <v>129</v>
      </c>
      <c r="B49" s="41"/>
      <c r="C49" s="24">
        <f>SUM(C44:C48)</f>
        <v>6</v>
      </c>
      <c r="D49" s="24">
        <f>SUM(D45:D48)</f>
        <v>0</v>
      </c>
      <c r="E49" s="24">
        <v>6</v>
      </c>
      <c r="F49" s="41"/>
      <c r="G49" s="42">
        <f t="shared" ref="G49:I49" si="6">SUM(G44:G48)</f>
        <v>0</v>
      </c>
      <c r="H49" s="42">
        <f t="shared" si="6"/>
        <v>29905.160000000003</v>
      </c>
      <c r="I49" s="42">
        <f t="shared" si="6"/>
        <v>29905.160000000003</v>
      </c>
      <c r="J49" s="36"/>
      <c r="K49" s="6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30" customHeight="1">
      <c r="A50" s="43"/>
      <c r="B50" s="43"/>
      <c r="C50" s="43"/>
      <c r="D50" s="43"/>
      <c r="E50" s="43"/>
      <c r="F50" s="43"/>
      <c r="G50" s="37"/>
      <c r="H50" s="37"/>
      <c r="I50" s="44"/>
      <c r="J50" s="36"/>
      <c r="K50" s="6"/>
      <c r="L50" s="19"/>
      <c r="M50" s="19"/>
      <c r="N50" s="19"/>
      <c r="O50" s="19"/>
      <c r="P50" s="19"/>
      <c r="Q50" s="19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30" customHeight="1">
      <c r="A51" s="162" t="s">
        <v>130</v>
      </c>
      <c r="B51" s="158"/>
      <c r="C51" s="158"/>
      <c r="D51" s="158"/>
      <c r="E51" s="158"/>
      <c r="F51" s="158"/>
      <c r="G51" s="158"/>
      <c r="H51" s="158"/>
      <c r="I51" s="159"/>
      <c r="J51" s="36"/>
      <c r="K51" s="6"/>
      <c r="L51" s="19"/>
      <c r="M51" s="19"/>
      <c r="N51" s="19"/>
      <c r="O51" s="19"/>
      <c r="P51" s="19"/>
      <c r="Q51" s="1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47.25" customHeight="1">
      <c r="A52" s="42" t="s">
        <v>131</v>
      </c>
      <c r="B52" s="9" t="s">
        <v>132</v>
      </c>
      <c r="C52" s="9" t="s">
        <v>133</v>
      </c>
      <c r="D52" s="9" t="s">
        <v>134</v>
      </c>
      <c r="E52" s="9" t="s">
        <v>135</v>
      </c>
      <c r="F52" s="9" t="s">
        <v>136</v>
      </c>
      <c r="G52" s="9" t="s">
        <v>137</v>
      </c>
      <c r="H52" s="9" t="s">
        <v>138</v>
      </c>
      <c r="I52" s="9" t="s">
        <v>139</v>
      </c>
      <c r="J52" s="44"/>
      <c r="K52" s="6"/>
      <c r="L52" s="6"/>
      <c r="M52" s="6"/>
      <c r="N52" s="6"/>
      <c r="O52" s="6"/>
      <c r="P52" s="6"/>
      <c r="Q52" s="6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30" hidden="1" customHeight="1">
      <c r="A53" s="50" t="s">
        <v>144</v>
      </c>
      <c r="B53" s="13" t="s">
        <v>145</v>
      </c>
      <c r="C53" s="13" t="s">
        <v>101</v>
      </c>
      <c r="D53" s="40" t="s">
        <v>96</v>
      </c>
      <c r="E53" s="51">
        <v>1</v>
      </c>
      <c r="F53" s="13" t="s">
        <v>146</v>
      </c>
      <c r="G53" s="40">
        <v>465.35</v>
      </c>
      <c r="H53" s="15">
        <v>0</v>
      </c>
      <c r="I53" s="15">
        <f t="shared" ref="I53:I80" si="7">SUM(G53:H53)</f>
        <v>465.35</v>
      </c>
      <c r="J53" s="36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hidden="1" customHeight="1">
      <c r="A54" s="50" t="s">
        <v>147</v>
      </c>
      <c r="B54" s="13" t="s">
        <v>148</v>
      </c>
      <c r="C54" s="13" t="s">
        <v>149</v>
      </c>
      <c r="D54" s="40" t="s">
        <v>96</v>
      </c>
      <c r="E54" s="51">
        <v>1</v>
      </c>
      <c r="F54" s="13" t="s">
        <v>150</v>
      </c>
      <c r="G54" s="40">
        <v>849.76</v>
      </c>
      <c r="H54" s="15">
        <v>0</v>
      </c>
      <c r="I54" s="15">
        <f t="shared" si="7"/>
        <v>849.76</v>
      </c>
      <c r="J54" s="36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hidden="1" customHeight="1">
      <c r="A55" s="50" t="s">
        <v>151</v>
      </c>
      <c r="B55" s="13" t="s">
        <v>148</v>
      </c>
      <c r="C55" s="52" t="s">
        <v>152</v>
      </c>
      <c r="D55" s="40" t="s">
        <v>96</v>
      </c>
      <c r="E55" s="51">
        <v>1</v>
      </c>
      <c r="F55" s="13" t="s">
        <v>153</v>
      </c>
      <c r="G55" s="40">
        <v>849.76</v>
      </c>
      <c r="H55" s="15">
        <v>0</v>
      </c>
      <c r="I55" s="15">
        <f t="shared" si="7"/>
        <v>849.76</v>
      </c>
      <c r="J55" s="36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>
      <c r="A56" s="50" t="s">
        <v>144</v>
      </c>
      <c r="B56" s="13" t="s">
        <v>154</v>
      </c>
      <c r="C56" s="52" t="s">
        <v>155</v>
      </c>
      <c r="D56" s="40" t="s">
        <v>105</v>
      </c>
      <c r="E56" s="51">
        <v>1</v>
      </c>
      <c r="F56" s="13" t="s">
        <v>156</v>
      </c>
      <c r="G56" s="40">
        <v>505.81</v>
      </c>
      <c r="H56" s="15">
        <v>0</v>
      </c>
      <c r="I56" s="15">
        <f t="shared" si="7"/>
        <v>505.81</v>
      </c>
      <c r="J56" s="36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hidden="1" customHeight="1">
      <c r="A57" s="50" t="s">
        <v>157</v>
      </c>
      <c r="B57" s="13" t="s">
        <v>141</v>
      </c>
      <c r="C57" s="52" t="s">
        <v>30</v>
      </c>
      <c r="D57" s="40" t="s">
        <v>96</v>
      </c>
      <c r="E57" s="51">
        <v>1</v>
      </c>
      <c r="F57" s="13" t="s">
        <v>158</v>
      </c>
      <c r="G57" s="40">
        <v>1392.8</v>
      </c>
      <c r="H57" s="15">
        <v>0</v>
      </c>
      <c r="I57" s="15">
        <f t="shared" si="7"/>
        <v>1392.8</v>
      </c>
      <c r="J57" s="36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>
      <c r="A58" s="50" t="s">
        <v>161</v>
      </c>
      <c r="B58" s="13" t="s">
        <v>148</v>
      </c>
      <c r="C58" s="52" t="s">
        <v>152</v>
      </c>
      <c r="D58" s="40" t="s">
        <v>105</v>
      </c>
      <c r="E58" s="51">
        <v>1</v>
      </c>
      <c r="F58" s="13" t="s">
        <v>162</v>
      </c>
      <c r="G58" s="40">
        <v>849.76</v>
      </c>
      <c r="H58" s="15">
        <v>0</v>
      </c>
      <c r="I58" s="15">
        <f t="shared" si="7"/>
        <v>849.76</v>
      </c>
      <c r="J58" s="36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>
      <c r="A59" s="50" t="s">
        <v>163</v>
      </c>
      <c r="B59" s="13" t="s">
        <v>148</v>
      </c>
      <c r="C59" s="53" t="s">
        <v>152</v>
      </c>
      <c r="D59" s="40" t="s">
        <v>105</v>
      </c>
      <c r="E59" s="51">
        <v>1</v>
      </c>
      <c r="F59" s="13" t="s">
        <v>164</v>
      </c>
      <c r="G59" s="40">
        <v>849.76</v>
      </c>
      <c r="H59" s="15">
        <v>0</v>
      </c>
      <c r="I59" s="15">
        <f t="shared" si="7"/>
        <v>849.76</v>
      </c>
      <c r="J59" s="36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>
      <c r="A60" s="50" t="s">
        <v>165</v>
      </c>
      <c r="B60" s="13" t="s">
        <v>148</v>
      </c>
      <c r="C60" s="53" t="s">
        <v>166</v>
      </c>
      <c r="D60" s="40" t="s">
        <v>105</v>
      </c>
      <c r="E60" s="51">
        <v>1</v>
      </c>
      <c r="F60" s="13" t="s">
        <v>167</v>
      </c>
      <c r="G60" s="40">
        <v>849.76</v>
      </c>
      <c r="H60" s="15">
        <v>0</v>
      </c>
      <c r="I60" s="15">
        <f t="shared" si="7"/>
        <v>849.76</v>
      </c>
      <c r="J60" s="36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>
      <c r="A61" s="50" t="s">
        <v>144</v>
      </c>
      <c r="B61" s="13" t="s">
        <v>154</v>
      </c>
      <c r="C61" s="53" t="s">
        <v>53</v>
      </c>
      <c r="D61" s="40" t="s">
        <v>105</v>
      </c>
      <c r="E61" s="51">
        <v>1</v>
      </c>
      <c r="F61" s="13" t="s">
        <v>168</v>
      </c>
      <c r="G61" s="40">
        <v>505.81</v>
      </c>
      <c r="H61" s="15">
        <v>0</v>
      </c>
      <c r="I61" s="15">
        <f t="shared" si="7"/>
        <v>505.81</v>
      </c>
      <c r="J61" s="36"/>
      <c r="K61" s="19"/>
      <c r="L61" s="19"/>
      <c r="M61" s="19"/>
      <c r="N61" s="19"/>
      <c r="O61" s="19"/>
      <c r="P61" s="19"/>
      <c r="Q61" s="1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30" customHeight="1">
      <c r="A62" s="50" t="s">
        <v>169</v>
      </c>
      <c r="B62" s="13" t="s">
        <v>141</v>
      </c>
      <c r="C62" s="53" t="s">
        <v>53</v>
      </c>
      <c r="D62" s="40" t="s">
        <v>105</v>
      </c>
      <c r="E62" s="51">
        <v>1</v>
      </c>
      <c r="F62" s="13" t="s">
        <v>170</v>
      </c>
      <c r="G62" s="40">
        <v>1392.8</v>
      </c>
      <c r="H62" s="15">
        <v>0</v>
      </c>
      <c r="I62" s="15">
        <f t="shared" si="7"/>
        <v>1392.8</v>
      </c>
      <c r="J62" s="36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hidden="1" customHeight="1">
      <c r="A63" s="50" t="s">
        <v>508</v>
      </c>
      <c r="B63" s="13" t="s">
        <v>148</v>
      </c>
      <c r="C63" s="53" t="s">
        <v>509</v>
      </c>
      <c r="D63" s="40" t="s">
        <v>96</v>
      </c>
      <c r="E63" s="51">
        <v>1</v>
      </c>
      <c r="F63" s="13" t="s">
        <v>526</v>
      </c>
      <c r="G63" s="40">
        <v>849.76</v>
      </c>
      <c r="H63" s="15">
        <v>0</v>
      </c>
      <c r="I63" s="15">
        <f t="shared" si="7"/>
        <v>849.76</v>
      </c>
      <c r="J63" s="36"/>
      <c r="K63" s="19"/>
      <c r="L63" s="19"/>
      <c r="M63" s="19"/>
      <c r="N63" s="19"/>
      <c r="O63" s="19"/>
      <c r="P63" s="19"/>
      <c r="Q63" s="1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0" customHeight="1">
      <c r="A64" s="50" t="s">
        <v>171</v>
      </c>
      <c r="B64" s="13" t="s">
        <v>148</v>
      </c>
      <c r="C64" s="53" t="s">
        <v>53</v>
      </c>
      <c r="D64" s="40" t="s">
        <v>105</v>
      </c>
      <c r="E64" s="51">
        <v>1</v>
      </c>
      <c r="F64" s="13" t="s">
        <v>172</v>
      </c>
      <c r="G64" s="40">
        <v>849.76</v>
      </c>
      <c r="H64" s="15">
        <v>0</v>
      </c>
      <c r="I64" s="15">
        <f t="shared" si="7"/>
        <v>849.76</v>
      </c>
      <c r="J64" s="36"/>
      <c r="K64" s="19"/>
      <c r="L64" s="19"/>
      <c r="M64" s="19"/>
      <c r="N64" s="19"/>
      <c r="O64" s="19"/>
      <c r="P64" s="19"/>
      <c r="Q64" s="1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>
      <c r="A65" s="50" t="s">
        <v>173</v>
      </c>
      <c r="B65" s="13" t="s">
        <v>148</v>
      </c>
      <c r="C65" s="53" t="s">
        <v>53</v>
      </c>
      <c r="D65" s="40" t="s">
        <v>105</v>
      </c>
      <c r="E65" s="51">
        <v>1</v>
      </c>
      <c r="F65" s="13" t="s">
        <v>174</v>
      </c>
      <c r="G65" s="40">
        <v>849.76</v>
      </c>
      <c r="H65" s="15">
        <v>0</v>
      </c>
      <c r="I65" s="15">
        <f t="shared" si="7"/>
        <v>849.76</v>
      </c>
      <c r="J65" s="36"/>
      <c r="K65" s="19"/>
      <c r="L65" s="19"/>
      <c r="M65" s="19"/>
      <c r="N65" s="19"/>
      <c r="O65" s="19"/>
      <c r="P65" s="19"/>
      <c r="Q65" s="1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30" hidden="1" customHeight="1">
      <c r="A66" s="50" t="s">
        <v>175</v>
      </c>
      <c r="B66" s="13" t="s">
        <v>148</v>
      </c>
      <c r="C66" s="53" t="s">
        <v>53</v>
      </c>
      <c r="D66" s="40" t="s">
        <v>96</v>
      </c>
      <c r="E66" s="51">
        <v>1</v>
      </c>
      <c r="F66" s="13" t="s">
        <v>176</v>
      </c>
      <c r="G66" s="40">
        <v>849.76</v>
      </c>
      <c r="H66" s="15">
        <v>0</v>
      </c>
      <c r="I66" s="15">
        <f t="shared" si="7"/>
        <v>849.76</v>
      </c>
      <c r="J66" s="36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hidden="1" customHeight="1">
      <c r="A67" s="50" t="s">
        <v>177</v>
      </c>
      <c r="B67" s="13" t="s">
        <v>148</v>
      </c>
      <c r="C67" s="53" t="s">
        <v>53</v>
      </c>
      <c r="D67" s="40" t="s">
        <v>96</v>
      </c>
      <c r="E67" s="51">
        <v>1</v>
      </c>
      <c r="F67" s="13" t="s">
        <v>178</v>
      </c>
      <c r="G67" s="40">
        <v>849.76</v>
      </c>
      <c r="H67" s="15">
        <v>0</v>
      </c>
      <c r="I67" s="15">
        <f t="shared" si="7"/>
        <v>849.76</v>
      </c>
      <c r="J67" s="36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hidden="1" customHeight="1">
      <c r="A68" s="50" t="s">
        <v>473</v>
      </c>
      <c r="B68" s="13" t="s">
        <v>141</v>
      </c>
      <c r="C68" s="53" t="s">
        <v>341</v>
      </c>
      <c r="D68" s="40" t="s">
        <v>96</v>
      </c>
      <c r="E68" s="51">
        <v>1</v>
      </c>
      <c r="F68" s="13" t="s">
        <v>474</v>
      </c>
      <c r="G68" s="40">
        <v>1392.8</v>
      </c>
      <c r="H68" s="15">
        <v>0</v>
      </c>
      <c r="I68" s="15">
        <f t="shared" si="7"/>
        <v>1392.8</v>
      </c>
      <c r="J68" s="36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hidden="1" customHeight="1">
      <c r="A69" s="50" t="s">
        <v>179</v>
      </c>
      <c r="B69" s="13" t="s">
        <v>141</v>
      </c>
      <c r="C69" s="53" t="s">
        <v>53</v>
      </c>
      <c r="D69" s="40" t="s">
        <v>96</v>
      </c>
      <c r="E69" s="51">
        <v>1</v>
      </c>
      <c r="F69" s="13" t="s">
        <v>180</v>
      </c>
      <c r="G69" s="40">
        <v>1392.8</v>
      </c>
      <c r="H69" s="15">
        <v>0</v>
      </c>
      <c r="I69" s="15">
        <f t="shared" si="7"/>
        <v>1392.8</v>
      </c>
      <c r="J69" s="36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hidden="1" customHeight="1">
      <c r="A70" s="50" t="s">
        <v>144</v>
      </c>
      <c r="B70" s="13" t="s">
        <v>154</v>
      </c>
      <c r="C70" s="53" t="s">
        <v>181</v>
      </c>
      <c r="D70" s="40" t="s">
        <v>96</v>
      </c>
      <c r="E70" s="51">
        <v>1</v>
      </c>
      <c r="F70" s="13" t="s">
        <v>182</v>
      </c>
      <c r="G70" s="40">
        <v>505.81</v>
      </c>
      <c r="H70" s="15">
        <v>0</v>
      </c>
      <c r="I70" s="15">
        <f t="shared" si="7"/>
        <v>505.81</v>
      </c>
      <c r="J70" s="36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hidden="1" customHeight="1">
      <c r="A71" s="50" t="s">
        <v>183</v>
      </c>
      <c r="B71" s="13" t="s">
        <v>148</v>
      </c>
      <c r="C71" s="53" t="s">
        <v>181</v>
      </c>
      <c r="D71" s="40" t="s">
        <v>96</v>
      </c>
      <c r="E71" s="51">
        <v>1</v>
      </c>
      <c r="F71" s="13" t="s">
        <v>184</v>
      </c>
      <c r="G71" s="40">
        <v>849.76</v>
      </c>
      <c r="H71" s="15">
        <v>0</v>
      </c>
      <c r="I71" s="15">
        <f t="shared" si="7"/>
        <v>849.76</v>
      </c>
      <c r="J71" s="36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hidden="1" customHeight="1">
      <c r="A72" s="50" t="s">
        <v>144</v>
      </c>
      <c r="B72" s="13" t="s">
        <v>154</v>
      </c>
      <c r="C72" s="13" t="s">
        <v>36</v>
      </c>
      <c r="D72" s="40" t="s">
        <v>96</v>
      </c>
      <c r="E72" s="51">
        <v>1</v>
      </c>
      <c r="F72" s="13" t="s">
        <v>186</v>
      </c>
      <c r="G72" s="40">
        <v>505.81</v>
      </c>
      <c r="H72" s="15">
        <v>0</v>
      </c>
      <c r="I72" s="15">
        <f t="shared" si="7"/>
        <v>505.81</v>
      </c>
      <c r="J72" s="36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hidden="1" customHeight="1">
      <c r="A73" s="50" t="s">
        <v>144</v>
      </c>
      <c r="B73" s="13" t="s">
        <v>154</v>
      </c>
      <c r="C73" s="13" t="s">
        <v>36</v>
      </c>
      <c r="D73" s="40" t="s">
        <v>96</v>
      </c>
      <c r="E73" s="51">
        <v>1</v>
      </c>
      <c r="F73" s="13" t="s">
        <v>187</v>
      </c>
      <c r="G73" s="40">
        <v>505.81</v>
      </c>
      <c r="H73" s="15">
        <v>0</v>
      </c>
      <c r="I73" s="15">
        <f t="shared" si="7"/>
        <v>505.81</v>
      </c>
      <c r="J73" s="36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hidden="1" customHeight="1">
      <c r="A74" s="50" t="s">
        <v>188</v>
      </c>
      <c r="B74" s="13" t="s">
        <v>148</v>
      </c>
      <c r="C74" s="13" t="s">
        <v>189</v>
      </c>
      <c r="D74" s="40" t="s">
        <v>96</v>
      </c>
      <c r="E74" s="51">
        <v>1</v>
      </c>
      <c r="F74" s="13" t="s">
        <v>190</v>
      </c>
      <c r="G74" s="40">
        <v>849.76</v>
      </c>
      <c r="H74" s="15">
        <v>0</v>
      </c>
      <c r="I74" s="15">
        <f t="shared" si="7"/>
        <v>849.76</v>
      </c>
      <c r="J74" s="36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>
      <c r="A75" s="50" t="s">
        <v>191</v>
      </c>
      <c r="B75" s="13" t="s">
        <v>148</v>
      </c>
      <c r="C75" s="13" t="s">
        <v>189</v>
      </c>
      <c r="D75" s="40" t="s">
        <v>105</v>
      </c>
      <c r="E75" s="51">
        <v>1</v>
      </c>
      <c r="F75" s="13" t="s">
        <v>192</v>
      </c>
      <c r="G75" s="40">
        <v>849.76</v>
      </c>
      <c r="H75" s="15">
        <v>0</v>
      </c>
      <c r="I75" s="15">
        <f t="shared" si="7"/>
        <v>849.76</v>
      </c>
      <c r="J75" s="36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>
      <c r="A76" s="50" t="s">
        <v>193</v>
      </c>
      <c r="B76" s="13" t="s">
        <v>194</v>
      </c>
      <c r="C76" s="13" t="s">
        <v>189</v>
      </c>
      <c r="D76" s="40" t="s">
        <v>105</v>
      </c>
      <c r="E76" s="51">
        <v>1</v>
      </c>
      <c r="F76" s="13" t="s">
        <v>195</v>
      </c>
      <c r="G76" s="40">
        <v>566.5</v>
      </c>
      <c r="H76" s="15">
        <v>0</v>
      </c>
      <c r="I76" s="15">
        <f t="shared" si="7"/>
        <v>566.5</v>
      </c>
      <c r="J76" s="36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>
      <c r="A77" s="50" t="s">
        <v>196</v>
      </c>
      <c r="B77" s="13" t="s">
        <v>194</v>
      </c>
      <c r="C77" s="13" t="s">
        <v>189</v>
      </c>
      <c r="D77" s="40" t="s">
        <v>105</v>
      </c>
      <c r="E77" s="51">
        <v>1</v>
      </c>
      <c r="F77" s="13" t="s">
        <v>197</v>
      </c>
      <c r="G77" s="40">
        <v>566.5</v>
      </c>
      <c r="H77" s="15">
        <v>0</v>
      </c>
      <c r="I77" s="15">
        <f t="shared" si="7"/>
        <v>566.5</v>
      </c>
      <c r="J77" s="36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>
      <c r="A78" s="50" t="s">
        <v>198</v>
      </c>
      <c r="B78" s="13" t="s">
        <v>194</v>
      </c>
      <c r="C78" s="13" t="s">
        <v>199</v>
      </c>
      <c r="D78" s="40" t="s">
        <v>105</v>
      </c>
      <c r="E78" s="51">
        <v>1</v>
      </c>
      <c r="F78" s="13" t="s">
        <v>200</v>
      </c>
      <c r="G78" s="40">
        <v>566.5</v>
      </c>
      <c r="H78" s="15">
        <v>0</v>
      </c>
      <c r="I78" s="15">
        <f t="shared" si="7"/>
        <v>566.5</v>
      </c>
      <c r="J78" s="36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hidden="1" customHeight="1">
      <c r="A79" s="50" t="s">
        <v>527</v>
      </c>
      <c r="B79" s="13" t="s">
        <v>141</v>
      </c>
      <c r="C79" s="13" t="s">
        <v>528</v>
      </c>
      <c r="D79" s="40" t="s">
        <v>96</v>
      </c>
      <c r="E79" s="51">
        <v>1</v>
      </c>
      <c r="F79" s="13" t="s">
        <v>529</v>
      </c>
      <c r="G79" s="40">
        <v>1392.8</v>
      </c>
      <c r="H79" s="15">
        <v>0</v>
      </c>
      <c r="I79" s="15">
        <f t="shared" si="7"/>
        <v>1392.8</v>
      </c>
      <c r="J79" s="36"/>
      <c r="K79" s="19"/>
      <c r="L79" s="19"/>
      <c r="M79" s="19"/>
      <c r="N79" s="19"/>
      <c r="O79" s="19"/>
      <c r="P79" s="19"/>
      <c r="Q79" s="1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30" customHeight="1">
      <c r="A80" s="50" t="s">
        <v>201</v>
      </c>
      <c r="B80" s="13" t="s">
        <v>141</v>
      </c>
      <c r="C80" s="13" t="s">
        <v>36</v>
      </c>
      <c r="D80" s="40" t="s">
        <v>105</v>
      </c>
      <c r="E80" s="51">
        <v>1</v>
      </c>
      <c r="F80" s="13" t="s">
        <v>202</v>
      </c>
      <c r="G80" s="40">
        <v>1392.8</v>
      </c>
      <c r="H80" s="15">
        <v>0</v>
      </c>
      <c r="I80" s="15">
        <f t="shared" si="7"/>
        <v>1392.8</v>
      </c>
      <c r="J80" s="36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hidden="1" customHeight="1">
      <c r="A81" s="50" t="s">
        <v>203</v>
      </c>
      <c r="B81" s="13" t="s">
        <v>148</v>
      </c>
      <c r="C81" s="13" t="s">
        <v>204</v>
      </c>
      <c r="D81" s="40" t="s">
        <v>96</v>
      </c>
      <c r="E81" s="51">
        <v>1</v>
      </c>
      <c r="F81" s="13" t="s">
        <v>205</v>
      </c>
      <c r="G81" s="40">
        <v>849.76</v>
      </c>
      <c r="H81" s="15">
        <v>0</v>
      </c>
      <c r="I81" s="40">
        <v>849.76</v>
      </c>
      <c r="J81" s="36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>
      <c r="A82" s="50" t="s">
        <v>206</v>
      </c>
      <c r="B82" s="13" t="s">
        <v>148</v>
      </c>
      <c r="C82" s="13" t="s">
        <v>36</v>
      </c>
      <c r="D82" s="40" t="s">
        <v>105</v>
      </c>
      <c r="E82" s="51">
        <v>1</v>
      </c>
      <c r="F82" s="13" t="s">
        <v>223</v>
      </c>
      <c r="G82" s="40">
        <v>849.76</v>
      </c>
      <c r="H82" s="15">
        <v>0</v>
      </c>
      <c r="I82" s="15">
        <f t="shared" ref="I82:I98" si="8">SUM(G82:H82)</f>
        <v>849.76</v>
      </c>
      <c r="J82" s="36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>
      <c r="A83" s="50" t="s">
        <v>208</v>
      </c>
      <c r="B83" s="13" t="s">
        <v>148</v>
      </c>
      <c r="C83" s="13" t="s">
        <v>36</v>
      </c>
      <c r="D83" s="40" t="s">
        <v>105</v>
      </c>
      <c r="E83" s="51">
        <v>1</v>
      </c>
      <c r="F83" s="13" t="s">
        <v>209</v>
      </c>
      <c r="G83" s="40">
        <v>849.76</v>
      </c>
      <c r="H83" s="15">
        <v>0</v>
      </c>
      <c r="I83" s="15">
        <f t="shared" si="8"/>
        <v>849.76</v>
      </c>
      <c r="J83" s="36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hidden="1" customHeight="1">
      <c r="A84" s="50" t="s">
        <v>210</v>
      </c>
      <c r="B84" s="13" t="s">
        <v>141</v>
      </c>
      <c r="C84" s="13" t="s">
        <v>36</v>
      </c>
      <c r="D84" s="40" t="s">
        <v>96</v>
      </c>
      <c r="E84" s="51">
        <v>1</v>
      </c>
      <c r="F84" s="13" t="s">
        <v>211</v>
      </c>
      <c r="G84" s="40">
        <v>1392.8</v>
      </c>
      <c r="H84" s="15">
        <v>0</v>
      </c>
      <c r="I84" s="15">
        <f t="shared" si="8"/>
        <v>1392.8</v>
      </c>
      <c r="J84" s="36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>
      <c r="A85" s="50" t="s">
        <v>212</v>
      </c>
      <c r="B85" s="13" t="s">
        <v>194</v>
      </c>
      <c r="C85" s="13" t="s">
        <v>199</v>
      </c>
      <c r="D85" s="40" t="s">
        <v>105</v>
      </c>
      <c r="E85" s="51">
        <v>1</v>
      </c>
      <c r="F85" s="13" t="s">
        <v>213</v>
      </c>
      <c r="G85" s="40">
        <v>566.5</v>
      </c>
      <c r="H85" s="15">
        <v>0</v>
      </c>
      <c r="I85" s="15">
        <f t="shared" si="8"/>
        <v>566.5</v>
      </c>
      <c r="J85" s="36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>
      <c r="A86" s="50" t="s">
        <v>214</v>
      </c>
      <c r="B86" s="13" t="s">
        <v>194</v>
      </c>
      <c r="C86" s="13" t="s">
        <v>199</v>
      </c>
      <c r="D86" s="40" t="s">
        <v>105</v>
      </c>
      <c r="E86" s="51">
        <v>1</v>
      </c>
      <c r="F86" s="13" t="s">
        <v>215</v>
      </c>
      <c r="G86" s="40">
        <v>566.5</v>
      </c>
      <c r="H86" s="15">
        <v>0</v>
      </c>
      <c r="I86" s="15">
        <f t="shared" si="8"/>
        <v>566.5</v>
      </c>
      <c r="J86" s="36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>
      <c r="A87" s="50" t="s">
        <v>216</v>
      </c>
      <c r="B87" s="13" t="s">
        <v>148</v>
      </c>
      <c r="C87" s="13" t="s">
        <v>189</v>
      </c>
      <c r="D87" s="40" t="s">
        <v>105</v>
      </c>
      <c r="E87" s="51">
        <v>1</v>
      </c>
      <c r="F87" s="13" t="s">
        <v>217</v>
      </c>
      <c r="G87" s="40">
        <v>849.76</v>
      </c>
      <c r="H87" s="15">
        <v>0</v>
      </c>
      <c r="I87" s="15">
        <f t="shared" si="8"/>
        <v>849.76</v>
      </c>
      <c r="J87" s="36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hidden="1" customHeight="1">
      <c r="A88" s="50" t="s">
        <v>144</v>
      </c>
      <c r="B88" s="13" t="s">
        <v>154</v>
      </c>
      <c r="C88" s="13" t="s">
        <v>218</v>
      </c>
      <c r="D88" s="40" t="s">
        <v>96</v>
      </c>
      <c r="E88" s="51">
        <v>1</v>
      </c>
      <c r="F88" s="13" t="s">
        <v>219</v>
      </c>
      <c r="G88" s="40">
        <v>505.81</v>
      </c>
      <c r="H88" s="15">
        <v>0</v>
      </c>
      <c r="I88" s="15">
        <f t="shared" si="8"/>
        <v>505.81</v>
      </c>
      <c r="J88" s="36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hidden="1" customHeight="1">
      <c r="A89" s="50" t="s">
        <v>220</v>
      </c>
      <c r="B89" s="13" t="s">
        <v>148</v>
      </c>
      <c r="C89" s="13" t="s">
        <v>218</v>
      </c>
      <c r="D89" s="40" t="s">
        <v>96</v>
      </c>
      <c r="E89" s="51">
        <v>1</v>
      </c>
      <c r="F89" s="13" t="s">
        <v>513</v>
      </c>
      <c r="G89" s="40">
        <v>849.76</v>
      </c>
      <c r="H89" s="15">
        <v>0</v>
      </c>
      <c r="I89" s="15">
        <f t="shared" si="8"/>
        <v>849.76</v>
      </c>
      <c r="J89" s="36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hidden="1" customHeight="1">
      <c r="A90" s="50" t="s">
        <v>222</v>
      </c>
      <c r="B90" s="13" t="s">
        <v>148</v>
      </c>
      <c r="C90" s="13" t="s">
        <v>218</v>
      </c>
      <c r="D90" s="40" t="s">
        <v>96</v>
      </c>
      <c r="E90" s="51">
        <v>1</v>
      </c>
      <c r="F90" s="13" t="s">
        <v>514</v>
      </c>
      <c r="G90" s="40">
        <v>849.76</v>
      </c>
      <c r="H90" s="15">
        <v>0</v>
      </c>
      <c r="I90" s="15">
        <f t="shared" si="8"/>
        <v>849.76</v>
      </c>
      <c r="J90" s="36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>
      <c r="A91" s="50" t="s">
        <v>224</v>
      </c>
      <c r="B91" s="13" t="s">
        <v>194</v>
      </c>
      <c r="C91" s="13" t="s">
        <v>218</v>
      </c>
      <c r="D91" s="40" t="s">
        <v>105</v>
      </c>
      <c r="E91" s="51">
        <v>1</v>
      </c>
      <c r="F91" s="13" t="s">
        <v>225</v>
      </c>
      <c r="G91" s="40">
        <v>566.5</v>
      </c>
      <c r="H91" s="15">
        <v>0</v>
      </c>
      <c r="I91" s="15">
        <f t="shared" si="8"/>
        <v>566.5</v>
      </c>
      <c r="J91" s="36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hidden="1" customHeight="1">
      <c r="A92" s="50" t="s">
        <v>226</v>
      </c>
      <c r="B92" s="13" t="s">
        <v>148</v>
      </c>
      <c r="C92" s="13" t="s">
        <v>227</v>
      </c>
      <c r="D92" s="40" t="s">
        <v>96</v>
      </c>
      <c r="E92" s="51">
        <v>1</v>
      </c>
      <c r="F92" s="13" t="s">
        <v>475</v>
      </c>
      <c r="G92" s="40">
        <v>849.76</v>
      </c>
      <c r="H92" s="15">
        <v>0</v>
      </c>
      <c r="I92" s="15">
        <f t="shared" si="8"/>
        <v>849.76</v>
      </c>
      <c r="J92" s="36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>
      <c r="A93" s="50" t="s">
        <v>229</v>
      </c>
      <c r="B93" s="13" t="s">
        <v>141</v>
      </c>
      <c r="C93" s="13" t="s">
        <v>230</v>
      </c>
      <c r="D93" s="40" t="s">
        <v>105</v>
      </c>
      <c r="E93" s="51">
        <v>1</v>
      </c>
      <c r="F93" s="13" t="s">
        <v>476</v>
      </c>
      <c r="G93" s="40">
        <v>1392.8</v>
      </c>
      <c r="H93" s="15">
        <v>0</v>
      </c>
      <c r="I93" s="15">
        <f t="shared" si="8"/>
        <v>1392.8</v>
      </c>
      <c r="J93" s="36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>
      <c r="A94" s="50" t="s">
        <v>232</v>
      </c>
      <c r="B94" s="13" t="s">
        <v>148</v>
      </c>
      <c r="C94" s="13" t="s">
        <v>230</v>
      </c>
      <c r="D94" s="40" t="s">
        <v>105</v>
      </c>
      <c r="E94" s="51">
        <v>1</v>
      </c>
      <c r="F94" s="13" t="s">
        <v>530</v>
      </c>
      <c r="G94" s="40">
        <v>849.76</v>
      </c>
      <c r="H94" s="15">
        <v>0</v>
      </c>
      <c r="I94" s="15">
        <f t="shared" si="8"/>
        <v>849.76</v>
      </c>
      <c r="J94" s="36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>
      <c r="A95" s="50" t="s">
        <v>144</v>
      </c>
      <c r="B95" s="13" t="s">
        <v>154</v>
      </c>
      <c r="C95" s="40" t="s">
        <v>56</v>
      </c>
      <c r="D95" s="40" t="s">
        <v>105</v>
      </c>
      <c r="E95" s="51">
        <v>1</v>
      </c>
      <c r="F95" s="13" t="s">
        <v>234</v>
      </c>
      <c r="G95" s="40">
        <v>505.81</v>
      </c>
      <c r="H95" s="15">
        <v>0</v>
      </c>
      <c r="I95" s="15">
        <f t="shared" si="8"/>
        <v>505.81</v>
      </c>
      <c r="J95" s="36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>
      <c r="A96" s="50" t="s">
        <v>235</v>
      </c>
      <c r="B96" s="13" t="s">
        <v>194</v>
      </c>
      <c r="C96" s="40" t="s">
        <v>236</v>
      </c>
      <c r="D96" s="40" t="s">
        <v>105</v>
      </c>
      <c r="E96" s="51">
        <v>1</v>
      </c>
      <c r="F96" s="13" t="s">
        <v>237</v>
      </c>
      <c r="G96" s="40">
        <v>566.5</v>
      </c>
      <c r="H96" s="15">
        <v>0</v>
      </c>
      <c r="I96" s="15">
        <f t="shared" si="8"/>
        <v>566.5</v>
      </c>
      <c r="J96" s="36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hidden="1" customHeight="1">
      <c r="A97" s="50" t="s">
        <v>238</v>
      </c>
      <c r="B97" s="13" t="s">
        <v>148</v>
      </c>
      <c r="C97" s="40" t="s">
        <v>236</v>
      </c>
      <c r="D97" s="40" t="s">
        <v>96</v>
      </c>
      <c r="E97" s="51">
        <v>1</v>
      </c>
      <c r="F97" s="13" t="s">
        <v>239</v>
      </c>
      <c r="G97" s="40">
        <v>849.76</v>
      </c>
      <c r="H97" s="15">
        <v>0</v>
      </c>
      <c r="I97" s="15">
        <f t="shared" si="8"/>
        <v>849.76</v>
      </c>
      <c r="J97" s="36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>
      <c r="A98" s="50" t="s">
        <v>240</v>
      </c>
      <c r="B98" s="13" t="s">
        <v>141</v>
      </c>
      <c r="C98" s="40" t="s">
        <v>241</v>
      </c>
      <c r="D98" s="40" t="s">
        <v>105</v>
      </c>
      <c r="E98" s="51">
        <v>1</v>
      </c>
      <c r="F98" s="13" t="s">
        <v>477</v>
      </c>
      <c r="G98" s="40">
        <v>1392.8</v>
      </c>
      <c r="H98" s="15">
        <v>0</v>
      </c>
      <c r="I98" s="15">
        <f t="shared" si="8"/>
        <v>1392.8</v>
      </c>
      <c r="J98" s="36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>
      <c r="A99" s="50" t="s">
        <v>515</v>
      </c>
      <c r="B99" s="13" t="s">
        <v>148</v>
      </c>
      <c r="C99" s="40" t="s">
        <v>516</v>
      </c>
      <c r="D99" s="40" t="s">
        <v>105</v>
      </c>
      <c r="E99" s="51">
        <v>1</v>
      </c>
      <c r="F99" s="13" t="s">
        <v>517</v>
      </c>
      <c r="G99" s="40">
        <v>849.76</v>
      </c>
      <c r="H99" s="15">
        <v>0</v>
      </c>
      <c r="I99" s="40">
        <v>849.76</v>
      </c>
      <c r="J99" s="36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>
      <c r="A100" s="50" t="s">
        <v>144</v>
      </c>
      <c r="B100" s="13" t="s">
        <v>154</v>
      </c>
      <c r="C100" s="40" t="s">
        <v>241</v>
      </c>
      <c r="D100" s="40" t="s">
        <v>105</v>
      </c>
      <c r="E100" s="51">
        <v>1</v>
      </c>
      <c r="F100" s="13" t="s">
        <v>243</v>
      </c>
      <c r="G100" s="40">
        <v>505.81</v>
      </c>
      <c r="H100" s="15">
        <v>0</v>
      </c>
      <c r="I100" s="15">
        <f t="shared" ref="I100:I130" si="9">SUM(G100:H100)</f>
        <v>505.81</v>
      </c>
      <c r="J100" s="36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hidden="1" customHeight="1">
      <c r="A101" s="50" t="s">
        <v>244</v>
      </c>
      <c r="B101" s="13" t="s">
        <v>148</v>
      </c>
      <c r="C101" s="40" t="s">
        <v>245</v>
      </c>
      <c r="D101" s="40" t="s">
        <v>96</v>
      </c>
      <c r="E101" s="51">
        <v>1</v>
      </c>
      <c r="F101" s="13" t="s">
        <v>246</v>
      </c>
      <c r="G101" s="40">
        <v>849.76</v>
      </c>
      <c r="H101" s="15">
        <v>0</v>
      </c>
      <c r="I101" s="15">
        <f t="shared" si="9"/>
        <v>849.76</v>
      </c>
      <c r="J101" s="36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hidden="1" customHeight="1">
      <c r="A102" s="50" t="s">
        <v>250</v>
      </c>
      <c r="B102" s="13" t="s">
        <v>148</v>
      </c>
      <c r="C102" s="40" t="s">
        <v>251</v>
      </c>
      <c r="D102" s="40" t="s">
        <v>96</v>
      </c>
      <c r="E102" s="51">
        <v>1</v>
      </c>
      <c r="F102" s="13" t="s">
        <v>252</v>
      </c>
      <c r="G102" s="40">
        <v>849.76</v>
      </c>
      <c r="H102" s="15">
        <v>0</v>
      </c>
      <c r="I102" s="15">
        <f t="shared" si="9"/>
        <v>849.76</v>
      </c>
      <c r="J102" s="36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>
      <c r="A103" s="50" t="s">
        <v>253</v>
      </c>
      <c r="B103" s="13" t="s">
        <v>148</v>
      </c>
      <c r="C103" s="40" t="s">
        <v>254</v>
      </c>
      <c r="D103" s="40" t="s">
        <v>105</v>
      </c>
      <c r="E103" s="51">
        <v>1</v>
      </c>
      <c r="F103" s="13" t="s">
        <v>255</v>
      </c>
      <c r="G103" s="40">
        <v>849.76</v>
      </c>
      <c r="H103" s="15">
        <v>0</v>
      </c>
      <c r="I103" s="15">
        <f t="shared" si="9"/>
        <v>849.76</v>
      </c>
      <c r="J103" s="36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>
      <c r="A104" s="50" t="s">
        <v>256</v>
      </c>
      <c r="B104" s="13" t="s">
        <v>148</v>
      </c>
      <c r="C104" s="40" t="s">
        <v>257</v>
      </c>
      <c r="D104" s="40" t="s">
        <v>105</v>
      </c>
      <c r="E104" s="51">
        <v>1</v>
      </c>
      <c r="F104" s="54" t="s">
        <v>258</v>
      </c>
      <c r="G104" s="40">
        <v>849.76</v>
      </c>
      <c r="H104" s="15">
        <v>0</v>
      </c>
      <c r="I104" s="15">
        <f t="shared" si="9"/>
        <v>849.76</v>
      </c>
      <c r="J104" s="36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hidden="1" customHeight="1">
      <c r="A105" s="50" t="s">
        <v>259</v>
      </c>
      <c r="B105" s="13" t="s">
        <v>148</v>
      </c>
      <c r="C105" s="40" t="s">
        <v>251</v>
      </c>
      <c r="D105" s="40" t="s">
        <v>96</v>
      </c>
      <c r="E105" s="51">
        <v>1</v>
      </c>
      <c r="F105" s="13" t="s">
        <v>260</v>
      </c>
      <c r="G105" s="40">
        <v>849.76</v>
      </c>
      <c r="H105" s="15">
        <v>0</v>
      </c>
      <c r="I105" s="15">
        <f t="shared" si="9"/>
        <v>849.76</v>
      </c>
      <c r="J105" s="36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hidden="1" customHeight="1">
      <c r="A106" s="50" t="s">
        <v>261</v>
      </c>
      <c r="B106" s="13" t="s">
        <v>194</v>
      </c>
      <c r="C106" s="40" t="s">
        <v>241</v>
      </c>
      <c r="D106" s="40" t="s">
        <v>96</v>
      </c>
      <c r="E106" s="51">
        <v>1</v>
      </c>
      <c r="F106" s="13" t="s">
        <v>262</v>
      </c>
      <c r="G106" s="40">
        <v>566.5</v>
      </c>
      <c r="H106" s="15">
        <v>0</v>
      </c>
      <c r="I106" s="15">
        <f t="shared" si="9"/>
        <v>566.5</v>
      </c>
      <c r="J106" s="36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hidden="1" customHeight="1">
      <c r="A107" s="50" t="s">
        <v>263</v>
      </c>
      <c r="B107" s="13" t="s">
        <v>148</v>
      </c>
      <c r="C107" s="13" t="s">
        <v>254</v>
      </c>
      <c r="D107" s="40" t="s">
        <v>96</v>
      </c>
      <c r="E107" s="51">
        <v>1</v>
      </c>
      <c r="F107" s="13" t="s">
        <v>264</v>
      </c>
      <c r="G107" s="40">
        <v>849.76</v>
      </c>
      <c r="H107" s="15">
        <v>0</v>
      </c>
      <c r="I107" s="15">
        <f t="shared" si="9"/>
        <v>849.76</v>
      </c>
      <c r="J107" s="36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hidden="1" customHeight="1">
      <c r="A108" s="50" t="s">
        <v>265</v>
      </c>
      <c r="B108" s="13" t="s">
        <v>148</v>
      </c>
      <c r="C108" s="52" t="s">
        <v>266</v>
      </c>
      <c r="D108" s="40" t="s">
        <v>96</v>
      </c>
      <c r="E108" s="51">
        <v>1</v>
      </c>
      <c r="F108" s="13" t="s">
        <v>531</v>
      </c>
      <c r="G108" s="40">
        <v>849.76</v>
      </c>
      <c r="H108" s="15">
        <v>0</v>
      </c>
      <c r="I108" s="15">
        <f t="shared" si="9"/>
        <v>849.76</v>
      </c>
      <c r="J108" s="36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>
      <c r="A109" s="50" t="s">
        <v>268</v>
      </c>
      <c r="B109" s="13" t="s">
        <v>141</v>
      </c>
      <c r="C109" s="52" t="s">
        <v>269</v>
      </c>
      <c r="D109" s="40" t="s">
        <v>105</v>
      </c>
      <c r="E109" s="51">
        <v>1</v>
      </c>
      <c r="F109" s="13" t="s">
        <v>270</v>
      </c>
      <c r="G109" s="40">
        <v>1392.8</v>
      </c>
      <c r="H109" s="15">
        <v>0</v>
      </c>
      <c r="I109" s="15">
        <f t="shared" si="9"/>
        <v>1392.8</v>
      </c>
      <c r="J109" s="36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hidden="1" customHeight="1">
      <c r="A110" s="50" t="s">
        <v>265</v>
      </c>
      <c r="B110" s="13" t="s">
        <v>148</v>
      </c>
      <c r="C110" s="52" t="s">
        <v>269</v>
      </c>
      <c r="D110" s="40" t="s">
        <v>96</v>
      </c>
      <c r="E110" s="51">
        <v>1</v>
      </c>
      <c r="F110" s="13" t="s">
        <v>271</v>
      </c>
      <c r="G110" s="40">
        <v>849.76</v>
      </c>
      <c r="H110" s="15">
        <v>0</v>
      </c>
      <c r="I110" s="15">
        <f t="shared" si="9"/>
        <v>849.76</v>
      </c>
      <c r="J110" s="36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>
      <c r="A111" s="50" t="s">
        <v>272</v>
      </c>
      <c r="B111" s="13" t="s">
        <v>148</v>
      </c>
      <c r="C111" s="52" t="s">
        <v>273</v>
      </c>
      <c r="D111" s="40" t="s">
        <v>105</v>
      </c>
      <c r="E111" s="51">
        <v>1</v>
      </c>
      <c r="F111" s="13" t="s">
        <v>274</v>
      </c>
      <c r="G111" s="40">
        <v>849.76</v>
      </c>
      <c r="H111" s="15">
        <v>0</v>
      </c>
      <c r="I111" s="15">
        <f t="shared" si="9"/>
        <v>849.76</v>
      </c>
      <c r="J111" s="36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hidden="1" customHeight="1">
      <c r="A112" s="50" t="s">
        <v>275</v>
      </c>
      <c r="B112" s="13" t="s">
        <v>194</v>
      </c>
      <c r="C112" s="52" t="s">
        <v>273</v>
      </c>
      <c r="D112" s="40" t="s">
        <v>96</v>
      </c>
      <c r="E112" s="51">
        <v>1</v>
      </c>
      <c r="F112" s="13" t="s">
        <v>276</v>
      </c>
      <c r="G112" s="40">
        <v>566.5</v>
      </c>
      <c r="H112" s="15">
        <v>0</v>
      </c>
      <c r="I112" s="15">
        <f t="shared" si="9"/>
        <v>566.5</v>
      </c>
      <c r="J112" s="36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hidden="1" customHeight="1">
      <c r="A113" s="50" t="s">
        <v>265</v>
      </c>
      <c r="B113" s="13" t="s">
        <v>194</v>
      </c>
      <c r="C113" s="52" t="s">
        <v>273</v>
      </c>
      <c r="D113" s="40" t="s">
        <v>96</v>
      </c>
      <c r="E113" s="51">
        <v>1</v>
      </c>
      <c r="F113" s="13" t="s">
        <v>277</v>
      </c>
      <c r="G113" s="40">
        <v>566.5</v>
      </c>
      <c r="H113" s="15">
        <v>0</v>
      </c>
      <c r="I113" s="15">
        <f t="shared" si="9"/>
        <v>566.5</v>
      </c>
      <c r="J113" s="36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hidden="1" customHeight="1">
      <c r="A114" s="50" t="s">
        <v>278</v>
      </c>
      <c r="B114" s="13" t="s">
        <v>148</v>
      </c>
      <c r="C114" s="52" t="s">
        <v>279</v>
      </c>
      <c r="D114" s="40" t="s">
        <v>96</v>
      </c>
      <c r="E114" s="51">
        <v>1</v>
      </c>
      <c r="F114" s="13" t="s">
        <v>280</v>
      </c>
      <c r="G114" s="40">
        <v>849.76</v>
      </c>
      <c r="H114" s="15">
        <v>0</v>
      </c>
      <c r="I114" s="15">
        <f t="shared" si="9"/>
        <v>849.76</v>
      </c>
      <c r="J114" s="36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hidden="1" customHeight="1">
      <c r="A115" s="50" t="s">
        <v>275</v>
      </c>
      <c r="B115" s="13" t="s">
        <v>194</v>
      </c>
      <c r="C115" s="52" t="s">
        <v>279</v>
      </c>
      <c r="D115" s="40" t="s">
        <v>96</v>
      </c>
      <c r="E115" s="51">
        <v>1</v>
      </c>
      <c r="F115" s="13" t="s">
        <v>281</v>
      </c>
      <c r="G115" s="40">
        <v>566.5</v>
      </c>
      <c r="H115" s="15">
        <v>0</v>
      </c>
      <c r="I115" s="15">
        <f t="shared" si="9"/>
        <v>566.5</v>
      </c>
      <c r="J115" s="36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>
      <c r="A116" s="50" t="s">
        <v>519</v>
      </c>
      <c r="B116" s="13" t="s">
        <v>194</v>
      </c>
      <c r="C116" s="52" t="s">
        <v>303</v>
      </c>
      <c r="D116" s="40" t="s">
        <v>105</v>
      </c>
      <c r="E116" s="51">
        <v>1</v>
      </c>
      <c r="F116" s="13" t="s">
        <v>395</v>
      </c>
      <c r="G116" s="40">
        <v>566.5</v>
      </c>
      <c r="H116" s="15">
        <v>0</v>
      </c>
      <c r="I116" s="15">
        <f t="shared" si="9"/>
        <v>566.5</v>
      </c>
      <c r="J116" s="36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hidden="1" customHeight="1">
      <c r="A117" s="50" t="s">
        <v>265</v>
      </c>
      <c r="B117" s="13" t="s">
        <v>194</v>
      </c>
      <c r="C117" s="52" t="s">
        <v>279</v>
      </c>
      <c r="D117" s="40" t="s">
        <v>96</v>
      </c>
      <c r="E117" s="51">
        <v>1</v>
      </c>
      <c r="F117" s="13" t="s">
        <v>282</v>
      </c>
      <c r="G117" s="40">
        <v>566.5</v>
      </c>
      <c r="H117" s="15">
        <v>0</v>
      </c>
      <c r="I117" s="15">
        <f t="shared" si="9"/>
        <v>566.5</v>
      </c>
      <c r="J117" s="36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>
      <c r="A118" s="50" t="s">
        <v>283</v>
      </c>
      <c r="B118" s="13" t="s">
        <v>194</v>
      </c>
      <c r="C118" s="52" t="s">
        <v>279</v>
      </c>
      <c r="D118" s="40" t="s">
        <v>105</v>
      </c>
      <c r="E118" s="51">
        <v>1</v>
      </c>
      <c r="F118" s="13" t="s">
        <v>284</v>
      </c>
      <c r="G118" s="40">
        <v>566.5</v>
      </c>
      <c r="H118" s="15">
        <v>0</v>
      </c>
      <c r="I118" s="15">
        <f t="shared" si="9"/>
        <v>566.5</v>
      </c>
      <c r="J118" s="36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>
      <c r="A119" s="50" t="s">
        <v>285</v>
      </c>
      <c r="B119" s="13" t="s">
        <v>148</v>
      </c>
      <c r="C119" s="52" t="s">
        <v>286</v>
      </c>
      <c r="D119" s="40" t="s">
        <v>105</v>
      </c>
      <c r="E119" s="51">
        <v>1</v>
      </c>
      <c r="F119" s="13" t="s">
        <v>287</v>
      </c>
      <c r="G119" s="40">
        <v>849.76</v>
      </c>
      <c r="H119" s="15">
        <v>0</v>
      </c>
      <c r="I119" s="15">
        <f t="shared" si="9"/>
        <v>849.76</v>
      </c>
      <c r="J119" s="36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>
      <c r="A120" s="50" t="s">
        <v>288</v>
      </c>
      <c r="B120" s="13" t="s">
        <v>148</v>
      </c>
      <c r="C120" s="52" t="s">
        <v>289</v>
      </c>
      <c r="D120" s="40" t="s">
        <v>105</v>
      </c>
      <c r="E120" s="51">
        <v>1</v>
      </c>
      <c r="F120" s="13" t="s">
        <v>290</v>
      </c>
      <c r="G120" s="40">
        <v>849.76</v>
      </c>
      <c r="H120" s="15">
        <v>0</v>
      </c>
      <c r="I120" s="15">
        <f t="shared" si="9"/>
        <v>849.76</v>
      </c>
      <c r="J120" s="36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hidden="1" customHeight="1">
      <c r="A121" s="50" t="s">
        <v>291</v>
      </c>
      <c r="B121" s="13" t="s">
        <v>194</v>
      </c>
      <c r="C121" s="52" t="s">
        <v>292</v>
      </c>
      <c r="D121" s="40" t="s">
        <v>96</v>
      </c>
      <c r="E121" s="51">
        <v>1</v>
      </c>
      <c r="F121" s="13" t="s">
        <v>293</v>
      </c>
      <c r="G121" s="40">
        <v>566.5</v>
      </c>
      <c r="H121" s="15">
        <v>0</v>
      </c>
      <c r="I121" s="15">
        <f t="shared" si="9"/>
        <v>566.5</v>
      </c>
      <c r="J121" s="36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hidden="1" customHeight="1">
      <c r="A122" s="50" t="s">
        <v>265</v>
      </c>
      <c r="B122" s="13" t="s">
        <v>194</v>
      </c>
      <c r="C122" s="52" t="s">
        <v>289</v>
      </c>
      <c r="D122" s="40" t="s">
        <v>96</v>
      </c>
      <c r="E122" s="51">
        <v>1</v>
      </c>
      <c r="F122" s="13" t="s">
        <v>294</v>
      </c>
      <c r="G122" s="40">
        <v>566.5</v>
      </c>
      <c r="H122" s="15">
        <v>0</v>
      </c>
      <c r="I122" s="15">
        <f t="shared" si="9"/>
        <v>566.5</v>
      </c>
      <c r="J122" s="36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hidden="1" customHeight="1">
      <c r="A123" s="50" t="s">
        <v>275</v>
      </c>
      <c r="B123" s="13" t="s">
        <v>194</v>
      </c>
      <c r="C123" s="52" t="s">
        <v>286</v>
      </c>
      <c r="D123" s="40" t="s">
        <v>96</v>
      </c>
      <c r="E123" s="51">
        <v>1</v>
      </c>
      <c r="F123" s="13" t="s">
        <v>295</v>
      </c>
      <c r="G123" s="40">
        <v>566.5</v>
      </c>
      <c r="H123" s="15">
        <v>0</v>
      </c>
      <c r="I123" s="15">
        <f t="shared" si="9"/>
        <v>566.5</v>
      </c>
      <c r="J123" s="36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hidden="1" customHeight="1">
      <c r="A124" s="50" t="s">
        <v>265</v>
      </c>
      <c r="B124" s="13" t="s">
        <v>194</v>
      </c>
      <c r="C124" s="52" t="s">
        <v>286</v>
      </c>
      <c r="D124" s="40" t="s">
        <v>96</v>
      </c>
      <c r="E124" s="51">
        <v>1</v>
      </c>
      <c r="F124" s="13" t="s">
        <v>296</v>
      </c>
      <c r="G124" s="40">
        <v>566.5</v>
      </c>
      <c r="H124" s="15">
        <v>0</v>
      </c>
      <c r="I124" s="15">
        <f t="shared" si="9"/>
        <v>566.5</v>
      </c>
      <c r="J124" s="36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hidden="1" customHeight="1">
      <c r="A125" s="50" t="s">
        <v>297</v>
      </c>
      <c r="B125" s="13" t="s">
        <v>194</v>
      </c>
      <c r="C125" s="52" t="s">
        <v>298</v>
      </c>
      <c r="D125" s="40" t="s">
        <v>96</v>
      </c>
      <c r="E125" s="51">
        <v>1</v>
      </c>
      <c r="F125" s="13" t="s">
        <v>299</v>
      </c>
      <c r="G125" s="40">
        <v>566.5</v>
      </c>
      <c r="H125" s="15">
        <v>0</v>
      </c>
      <c r="I125" s="15">
        <f t="shared" si="9"/>
        <v>566.5</v>
      </c>
      <c r="J125" s="36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>
      <c r="A126" s="50" t="s">
        <v>300</v>
      </c>
      <c r="B126" s="13" t="s">
        <v>148</v>
      </c>
      <c r="C126" s="52" t="s">
        <v>301</v>
      </c>
      <c r="D126" s="40" t="s">
        <v>105</v>
      </c>
      <c r="E126" s="51">
        <v>1</v>
      </c>
      <c r="F126" s="13" t="s">
        <v>479</v>
      </c>
      <c r="G126" s="40">
        <v>849.76</v>
      </c>
      <c r="H126" s="15">
        <v>0</v>
      </c>
      <c r="I126" s="15">
        <f t="shared" si="9"/>
        <v>849.76</v>
      </c>
      <c r="J126" s="36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hidden="1" customHeight="1">
      <c r="A127" s="50" t="s">
        <v>265</v>
      </c>
      <c r="B127" s="13" t="s">
        <v>194</v>
      </c>
      <c r="C127" s="52" t="s">
        <v>303</v>
      </c>
      <c r="D127" s="40" t="s">
        <v>96</v>
      </c>
      <c r="E127" s="51">
        <v>1</v>
      </c>
      <c r="F127" s="13" t="s">
        <v>304</v>
      </c>
      <c r="G127" s="40">
        <v>566.5</v>
      </c>
      <c r="H127" s="15">
        <v>0</v>
      </c>
      <c r="I127" s="15">
        <f t="shared" si="9"/>
        <v>566.5</v>
      </c>
      <c r="J127" s="36"/>
      <c r="K127" s="19"/>
      <c r="L127" s="19"/>
      <c r="M127" s="19"/>
      <c r="N127" s="19"/>
      <c r="O127" s="19"/>
      <c r="P127" s="19"/>
      <c r="Q127" s="1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30" hidden="1" customHeight="1">
      <c r="A128" s="50" t="s">
        <v>275</v>
      </c>
      <c r="B128" s="13" t="s">
        <v>194</v>
      </c>
      <c r="C128" s="52" t="s">
        <v>303</v>
      </c>
      <c r="D128" s="40" t="s">
        <v>96</v>
      </c>
      <c r="E128" s="51">
        <v>1</v>
      </c>
      <c r="F128" s="13" t="s">
        <v>307</v>
      </c>
      <c r="G128" s="40">
        <v>566.5</v>
      </c>
      <c r="H128" s="15">
        <v>0</v>
      </c>
      <c r="I128" s="15">
        <f t="shared" si="9"/>
        <v>566.5</v>
      </c>
      <c r="J128" s="36"/>
      <c r="K128" s="19"/>
      <c r="L128" s="19"/>
      <c r="M128" s="19"/>
      <c r="N128" s="19"/>
      <c r="O128" s="19"/>
      <c r="P128" s="19"/>
      <c r="Q128" s="1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hidden="1" customHeight="1">
      <c r="A129" s="50" t="s">
        <v>308</v>
      </c>
      <c r="B129" s="13" t="s">
        <v>148</v>
      </c>
      <c r="C129" s="52" t="s">
        <v>309</v>
      </c>
      <c r="D129" s="40" t="s">
        <v>96</v>
      </c>
      <c r="E129" s="51">
        <v>1</v>
      </c>
      <c r="F129" s="13" t="s">
        <v>310</v>
      </c>
      <c r="G129" s="40">
        <v>849.76</v>
      </c>
      <c r="H129" s="15">
        <v>0</v>
      </c>
      <c r="I129" s="15">
        <f t="shared" si="9"/>
        <v>849.76</v>
      </c>
      <c r="J129" s="36"/>
      <c r="K129" s="19"/>
      <c r="L129" s="19"/>
      <c r="M129" s="19"/>
      <c r="N129" s="19"/>
      <c r="O129" s="19"/>
      <c r="P129" s="19"/>
      <c r="Q129" s="1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30" hidden="1" customHeight="1">
      <c r="A130" s="50" t="s">
        <v>311</v>
      </c>
      <c r="B130" s="13" t="s">
        <v>148</v>
      </c>
      <c r="C130" s="52" t="s">
        <v>312</v>
      </c>
      <c r="D130" s="40" t="s">
        <v>96</v>
      </c>
      <c r="E130" s="51">
        <v>1</v>
      </c>
      <c r="F130" s="13" t="s">
        <v>313</v>
      </c>
      <c r="G130" s="40">
        <v>849.76</v>
      </c>
      <c r="H130" s="15">
        <v>0</v>
      </c>
      <c r="I130" s="15">
        <f t="shared" si="9"/>
        <v>849.76</v>
      </c>
      <c r="J130" s="36"/>
      <c r="K130" s="19"/>
      <c r="L130" s="19"/>
      <c r="M130" s="19"/>
      <c r="N130" s="19"/>
      <c r="O130" s="19"/>
      <c r="P130" s="19"/>
      <c r="Q130" s="1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0" hidden="1" customHeight="1">
      <c r="A131" s="50" t="s">
        <v>493</v>
      </c>
      <c r="B131" s="13" t="s">
        <v>148</v>
      </c>
      <c r="C131" s="52" t="s">
        <v>204</v>
      </c>
      <c r="D131" s="40" t="s">
        <v>96</v>
      </c>
      <c r="E131" s="51">
        <v>1</v>
      </c>
      <c r="F131" s="13" t="s">
        <v>481</v>
      </c>
      <c r="G131" s="40">
        <v>849.76</v>
      </c>
      <c r="H131" s="15">
        <v>0</v>
      </c>
      <c r="I131" s="15">
        <v>849.76</v>
      </c>
      <c r="J131" s="36"/>
      <c r="K131" s="19"/>
      <c r="L131" s="19"/>
      <c r="M131" s="19"/>
      <c r="N131" s="19"/>
      <c r="O131" s="19"/>
      <c r="P131" s="19"/>
      <c r="Q131" s="19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30" hidden="1" customHeight="1">
      <c r="A132" s="50" t="s">
        <v>314</v>
      </c>
      <c r="B132" s="13" t="s">
        <v>148</v>
      </c>
      <c r="C132" s="52" t="s">
        <v>315</v>
      </c>
      <c r="D132" s="40" t="s">
        <v>96</v>
      </c>
      <c r="E132" s="51">
        <v>1</v>
      </c>
      <c r="F132" s="13" t="s">
        <v>316</v>
      </c>
      <c r="G132" s="40">
        <v>849.76</v>
      </c>
      <c r="H132" s="15">
        <v>0</v>
      </c>
      <c r="I132" s="15">
        <f t="shared" ref="I132:I143" si="10">SUM(G132:H132)</f>
        <v>849.76</v>
      </c>
      <c r="J132" s="36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>
      <c r="A133" s="50" t="s">
        <v>505</v>
      </c>
      <c r="B133" s="13" t="s">
        <v>148</v>
      </c>
      <c r="C133" s="52" t="s">
        <v>49</v>
      </c>
      <c r="D133" s="40" t="s">
        <v>105</v>
      </c>
      <c r="E133" s="51">
        <v>1</v>
      </c>
      <c r="F133" s="13" t="s">
        <v>506</v>
      </c>
      <c r="G133" s="40">
        <v>849.76</v>
      </c>
      <c r="H133" s="15">
        <v>0</v>
      </c>
      <c r="I133" s="15">
        <f t="shared" si="10"/>
        <v>849.76</v>
      </c>
      <c r="J133" s="36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>
      <c r="A134" s="50" t="s">
        <v>317</v>
      </c>
      <c r="B134" s="13" t="s">
        <v>154</v>
      </c>
      <c r="C134" s="52" t="s">
        <v>315</v>
      </c>
      <c r="D134" s="40" t="s">
        <v>105</v>
      </c>
      <c r="E134" s="51">
        <v>1</v>
      </c>
      <c r="F134" s="13" t="s">
        <v>318</v>
      </c>
      <c r="G134" s="40">
        <v>505.81</v>
      </c>
      <c r="H134" s="15">
        <v>0</v>
      </c>
      <c r="I134" s="15">
        <f t="shared" si="10"/>
        <v>505.81</v>
      </c>
      <c r="J134" s="36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>
      <c r="A135" s="50" t="s">
        <v>319</v>
      </c>
      <c r="B135" s="13" t="s">
        <v>148</v>
      </c>
      <c r="C135" s="52" t="s">
        <v>49</v>
      </c>
      <c r="D135" s="40" t="s">
        <v>105</v>
      </c>
      <c r="E135" s="51">
        <v>1</v>
      </c>
      <c r="F135" s="13" t="s">
        <v>320</v>
      </c>
      <c r="G135" s="40">
        <v>849.76</v>
      </c>
      <c r="H135" s="15">
        <v>0</v>
      </c>
      <c r="I135" s="15">
        <f t="shared" si="10"/>
        <v>849.76</v>
      </c>
      <c r="J135" s="36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hidden="1" customHeight="1">
      <c r="A136" s="50" t="s">
        <v>321</v>
      </c>
      <c r="B136" s="13" t="s">
        <v>148</v>
      </c>
      <c r="C136" s="52" t="s">
        <v>309</v>
      </c>
      <c r="D136" s="40" t="s">
        <v>96</v>
      </c>
      <c r="E136" s="51">
        <v>1</v>
      </c>
      <c r="F136" s="13" t="s">
        <v>322</v>
      </c>
      <c r="G136" s="40">
        <v>849.76</v>
      </c>
      <c r="H136" s="15">
        <v>0</v>
      </c>
      <c r="I136" s="15">
        <f t="shared" si="10"/>
        <v>849.76</v>
      </c>
      <c r="J136" s="36"/>
      <c r="K136" s="19"/>
      <c r="L136" s="19"/>
      <c r="M136" s="19"/>
      <c r="N136" s="19"/>
      <c r="O136" s="19"/>
      <c r="P136" s="19"/>
      <c r="Q136" s="19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hidden="1" customHeight="1">
      <c r="A137" s="50" t="s">
        <v>323</v>
      </c>
      <c r="B137" s="13" t="s">
        <v>148</v>
      </c>
      <c r="C137" s="52" t="s">
        <v>324</v>
      </c>
      <c r="D137" s="40" t="s">
        <v>96</v>
      </c>
      <c r="E137" s="51">
        <v>1</v>
      </c>
      <c r="F137" s="13" t="s">
        <v>325</v>
      </c>
      <c r="G137" s="40">
        <v>849.76</v>
      </c>
      <c r="H137" s="15">
        <v>0</v>
      </c>
      <c r="I137" s="15">
        <f t="shared" si="10"/>
        <v>849.76</v>
      </c>
      <c r="J137" s="36"/>
      <c r="K137" s="19"/>
      <c r="L137" s="19"/>
      <c r="M137" s="19"/>
      <c r="N137" s="19"/>
      <c r="O137" s="19"/>
      <c r="P137" s="19"/>
      <c r="Q137" s="19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>
      <c r="A138" s="50" t="s">
        <v>326</v>
      </c>
      <c r="B138" s="13" t="s">
        <v>141</v>
      </c>
      <c r="C138" s="52" t="s">
        <v>327</v>
      </c>
      <c r="D138" s="40" t="s">
        <v>105</v>
      </c>
      <c r="E138" s="51">
        <v>1</v>
      </c>
      <c r="F138" s="13" t="s">
        <v>328</v>
      </c>
      <c r="G138" s="40">
        <v>1392.8</v>
      </c>
      <c r="H138" s="15">
        <v>0</v>
      </c>
      <c r="I138" s="15">
        <f t="shared" si="10"/>
        <v>1392.8</v>
      </c>
      <c r="J138" s="36"/>
      <c r="K138" s="19"/>
      <c r="L138" s="19"/>
      <c r="M138" s="19"/>
      <c r="N138" s="19"/>
      <c r="O138" s="19"/>
      <c r="P138" s="19"/>
      <c r="Q138" s="19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>
      <c r="A139" s="50" t="s">
        <v>332</v>
      </c>
      <c r="B139" s="13" t="s">
        <v>148</v>
      </c>
      <c r="C139" s="52" t="s">
        <v>49</v>
      </c>
      <c r="D139" s="40" t="s">
        <v>105</v>
      </c>
      <c r="E139" s="51">
        <v>1</v>
      </c>
      <c r="F139" s="13" t="s">
        <v>333</v>
      </c>
      <c r="G139" s="40">
        <v>849.76</v>
      </c>
      <c r="H139" s="15">
        <v>0</v>
      </c>
      <c r="I139" s="15">
        <f t="shared" si="10"/>
        <v>849.76</v>
      </c>
      <c r="J139" s="36"/>
      <c r="K139" s="19"/>
      <c r="L139" s="19"/>
      <c r="M139" s="19"/>
      <c r="N139" s="19"/>
      <c r="O139" s="19"/>
      <c r="P139" s="19"/>
      <c r="Q139" s="19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hidden="1" customHeight="1">
      <c r="A140" s="50" t="s">
        <v>334</v>
      </c>
      <c r="B140" s="13" t="s">
        <v>141</v>
      </c>
      <c r="C140" s="52" t="s">
        <v>49</v>
      </c>
      <c r="D140" s="40" t="s">
        <v>96</v>
      </c>
      <c r="E140" s="51">
        <v>1</v>
      </c>
      <c r="F140" s="13" t="s">
        <v>335</v>
      </c>
      <c r="G140" s="40">
        <v>1392.8</v>
      </c>
      <c r="H140" s="15">
        <v>0</v>
      </c>
      <c r="I140" s="15">
        <f t="shared" si="10"/>
        <v>1392.8</v>
      </c>
      <c r="J140" s="36"/>
      <c r="K140" s="19"/>
      <c r="L140" s="19"/>
      <c r="M140" s="19"/>
      <c r="N140" s="19"/>
      <c r="O140" s="19"/>
      <c r="P140" s="19"/>
      <c r="Q140" s="19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0" hidden="1" customHeight="1">
      <c r="A141" s="50" t="s">
        <v>336</v>
      </c>
      <c r="B141" s="13" t="s">
        <v>148</v>
      </c>
      <c r="C141" s="52" t="s">
        <v>49</v>
      </c>
      <c r="D141" s="40" t="s">
        <v>96</v>
      </c>
      <c r="E141" s="51">
        <v>1</v>
      </c>
      <c r="F141" s="13" t="s">
        <v>337</v>
      </c>
      <c r="G141" s="40">
        <v>849.76</v>
      </c>
      <c r="H141" s="15">
        <v>0</v>
      </c>
      <c r="I141" s="15">
        <f t="shared" si="10"/>
        <v>849.76</v>
      </c>
      <c r="J141" s="36"/>
      <c r="K141" s="19"/>
      <c r="L141" s="19"/>
      <c r="M141" s="19"/>
      <c r="N141" s="19"/>
      <c r="O141" s="19"/>
      <c r="P141" s="19"/>
      <c r="Q141" s="19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30" customHeight="1">
      <c r="A142" s="50" t="s">
        <v>338</v>
      </c>
      <c r="B142" s="13" t="s">
        <v>148</v>
      </c>
      <c r="C142" s="52" t="s">
        <v>49</v>
      </c>
      <c r="D142" s="40" t="s">
        <v>105</v>
      </c>
      <c r="E142" s="51">
        <v>1</v>
      </c>
      <c r="F142" s="13" t="s">
        <v>339</v>
      </c>
      <c r="G142" s="40">
        <v>849.76</v>
      </c>
      <c r="H142" s="15">
        <v>0</v>
      </c>
      <c r="I142" s="15">
        <f t="shared" si="10"/>
        <v>849.76</v>
      </c>
      <c r="J142" s="36"/>
      <c r="K142" s="19"/>
      <c r="L142" s="19"/>
      <c r="M142" s="19"/>
      <c r="N142" s="19"/>
      <c r="O142" s="19"/>
      <c r="P142" s="19"/>
      <c r="Q142" s="19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30" hidden="1" customHeight="1">
      <c r="A143" s="50" t="s">
        <v>340</v>
      </c>
      <c r="B143" s="13" t="s">
        <v>141</v>
      </c>
      <c r="C143" s="52" t="s">
        <v>341</v>
      </c>
      <c r="D143" s="40" t="s">
        <v>96</v>
      </c>
      <c r="E143" s="51">
        <v>1</v>
      </c>
      <c r="F143" s="13" t="s">
        <v>342</v>
      </c>
      <c r="G143" s="40">
        <v>1392.8</v>
      </c>
      <c r="H143" s="15">
        <v>0</v>
      </c>
      <c r="I143" s="15">
        <f t="shared" si="10"/>
        <v>1392.8</v>
      </c>
      <c r="J143" s="36"/>
      <c r="K143" s="19"/>
      <c r="L143" s="19"/>
      <c r="M143" s="19"/>
      <c r="N143" s="19"/>
      <c r="O143" s="19"/>
      <c r="P143" s="19"/>
      <c r="Q143" s="19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30" customHeight="1">
      <c r="A144" s="50" t="s">
        <v>520</v>
      </c>
      <c r="B144" s="13" t="s">
        <v>148</v>
      </c>
      <c r="C144" s="52" t="s">
        <v>521</v>
      </c>
      <c r="D144" s="40" t="s">
        <v>105</v>
      </c>
      <c r="E144" s="51">
        <v>1</v>
      </c>
      <c r="F144" s="13" t="s">
        <v>522</v>
      </c>
      <c r="G144" s="40">
        <v>849.76</v>
      </c>
      <c r="H144" s="15">
        <v>0</v>
      </c>
      <c r="I144" s="40">
        <v>849.76</v>
      </c>
      <c r="J144" s="36"/>
      <c r="K144" s="19"/>
      <c r="L144" s="19"/>
      <c r="M144" s="19"/>
      <c r="N144" s="19"/>
      <c r="O144" s="19"/>
      <c r="P144" s="19"/>
      <c r="Q144" s="19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30" hidden="1" customHeight="1">
      <c r="A145" s="50" t="s">
        <v>343</v>
      </c>
      <c r="B145" s="13" t="s">
        <v>194</v>
      </c>
      <c r="C145" s="52" t="s">
        <v>341</v>
      </c>
      <c r="D145" s="40" t="s">
        <v>344</v>
      </c>
      <c r="E145" s="51">
        <v>1</v>
      </c>
      <c r="F145" s="13" t="s">
        <v>345</v>
      </c>
      <c r="G145" s="40">
        <v>566.5</v>
      </c>
      <c r="H145" s="15">
        <v>0</v>
      </c>
      <c r="I145" s="15">
        <f t="shared" ref="I145:I156" si="11">SUM(G145:H145)</f>
        <v>566.5</v>
      </c>
      <c r="J145" s="36"/>
      <c r="K145" s="19"/>
      <c r="L145" s="19"/>
      <c r="M145" s="19"/>
      <c r="N145" s="19"/>
      <c r="O145" s="19"/>
      <c r="P145" s="19"/>
      <c r="Q145" s="19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30" customHeight="1">
      <c r="A146" s="50" t="s">
        <v>346</v>
      </c>
      <c r="B146" s="13" t="s">
        <v>148</v>
      </c>
      <c r="C146" s="52" t="s">
        <v>341</v>
      </c>
      <c r="D146" s="40" t="s">
        <v>105</v>
      </c>
      <c r="E146" s="51">
        <v>1</v>
      </c>
      <c r="F146" s="13" t="s">
        <v>347</v>
      </c>
      <c r="G146" s="40">
        <v>849.76</v>
      </c>
      <c r="H146" s="15">
        <v>0</v>
      </c>
      <c r="I146" s="15">
        <f t="shared" si="11"/>
        <v>849.76</v>
      </c>
      <c r="J146" s="36"/>
      <c r="K146" s="19"/>
      <c r="L146" s="19"/>
      <c r="M146" s="19"/>
      <c r="N146" s="19"/>
      <c r="O146" s="19"/>
      <c r="P146" s="19"/>
      <c r="Q146" s="19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30" hidden="1" customHeight="1">
      <c r="A147" s="50" t="s">
        <v>348</v>
      </c>
      <c r="B147" s="13" t="s">
        <v>141</v>
      </c>
      <c r="C147" s="52" t="s">
        <v>349</v>
      </c>
      <c r="D147" s="40" t="s">
        <v>96</v>
      </c>
      <c r="E147" s="51">
        <v>1</v>
      </c>
      <c r="F147" s="13" t="s">
        <v>350</v>
      </c>
      <c r="G147" s="40">
        <v>1392.8</v>
      </c>
      <c r="H147" s="15">
        <v>0</v>
      </c>
      <c r="I147" s="15">
        <f t="shared" si="11"/>
        <v>1392.8</v>
      </c>
      <c r="J147" s="36"/>
      <c r="K147" s="19"/>
      <c r="L147" s="19"/>
      <c r="M147" s="19"/>
      <c r="N147" s="19"/>
      <c r="O147" s="19"/>
      <c r="P147" s="19"/>
      <c r="Q147" s="19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30" hidden="1" customHeight="1">
      <c r="A148" s="50" t="s">
        <v>351</v>
      </c>
      <c r="B148" s="13" t="s">
        <v>148</v>
      </c>
      <c r="C148" s="52" t="s">
        <v>349</v>
      </c>
      <c r="D148" s="40" t="s">
        <v>96</v>
      </c>
      <c r="E148" s="51">
        <v>1</v>
      </c>
      <c r="F148" s="13" t="s">
        <v>352</v>
      </c>
      <c r="G148" s="40">
        <v>849.76</v>
      </c>
      <c r="H148" s="15">
        <v>0</v>
      </c>
      <c r="I148" s="15">
        <f t="shared" si="11"/>
        <v>849.76</v>
      </c>
      <c r="J148" s="36"/>
      <c r="K148" s="19"/>
      <c r="L148" s="19"/>
      <c r="M148" s="19"/>
      <c r="N148" s="19"/>
      <c r="O148" s="19"/>
      <c r="P148" s="19"/>
      <c r="Q148" s="19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0" customHeight="1">
      <c r="A149" s="50" t="s">
        <v>353</v>
      </c>
      <c r="B149" s="13" t="s">
        <v>148</v>
      </c>
      <c r="C149" s="52" t="s">
        <v>303</v>
      </c>
      <c r="D149" s="40" t="s">
        <v>105</v>
      </c>
      <c r="E149" s="51">
        <v>1</v>
      </c>
      <c r="F149" s="13" t="s">
        <v>354</v>
      </c>
      <c r="G149" s="40">
        <v>849.76</v>
      </c>
      <c r="H149" s="15">
        <v>0</v>
      </c>
      <c r="I149" s="15">
        <f t="shared" si="11"/>
        <v>849.76</v>
      </c>
      <c r="J149" s="36"/>
      <c r="K149" s="19"/>
      <c r="L149" s="19"/>
      <c r="M149" s="19"/>
      <c r="N149" s="19"/>
      <c r="O149" s="19"/>
      <c r="P149" s="19"/>
      <c r="Q149" s="19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30" customHeight="1">
      <c r="A150" s="50" t="s">
        <v>355</v>
      </c>
      <c r="B150" s="13" t="s">
        <v>148</v>
      </c>
      <c r="C150" s="52" t="s">
        <v>349</v>
      </c>
      <c r="D150" s="40" t="s">
        <v>105</v>
      </c>
      <c r="E150" s="53">
        <v>1</v>
      </c>
      <c r="F150" s="13" t="s">
        <v>356</v>
      </c>
      <c r="G150" s="40">
        <v>849.76</v>
      </c>
      <c r="H150" s="52">
        <v>0</v>
      </c>
      <c r="I150" s="52">
        <f t="shared" si="11"/>
        <v>849.76</v>
      </c>
      <c r="J150" s="55"/>
      <c r="K150" s="56"/>
      <c r="L150" s="56"/>
      <c r="M150" s="56"/>
      <c r="N150" s="56"/>
      <c r="O150" s="56"/>
      <c r="P150" s="56"/>
      <c r="Q150" s="56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</row>
    <row r="151" spans="1:30" ht="30" customHeight="1">
      <c r="A151" s="50" t="s">
        <v>523</v>
      </c>
      <c r="B151" s="13" t="s">
        <v>154</v>
      </c>
      <c r="C151" s="40" t="s">
        <v>113</v>
      </c>
      <c r="D151" s="40" t="s">
        <v>105</v>
      </c>
      <c r="E151" s="51">
        <v>1</v>
      </c>
      <c r="F151" s="13" t="s">
        <v>357</v>
      </c>
      <c r="G151" s="40">
        <v>505.81</v>
      </c>
      <c r="H151" s="15">
        <v>0</v>
      </c>
      <c r="I151" s="15">
        <f t="shared" si="11"/>
        <v>505.81</v>
      </c>
      <c r="J151" s="36"/>
      <c r="K151" s="19"/>
      <c r="L151" s="19"/>
      <c r="M151" s="19"/>
      <c r="N151" s="19"/>
      <c r="O151" s="19"/>
      <c r="P151" s="19"/>
      <c r="Q151" s="19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30" customHeight="1">
      <c r="A152" s="50" t="s">
        <v>358</v>
      </c>
      <c r="B152" s="13" t="s">
        <v>194</v>
      </c>
      <c r="C152" s="40" t="s">
        <v>113</v>
      </c>
      <c r="D152" s="40" t="s">
        <v>105</v>
      </c>
      <c r="E152" s="51">
        <v>1</v>
      </c>
      <c r="F152" s="13" t="s">
        <v>359</v>
      </c>
      <c r="G152" s="40">
        <v>566.5</v>
      </c>
      <c r="H152" s="15">
        <v>0</v>
      </c>
      <c r="I152" s="15">
        <f t="shared" si="11"/>
        <v>566.5</v>
      </c>
      <c r="J152" s="36"/>
      <c r="K152" s="19"/>
      <c r="L152" s="19"/>
      <c r="M152" s="19"/>
      <c r="N152" s="19"/>
      <c r="O152" s="19"/>
      <c r="P152" s="19"/>
      <c r="Q152" s="19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30" hidden="1" customHeight="1">
      <c r="A153" s="58" t="s">
        <v>360</v>
      </c>
      <c r="B153" s="13" t="s">
        <v>148</v>
      </c>
      <c r="C153" s="53" t="s">
        <v>204</v>
      </c>
      <c r="D153" s="40" t="s">
        <v>96</v>
      </c>
      <c r="E153" s="51">
        <v>1</v>
      </c>
      <c r="F153" s="13" t="s">
        <v>361</v>
      </c>
      <c r="G153" s="40">
        <v>849.76</v>
      </c>
      <c r="H153" s="15">
        <v>0</v>
      </c>
      <c r="I153" s="15">
        <f t="shared" si="11"/>
        <v>849.76</v>
      </c>
      <c r="J153" s="59"/>
      <c r="K153" s="60"/>
      <c r="L153" s="60"/>
      <c r="M153" s="60"/>
      <c r="N153" s="60"/>
      <c r="O153" s="60"/>
      <c r="P153" s="60"/>
      <c r="Q153" s="60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30" customHeight="1">
      <c r="A154" s="61" t="s">
        <v>362</v>
      </c>
      <c r="B154" s="13" t="s">
        <v>363</v>
      </c>
      <c r="C154" s="53" t="s">
        <v>39</v>
      </c>
      <c r="D154" s="40" t="s">
        <v>105</v>
      </c>
      <c r="E154" s="51">
        <v>1</v>
      </c>
      <c r="F154" s="13" t="s">
        <v>494</v>
      </c>
      <c r="G154" s="40">
        <v>364.17</v>
      </c>
      <c r="H154" s="15">
        <v>0</v>
      </c>
      <c r="I154" s="15">
        <f t="shared" si="11"/>
        <v>364.17</v>
      </c>
      <c r="J154" s="59"/>
      <c r="K154" s="60"/>
      <c r="L154" s="60"/>
      <c r="M154" s="60"/>
      <c r="N154" s="60"/>
      <c r="O154" s="60"/>
      <c r="P154" s="60"/>
      <c r="Q154" s="60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30" customHeight="1">
      <c r="A155" s="62" t="s">
        <v>365</v>
      </c>
      <c r="B155" s="63" t="s">
        <v>148</v>
      </c>
      <c r="C155" s="63" t="s">
        <v>366</v>
      </c>
      <c r="D155" s="64" t="s">
        <v>105</v>
      </c>
      <c r="E155" s="51">
        <v>1</v>
      </c>
      <c r="F155" s="63" t="s">
        <v>367</v>
      </c>
      <c r="G155" s="64">
        <v>849.76</v>
      </c>
      <c r="H155" s="15">
        <v>0</v>
      </c>
      <c r="I155" s="15">
        <f t="shared" si="11"/>
        <v>849.76</v>
      </c>
      <c r="J155" s="36"/>
      <c r="K155" s="19"/>
      <c r="L155" s="19"/>
      <c r="M155" s="19"/>
      <c r="N155" s="19"/>
      <c r="O155" s="19"/>
      <c r="P155" s="19"/>
      <c r="Q155" s="19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1:30" ht="30" hidden="1" customHeight="1">
      <c r="A156" s="62" t="s">
        <v>368</v>
      </c>
      <c r="B156" s="63" t="s">
        <v>148</v>
      </c>
      <c r="C156" s="65" t="s">
        <v>26</v>
      </c>
      <c r="D156" s="63" t="s">
        <v>96</v>
      </c>
      <c r="E156" s="51">
        <v>1</v>
      </c>
      <c r="F156" s="66" t="s">
        <v>369</v>
      </c>
      <c r="G156" s="64">
        <v>849.76</v>
      </c>
      <c r="H156" s="15">
        <v>0</v>
      </c>
      <c r="I156" s="15">
        <f t="shared" si="11"/>
        <v>849.76</v>
      </c>
      <c r="J156" s="36"/>
      <c r="K156" s="19"/>
      <c r="L156" s="19"/>
      <c r="M156" s="19"/>
      <c r="N156" s="19"/>
      <c r="O156" s="19"/>
      <c r="P156" s="19"/>
      <c r="Q156" s="19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1:30" ht="48.75" hidden="1" customHeight="1">
      <c r="A157" s="67" t="s">
        <v>370</v>
      </c>
      <c r="B157" s="67" t="s">
        <v>371</v>
      </c>
      <c r="C157" s="68" t="s">
        <v>372</v>
      </c>
      <c r="D157" s="68" t="s">
        <v>373</v>
      </c>
      <c r="E157" s="68" t="s">
        <v>374</v>
      </c>
      <c r="F157" s="69"/>
      <c r="G157" s="68" t="s">
        <v>375</v>
      </c>
      <c r="H157" s="68" t="s">
        <v>376</v>
      </c>
      <c r="I157" s="68" t="s">
        <v>377</v>
      </c>
      <c r="J157" s="36"/>
      <c r="K157" s="19"/>
      <c r="L157" s="19"/>
      <c r="M157" s="19"/>
      <c r="N157" s="19"/>
      <c r="O157" s="19"/>
      <c r="P157" s="19"/>
      <c r="Q157" s="19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30" hidden="1" customHeight="1">
      <c r="A158" s="26" t="s">
        <v>378</v>
      </c>
      <c r="B158" s="18" t="s">
        <v>141</v>
      </c>
      <c r="C158" s="27">
        <v>14</v>
      </c>
      <c r="D158" s="27">
        <v>4</v>
      </c>
      <c r="E158" s="70">
        <v>18</v>
      </c>
      <c r="F158" s="28"/>
      <c r="G158" s="18">
        <v>1392.8</v>
      </c>
      <c r="H158" s="18"/>
      <c r="I158" s="18">
        <f>SUMIF($B$53:$B$152,"FGS-1",$G$53:$G$152)</f>
        <v>19499.199999999993</v>
      </c>
      <c r="J158" s="36"/>
      <c r="K158" s="19"/>
      <c r="L158" s="19"/>
      <c r="M158" s="19"/>
      <c r="N158" s="19"/>
      <c r="O158" s="19"/>
      <c r="P158" s="19"/>
      <c r="Q158" s="19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30" hidden="1" customHeight="1">
      <c r="A159" s="26" t="s">
        <v>379</v>
      </c>
      <c r="B159" s="18" t="s">
        <v>380</v>
      </c>
      <c r="C159" s="27">
        <v>55</v>
      </c>
      <c r="D159" s="27">
        <v>7</v>
      </c>
      <c r="E159" s="71">
        <v>62</v>
      </c>
      <c r="F159" s="30"/>
      <c r="G159" s="18">
        <v>849.76</v>
      </c>
      <c r="H159" s="18"/>
      <c r="I159" s="18">
        <f>SUMIF($B$53:$B$152,"FGS-2",$G$53:$G$152)</f>
        <v>44187.519999999997</v>
      </c>
      <c r="J159" s="36"/>
      <c r="K159" s="19"/>
      <c r="L159" s="19"/>
      <c r="M159" s="19"/>
      <c r="N159" s="19"/>
      <c r="O159" s="19"/>
      <c r="P159" s="19"/>
      <c r="Q159" s="19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30" hidden="1" customHeight="1">
      <c r="A160" s="26" t="s">
        <v>381</v>
      </c>
      <c r="B160" s="18" t="s">
        <v>194</v>
      </c>
      <c r="C160" s="27">
        <v>23</v>
      </c>
      <c r="D160" s="27">
        <v>1</v>
      </c>
      <c r="E160" s="71">
        <v>24</v>
      </c>
      <c r="F160" s="30"/>
      <c r="G160" s="18">
        <v>566.5</v>
      </c>
      <c r="H160" s="18"/>
      <c r="I160" s="18">
        <f>SUMIF($B$53:$B$152,"FGS-3",$G$53:$G$152)</f>
        <v>13029.5</v>
      </c>
      <c r="J160" s="36"/>
      <c r="K160" s="19"/>
      <c r="L160" s="19"/>
      <c r="M160" s="19"/>
      <c r="N160" s="19"/>
      <c r="O160" s="19"/>
      <c r="P160" s="19"/>
      <c r="Q160" s="19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30" hidden="1" customHeight="1">
      <c r="A161" s="31" t="s">
        <v>382</v>
      </c>
      <c r="B161" s="72" t="s">
        <v>383</v>
      </c>
      <c r="C161" s="27">
        <v>10</v>
      </c>
      <c r="D161" s="27">
        <v>2</v>
      </c>
      <c r="E161" s="71">
        <v>12</v>
      </c>
      <c r="F161" s="32"/>
      <c r="G161" s="18">
        <v>505.81</v>
      </c>
      <c r="H161" s="18"/>
      <c r="I161" s="18">
        <f>SUMIF($B$53:$B$152,"FGA-1",$G$53:$G$152)</f>
        <v>5058.1000000000004</v>
      </c>
      <c r="J161" s="36"/>
      <c r="K161" s="19"/>
      <c r="L161" s="19"/>
      <c r="M161" s="19"/>
      <c r="N161" s="19"/>
      <c r="O161" s="19"/>
      <c r="P161" s="19"/>
      <c r="Q161" s="19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30" hidden="1" customHeight="1">
      <c r="A162" s="26" t="s">
        <v>384</v>
      </c>
      <c r="B162" s="18" t="s">
        <v>145</v>
      </c>
      <c r="C162" s="27">
        <f>SUMIFS($E$53:$E$156,$B$53:$B$156,"FGA-2",$D$53:$D$156,"&lt;&gt;VAGO")</f>
        <v>1</v>
      </c>
      <c r="D162" s="27">
        <f>E162-C162</f>
        <v>1</v>
      </c>
      <c r="E162" s="71">
        <v>2</v>
      </c>
      <c r="F162" s="32"/>
      <c r="G162" s="18">
        <f>SUMIF($B$53:$B$152,"FGA-2",$G$53:$G$152)</f>
        <v>465.35</v>
      </c>
      <c r="H162" s="18"/>
      <c r="I162" s="18">
        <f>SUMIF($B$53:$B$152,"FGA-2",$G$53:$G$152)</f>
        <v>465.35</v>
      </c>
      <c r="J162" s="36"/>
      <c r="K162" s="19"/>
      <c r="L162" s="19"/>
      <c r="M162" s="19"/>
      <c r="N162" s="19"/>
      <c r="O162" s="19"/>
      <c r="P162" s="19"/>
      <c r="Q162" s="19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1:30" ht="30" hidden="1" customHeight="1">
      <c r="A163" s="26" t="s">
        <v>362</v>
      </c>
      <c r="B163" s="18" t="s">
        <v>363</v>
      </c>
      <c r="C163" s="27">
        <v>1</v>
      </c>
      <c r="D163" s="27">
        <v>2</v>
      </c>
      <c r="E163" s="71">
        <v>3</v>
      </c>
      <c r="F163" s="30"/>
      <c r="G163" s="18">
        <v>364.17</v>
      </c>
      <c r="H163" s="18"/>
      <c r="I163" s="18">
        <v>728.34</v>
      </c>
      <c r="J163" s="36"/>
      <c r="K163" s="19"/>
      <c r="L163" s="19"/>
      <c r="M163" s="19"/>
      <c r="N163" s="19"/>
      <c r="O163" s="19"/>
      <c r="P163" s="19"/>
      <c r="Q163" s="19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1:30" ht="60" hidden="1" customHeight="1">
      <c r="A164" s="23" t="s">
        <v>385</v>
      </c>
      <c r="B164" s="41"/>
      <c r="C164" s="24">
        <f t="shared" ref="C164:D164" si="12">SUM(C158:C163)</f>
        <v>104</v>
      </c>
      <c r="D164" s="24">
        <f t="shared" si="12"/>
        <v>17</v>
      </c>
      <c r="E164" s="24">
        <f>SUBTOTAL(9,E56:E161)</f>
        <v>49</v>
      </c>
      <c r="F164" s="41"/>
      <c r="G164" s="42">
        <f t="shared" ref="G164:I164" si="13">SUM(G158:G163)</f>
        <v>4144.3899999999994</v>
      </c>
      <c r="H164" s="42">
        <f t="shared" si="13"/>
        <v>0</v>
      </c>
      <c r="I164" s="42">
        <f t="shared" si="13"/>
        <v>82968.009999999995</v>
      </c>
      <c r="J164" s="38"/>
      <c r="K164" s="6"/>
      <c r="L164" s="39"/>
      <c r="M164" s="39"/>
      <c r="N164" s="39"/>
      <c r="O164" s="39"/>
      <c r="P164" s="39"/>
      <c r="Q164" s="39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30" customHeight="1">
      <c r="A165" s="29"/>
      <c r="B165" s="29"/>
      <c r="C165" s="29"/>
      <c r="D165" s="29"/>
      <c r="E165" s="29"/>
      <c r="F165" s="29"/>
      <c r="G165" s="35"/>
      <c r="H165" s="35"/>
      <c r="I165" s="38"/>
      <c r="J165" s="38"/>
      <c r="K165" s="6"/>
      <c r="L165" s="39"/>
      <c r="M165" s="39"/>
      <c r="N165" s="39"/>
      <c r="O165" s="39"/>
      <c r="P165" s="39"/>
      <c r="Q165" s="39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30" customHeight="1">
      <c r="A166" s="162" t="s">
        <v>130</v>
      </c>
      <c r="B166" s="158"/>
      <c r="C166" s="158"/>
      <c r="D166" s="158"/>
      <c r="E166" s="158"/>
      <c r="F166" s="158"/>
      <c r="G166" s="158"/>
      <c r="H166" s="158"/>
      <c r="I166" s="159"/>
      <c r="J166" s="38"/>
      <c r="K166" s="6"/>
      <c r="L166" s="39"/>
      <c r="M166" s="39"/>
      <c r="N166" s="39"/>
      <c r="O166" s="39"/>
      <c r="P166" s="39"/>
      <c r="Q166" s="39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30" customHeight="1">
      <c r="A167" s="42" t="s">
        <v>131</v>
      </c>
      <c r="B167" s="9" t="s">
        <v>132</v>
      </c>
      <c r="C167" s="9" t="s">
        <v>133</v>
      </c>
      <c r="D167" s="9" t="s">
        <v>134</v>
      </c>
      <c r="E167" s="9" t="s">
        <v>135</v>
      </c>
      <c r="F167" s="9" t="s">
        <v>136</v>
      </c>
      <c r="G167" s="9" t="s">
        <v>137</v>
      </c>
      <c r="H167" s="9" t="s">
        <v>138</v>
      </c>
      <c r="I167" s="9" t="s">
        <v>139</v>
      </c>
      <c r="J167" s="38"/>
      <c r="K167" s="6"/>
      <c r="L167" s="39"/>
      <c r="M167" s="39"/>
      <c r="N167" s="39"/>
      <c r="O167" s="39"/>
      <c r="P167" s="39"/>
      <c r="Q167" s="39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30" customHeight="1">
      <c r="A168" s="66" t="s">
        <v>386</v>
      </c>
      <c r="B168" s="63" t="s">
        <v>387</v>
      </c>
      <c r="C168" s="73" t="s">
        <v>388</v>
      </c>
      <c r="D168" s="64" t="s">
        <v>96</v>
      </c>
      <c r="E168" s="66">
        <v>1</v>
      </c>
      <c r="F168" s="63" t="s">
        <v>389</v>
      </c>
      <c r="G168" s="64">
        <v>849.76</v>
      </c>
      <c r="H168" s="15">
        <v>0</v>
      </c>
      <c r="I168" s="18">
        <f>SUM(G168:H168)</f>
        <v>849.76</v>
      </c>
      <c r="J168" s="38"/>
      <c r="K168" s="6"/>
      <c r="L168" s="39"/>
      <c r="M168" s="39"/>
      <c r="N168" s="39"/>
      <c r="O168" s="39"/>
      <c r="P168" s="39"/>
      <c r="Q168" s="39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30" customHeight="1">
      <c r="A169" s="66" t="s">
        <v>390</v>
      </c>
      <c r="B169" s="63" t="s">
        <v>391</v>
      </c>
      <c r="C169" s="73" t="s">
        <v>392</v>
      </c>
      <c r="D169" s="64" t="s">
        <v>96</v>
      </c>
      <c r="E169" s="66">
        <v>1</v>
      </c>
      <c r="F169" s="63" t="s">
        <v>393</v>
      </c>
      <c r="G169" s="40">
        <v>4316.21</v>
      </c>
      <c r="H169" s="15">
        <v>0</v>
      </c>
      <c r="I169" s="74">
        <v>4316.21</v>
      </c>
      <c r="J169" s="38"/>
      <c r="K169" s="6"/>
      <c r="L169" s="39"/>
      <c r="M169" s="39"/>
      <c r="N169" s="39"/>
      <c r="O169" s="39"/>
      <c r="P169" s="39"/>
      <c r="Q169" s="39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46.5" customHeight="1">
      <c r="A170" s="23" t="s">
        <v>385</v>
      </c>
      <c r="B170" s="41"/>
      <c r="C170" s="24"/>
      <c r="D170" s="24"/>
      <c r="E170" s="24">
        <f>SUM(E168)</f>
        <v>1</v>
      </c>
      <c r="F170" s="41"/>
      <c r="G170" s="42">
        <f>SUM(G168)</f>
        <v>849.76</v>
      </c>
      <c r="H170" s="42"/>
      <c r="I170" s="42">
        <f>SUM(I168)</f>
        <v>849.76</v>
      </c>
      <c r="J170" s="38"/>
      <c r="K170" s="6"/>
      <c r="L170" s="39"/>
      <c r="M170" s="39"/>
      <c r="N170" s="39"/>
      <c r="O170" s="39"/>
      <c r="P170" s="39"/>
      <c r="Q170" s="39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30" customHeight="1">
      <c r="A171" s="29"/>
      <c r="B171" s="29"/>
      <c r="C171" s="29"/>
      <c r="D171" s="29"/>
      <c r="E171" s="29"/>
      <c r="F171" s="29"/>
      <c r="G171" s="35"/>
      <c r="H171" s="35"/>
      <c r="I171" s="38"/>
      <c r="J171" s="38"/>
      <c r="K171" s="6"/>
      <c r="L171" s="39"/>
      <c r="M171" s="39"/>
      <c r="N171" s="39"/>
      <c r="O171" s="39"/>
      <c r="P171" s="39"/>
      <c r="Q171" s="39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66" customHeight="1">
      <c r="A172" s="23"/>
      <c r="B172" s="23"/>
      <c r="C172" s="24" t="s">
        <v>396</v>
      </c>
      <c r="D172" s="24" t="s">
        <v>397</v>
      </c>
      <c r="E172" s="24" t="s">
        <v>398</v>
      </c>
      <c r="F172" s="25"/>
      <c r="G172" s="24" t="s">
        <v>399</v>
      </c>
      <c r="H172" s="24" t="s">
        <v>400</v>
      </c>
      <c r="I172" s="24" t="s">
        <v>401</v>
      </c>
      <c r="J172" s="38"/>
      <c r="K172" s="6"/>
      <c r="L172" s="39"/>
      <c r="M172" s="39"/>
      <c r="N172" s="39"/>
      <c r="O172" s="39"/>
      <c r="P172" s="39"/>
      <c r="Q172" s="39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69.75" customHeight="1">
      <c r="A173" s="23" t="s">
        <v>402</v>
      </c>
      <c r="B173" s="25"/>
      <c r="C173" s="24">
        <f t="shared" ref="C173:E173" si="14">SUM(C33+C49+C164)</f>
        <v>123</v>
      </c>
      <c r="D173" s="24">
        <f t="shared" si="14"/>
        <v>17</v>
      </c>
      <c r="E173" s="24">
        <f t="shared" si="14"/>
        <v>68</v>
      </c>
      <c r="F173" s="25"/>
      <c r="G173" s="42">
        <f t="shared" ref="G173:I173" si="15">SUM(H33+G49+G164)</f>
        <v>18110</v>
      </c>
      <c r="H173" s="42">
        <f t="shared" si="15"/>
        <v>85779.54</v>
      </c>
      <c r="I173" s="42">
        <f t="shared" si="15"/>
        <v>182713.16</v>
      </c>
      <c r="J173" s="38"/>
      <c r="K173" s="6"/>
      <c r="L173" s="39"/>
      <c r="M173" s="39"/>
      <c r="N173" s="39"/>
      <c r="O173" s="39"/>
      <c r="P173" s="39"/>
      <c r="Q173" s="39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30" customHeight="1">
      <c r="A174" s="29"/>
      <c r="B174" s="29"/>
      <c r="C174" s="29"/>
      <c r="D174" s="29"/>
      <c r="E174" s="29"/>
      <c r="F174" s="29"/>
      <c r="G174" s="35"/>
      <c r="H174" s="35"/>
      <c r="I174" s="38"/>
      <c r="J174" s="35"/>
      <c r="K174" s="19"/>
      <c r="L174" s="29"/>
      <c r="M174" s="39"/>
      <c r="N174" s="39"/>
      <c r="O174" s="39"/>
      <c r="P174" s="39"/>
      <c r="Q174" s="39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:30" ht="30" customHeight="1">
      <c r="A175" s="160" t="s">
        <v>403</v>
      </c>
      <c r="B175" s="158"/>
      <c r="C175" s="158"/>
      <c r="D175" s="158"/>
      <c r="E175" s="158"/>
      <c r="F175" s="159"/>
      <c r="G175" s="36"/>
      <c r="H175" s="35"/>
      <c r="I175" s="35"/>
      <c r="J175" s="35"/>
      <c r="K175" s="29"/>
      <c r="L175" s="29"/>
      <c r="M175" s="39"/>
      <c r="N175" s="39"/>
      <c r="O175" s="39"/>
      <c r="P175" s="39"/>
      <c r="Q175" s="39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:30" ht="30" customHeight="1">
      <c r="A176" s="161" t="s">
        <v>404</v>
      </c>
      <c r="B176" s="158"/>
      <c r="C176" s="158"/>
      <c r="D176" s="158"/>
      <c r="E176" s="158"/>
      <c r="F176" s="159"/>
      <c r="G176" s="36"/>
      <c r="H176" s="35"/>
      <c r="I176" s="35"/>
      <c r="J176" s="35"/>
      <c r="K176" s="29"/>
      <c r="L176" s="29"/>
      <c r="M176" s="39"/>
      <c r="N176" s="39"/>
      <c r="O176" s="39"/>
      <c r="P176" s="39"/>
      <c r="Q176" s="39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:30" ht="30" customHeight="1">
      <c r="A177" s="161" t="s">
        <v>405</v>
      </c>
      <c r="B177" s="158"/>
      <c r="C177" s="158"/>
      <c r="D177" s="158"/>
      <c r="E177" s="158"/>
      <c r="F177" s="159"/>
      <c r="G177" s="36"/>
      <c r="H177" s="35"/>
      <c r="I177" s="35"/>
      <c r="J177" s="35"/>
      <c r="K177" s="29"/>
      <c r="L177" s="29"/>
      <c r="M177" s="39"/>
      <c r="N177" s="39"/>
      <c r="O177" s="39"/>
      <c r="P177" s="39"/>
      <c r="Q177" s="39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:30" ht="30" customHeight="1">
      <c r="A178" s="157" t="s">
        <v>406</v>
      </c>
      <c r="B178" s="158"/>
      <c r="C178" s="158"/>
      <c r="D178" s="158"/>
      <c r="E178" s="158"/>
      <c r="F178" s="159"/>
      <c r="G178" s="36"/>
      <c r="H178" s="35"/>
      <c r="I178" s="35"/>
      <c r="J178" s="35"/>
      <c r="K178" s="29"/>
      <c r="L178" s="29"/>
      <c r="M178" s="39"/>
      <c r="N178" s="39"/>
      <c r="O178" s="39"/>
      <c r="P178" s="39"/>
      <c r="Q178" s="39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0" ht="30" customHeight="1">
      <c r="A179" s="157" t="s">
        <v>407</v>
      </c>
      <c r="B179" s="158"/>
      <c r="C179" s="158"/>
      <c r="D179" s="158"/>
      <c r="E179" s="158"/>
      <c r="F179" s="159"/>
      <c r="G179" s="36"/>
      <c r="H179" s="35"/>
      <c r="I179" s="35"/>
      <c r="J179" s="35"/>
      <c r="K179" s="29"/>
      <c r="L179" s="29"/>
      <c r="M179" s="39"/>
      <c r="N179" s="39"/>
      <c r="O179" s="39"/>
      <c r="P179" s="39"/>
      <c r="Q179" s="39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0" ht="30" customHeight="1">
      <c r="A180" s="157" t="s">
        <v>408</v>
      </c>
      <c r="B180" s="158"/>
      <c r="C180" s="158"/>
      <c r="D180" s="158"/>
      <c r="E180" s="158"/>
      <c r="F180" s="159"/>
      <c r="G180" s="36"/>
      <c r="H180" s="35"/>
      <c r="I180" s="35"/>
      <c r="J180" s="35"/>
      <c r="K180" s="29"/>
      <c r="L180" s="29"/>
      <c r="M180" s="39"/>
      <c r="N180" s="39"/>
      <c r="O180" s="39"/>
      <c r="P180" s="39"/>
      <c r="Q180" s="39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:30" ht="30" customHeight="1">
      <c r="A181" s="157"/>
      <c r="B181" s="158"/>
      <c r="C181" s="158"/>
      <c r="D181" s="158"/>
      <c r="E181" s="158"/>
      <c r="F181" s="159"/>
      <c r="G181" s="36"/>
      <c r="H181" s="35"/>
      <c r="I181" s="35"/>
      <c r="J181" s="35"/>
      <c r="K181" s="29"/>
      <c r="L181" s="29"/>
      <c r="M181" s="39"/>
      <c r="N181" s="39"/>
      <c r="O181" s="39"/>
      <c r="P181" s="39"/>
      <c r="Q181" s="39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:30" ht="30" customHeight="1">
      <c r="A182" s="160" t="s">
        <v>409</v>
      </c>
      <c r="B182" s="158"/>
      <c r="C182" s="158"/>
      <c r="D182" s="158"/>
      <c r="E182" s="158"/>
      <c r="F182" s="159"/>
      <c r="G182" s="36"/>
      <c r="H182" s="35"/>
      <c r="I182" s="35"/>
      <c r="J182" s="35"/>
      <c r="K182" s="29"/>
      <c r="L182" s="29"/>
      <c r="M182" s="39"/>
      <c r="N182" s="39"/>
      <c r="O182" s="39"/>
      <c r="P182" s="39"/>
      <c r="Q182" s="39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:30" ht="30" customHeight="1">
      <c r="A183" s="161" t="s">
        <v>410</v>
      </c>
      <c r="B183" s="158"/>
      <c r="C183" s="158"/>
      <c r="D183" s="158"/>
      <c r="E183" s="158"/>
      <c r="F183" s="159"/>
      <c r="G183" s="36"/>
      <c r="H183" s="35"/>
      <c r="I183" s="35"/>
      <c r="J183" s="35"/>
      <c r="K183" s="29"/>
      <c r="L183" s="29"/>
      <c r="M183" s="39"/>
      <c r="N183" s="39"/>
      <c r="O183" s="39"/>
      <c r="P183" s="39"/>
      <c r="Q183" s="39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:30" ht="30" customHeight="1">
      <c r="A184" s="157" t="s">
        <v>411</v>
      </c>
      <c r="B184" s="158"/>
      <c r="C184" s="158"/>
      <c r="D184" s="158"/>
      <c r="E184" s="158"/>
      <c r="F184" s="159"/>
      <c r="G184" s="36"/>
      <c r="H184" s="35"/>
      <c r="I184" s="35"/>
      <c r="J184" s="35"/>
      <c r="K184" s="29"/>
      <c r="L184" s="29"/>
      <c r="M184" s="39"/>
      <c r="N184" s="39"/>
      <c r="O184" s="39"/>
      <c r="P184" s="39"/>
      <c r="Q184" s="39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:30" ht="30" customHeight="1">
      <c r="A185" s="157" t="s">
        <v>412</v>
      </c>
      <c r="B185" s="158"/>
      <c r="C185" s="158"/>
      <c r="D185" s="158"/>
      <c r="E185" s="158"/>
      <c r="F185" s="159"/>
      <c r="G185" s="36"/>
      <c r="H185" s="35"/>
      <c r="I185" s="35"/>
      <c r="J185" s="35"/>
      <c r="K185" s="29"/>
      <c r="L185" s="29"/>
      <c r="M185" s="39"/>
      <c r="N185" s="39"/>
      <c r="O185" s="39"/>
      <c r="P185" s="39"/>
      <c r="Q185" s="39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:30" ht="30" customHeight="1">
      <c r="A186" s="157" t="s">
        <v>413</v>
      </c>
      <c r="B186" s="158"/>
      <c r="C186" s="158"/>
      <c r="D186" s="158"/>
      <c r="E186" s="158"/>
      <c r="F186" s="159"/>
      <c r="G186" s="36"/>
      <c r="H186" s="35"/>
      <c r="I186" s="35"/>
      <c r="J186" s="35"/>
      <c r="K186" s="29"/>
      <c r="L186" s="29"/>
      <c r="M186" s="39"/>
      <c r="N186" s="39"/>
      <c r="O186" s="39"/>
      <c r="P186" s="39"/>
      <c r="Q186" s="39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:30" ht="81" customHeight="1">
      <c r="A187" s="157" t="s">
        <v>414</v>
      </c>
      <c r="B187" s="158"/>
      <c r="C187" s="158"/>
      <c r="D187" s="158"/>
      <c r="E187" s="158"/>
      <c r="F187" s="159"/>
      <c r="G187" s="36"/>
      <c r="H187" s="35"/>
      <c r="I187" s="35"/>
      <c r="J187" s="35"/>
      <c r="K187" s="29"/>
      <c r="L187" s="29"/>
      <c r="M187" s="39"/>
      <c r="N187" s="39"/>
      <c r="O187" s="39"/>
      <c r="P187" s="39"/>
      <c r="Q187" s="39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:30" ht="30" customHeight="1">
      <c r="A188" s="157" t="s">
        <v>415</v>
      </c>
      <c r="B188" s="158"/>
      <c r="C188" s="158"/>
      <c r="D188" s="158"/>
      <c r="E188" s="158"/>
      <c r="F188" s="159"/>
      <c r="G188" s="36"/>
      <c r="H188" s="35"/>
      <c r="I188" s="35"/>
      <c r="J188" s="35"/>
      <c r="K188" s="29"/>
      <c r="L188" s="29"/>
      <c r="M188" s="39"/>
      <c r="N188" s="39"/>
      <c r="O188" s="39"/>
      <c r="P188" s="39"/>
      <c r="Q188" s="39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:30" ht="30" customHeight="1">
      <c r="A189" s="157" t="s">
        <v>416</v>
      </c>
      <c r="B189" s="158"/>
      <c r="C189" s="158"/>
      <c r="D189" s="158"/>
      <c r="E189" s="158"/>
      <c r="F189" s="159"/>
      <c r="G189" s="36"/>
      <c r="H189" s="35"/>
      <c r="I189" s="35"/>
      <c r="J189" s="35"/>
      <c r="K189" s="29"/>
      <c r="L189" s="29"/>
      <c r="M189" s="39"/>
      <c r="N189" s="39"/>
      <c r="O189" s="39"/>
      <c r="P189" s="39"/>
      <c r="Q189" s="39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:30" ht="30" customHeight="1">
      <c r="A190" s="157" t="s">
        <v>417</v>
      </c>
      <c r="B190" s="158"/>
      <c r="C190" s="158"/>
      <c r="D190" s="158"/>
      <c r="E190" s="158"/>
      <c r="F190" s="159"/>
      <c r="G190" s="36"/>
      <c r="H190" s="35"/>
      <c r="I190" s="35"/>
      <c r="J190" s="35"/>
      <c r="K190" s="29"/>
      <c r="L190" s="29"/>
      <c r="M190" s="39"/>
      <c r="N190" s="39"/>
      <c r="O190" s="39"/>
      <c r="P190" s="39"/>
      <c r="Q190" s="39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:30" ht="30" customHeight="1">
      <c r="A191" s="157" t="s">
        <v>418</v>
      </c>
      <c r="B191" s="158"/>
      <c r="C191" s="158"/>
      <c r="D191" s="158"/>
      <c r="E191" s="158"/>
      <c r="F191" s="159"/>
      <c r="G191" s="36"/>
      <c r="H191" s="35"/>
      <c r="I191" s="35"/>
      <c r="J191" s="35"/>
      <c r="K191" s="29"/>
      <c r="L191" s="29"/>
      <c r="M191" s="39"/>
      <c r="N191" s="39"/>
      <c r="O191" s="39"/>
      <c r="P191" s="39"/>
      <c r="Q191" s="39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:30" ht="30" customHeight="1">
      <c r="A192" s="157" t="s">
        <v>419</v>
      </c>
      <c r="B192" s="158"/>
      <c r="C192" s="158"/>
      <c r="D192" s="158"/>
      <c r="E192" s="158"/>
      <c r="F192" s="159"/>
      <c r="G192" s="36"/>
      <c r="H192" s="35"/>
      <c r="I192" s="35"/>
      <c r="J192" s="35"/>
      <c r="K192" s="29"/>
      <c r="L192" s="29"/>
      <c r="M192" s="39"/>
      <c r="N192" s="39"/>
      <c r="O192" s="39"/>
      <c r="P192" s="39"/>
      <c r="Q192" s="39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:30" ht="30" customHeight="1">
      <c r="A193" s="157" t="s">
        <v>420</v>
      </c>
      <c r="B193" s="158"/>
      <c r="C193" s="158"/>
      <c r="D193" s="158"/>
      <c r="E193" s="158"/>
      <c r="F193" s="159"/>
      <c r="G193" s="36"/>
      <c r="H193" s="35"/>
      <c r="I193" s="35"/>
      <c r="J193" s="35"/>
      <c r="K193" s="29"/>
      <c r="L193" s="29"/>
      <c r="M193" s="39"/>
      <c r="N193" s="39"/>
      <c r="O193" s="39"/>
      <c r="P193" s="39"/>
      <c r="Q193" s="39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:30" ht="30" customHeight="1">
      <c r="A194" s="157" t="s">
        <v>421</v>
      </c>
      <c r="B194" s="158"/>
      <c r="C194" s="158"/>
      <c r="D194" s="158"/>
      <c r="E194" s="158"/>
      <c r="F194" s="159"/>
      <c r="G194" s="36"/>
      <c r="H194" s="35"/>
      <c r="I194" s="35"/>
      <c r="J194" s="35"/>
      <c r="K194" s="29"/>
      <c r="L194" s="29"/>
      <c r="M194" s="39"/>
      <c r="N194" s="39"/>
      <c r="O194" s="39"/>
      <c r="P194" s="39"/>
      <c r="Q194" s="39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:30" ht="30" customHeight="1">
      <c r="A195" s="157" t="s">
        <v>422</v>
      </c>
      <c r="B195" s="158"/>
      <c r="C195" s="158"/>
      <c r="D195" s="158"/>
      <c r="E195" s="158"/>
      <c r="F195" s="159"/>
      <c r="G195" s="36"/>
      <c r="H195" s="35"/>
      <c r="I195" s="35"/>
      <c r="J195" s="35"/>
      <c r="K195" s="29"/>
      <c r="L195" s="29"/>
      <c r="M195" s="39"/>
      <c r="N195" s="39"/>
      <c r="O195" s="39"/>
      <c r="P195" s="39"/>
      <c r="Q195" s="39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:30" ht="30" customHeight="1">
      <c r="A196" s="157" t="s">
        <v>423</v>
      </c>
      <c r="B196" s="158"/>
      <c r="C196" s="158"/>
      <c r="D196" s="158"/>
      <c r="E196" s="158"/>
      <c r="F196" s="159"/>
      <c r="G196" s="36"/>
      <c r="H196" s="35"/>
      <c r="I196" s="35"/>
      <c r="J196" s="35"/>
      <c r="K196" s="29"/>
      <c r="L196" s="29"/>
      <c r="M196" s="39"/>
      <c r="N196" s="39"/>
      <c r="O196" s="39"/>
      <c r="P196" s="39"/>
      <c r="Q196" s="39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:30" ht="30" customHeight="1">
      <c r="A197" s="157" t="s">
        <v>424</v>
      </c>
      <c r="B197" s="158"/>
      <c r="C197" s="158"/>
      <c r="D197" s="158"/>
      <c r="E197" s="158"/>
      <c r="F197" s="159"/>
      <c r="G197" s="36"/>
      <c r="H197" s="35"/>
      <c r="I197" s="35"/>
      <c r="J197" s="35"/>
      <c r="K197" s="29"/>
      <c r="L197" s="29"/>
      <c r="M197" s="39"/>
      <c r="N197" s="39"/>
      <c r="O197" s="39"/>
      <c r="P197" s="39"/>
      <c r="Q197" s="39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:30" ht="30" customHeight="1">
      <c r="A198" s="157" t="s">
        <v>425</v>
      </c>
      <c r="B198" s="158"/>
      <c r="C198" s="158"/>
      <c r="D198" s="158"/>
      <c r="E198" s="158"/>
      <c r="F198" s="159"/>
      <c r="G198" s="36"/>
      <c r="H198" s="35"/>
      <c r="I198" s="35"/>
      <c r="J198" s="35"/>
      <c r="K198" s="29"/>
      <c r="L198" s="29"/>
      <c r="M198" s="39"/>
      <c r="N198" s="39"/>
      <c r="O198" s="39"/>
      <c r="P198" s="39"/>
      <c r="Q198" s="39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:30" ht="30" customHeight="1">
      <c r="A199" s="157" t="s">
        <v>426</v>
      </c>
      <c r="B199" s="158"/>
      <c r="C199" s="158"/>
      <c r="D199" s="158"/>
      <c r="E199" s="158"/>
      <c r="F199" s="159"/>
      <c r="G199" s="36"/>
      <c r="H199" s="35"/>
      <c r="I199" s="35"/>
      <c r="J199" s="35"/>
      <c r="K199" s="29"/>
      <c r="L199" s="29"/>
      <c r="M199" s="39"/>
      <c r="N199" s="39"/>
      <c r="O199" s="39"/>
      <c r="P199" s="39"/>
      <c r="Q199" s="39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:30" ht="30" customHeight="1">
      <c r="A200" s="157" t="s">
        <v>427</v>
      </c>
      <c r="B200" s="158"/>
      <c r="C200" s="158"/>
      <c r="D200" s="158"/>
      <c r="E200" s="158"/>
      <c r="F200" s="159"/>
      <c r="G200" s="36"/>
      <c r="H200" s="35"/>
      <c r="I200" s="35"/>
      <c r="J200" s="35"/>
      <c r="K200" s="29"/>
      <c r="L200" s="29"/>
      <c r="M200" s="39"/>
      <c r="N200" s="39"/>
      <c r="O200" s="39"/>
      <c r="P200" s="39"/>
      <c r="Q200" s="39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:30" ht="30" customHeight="1">
      <c r="A201" s="157" t="s">
        <v>428</v>
      </c>
      <c r="B201" s="158"/>
      <c r="C201" s="158"/>
      <c r="D201" s="158"/>
      <c r="E201" s="158"/>
      <c r="F201" s="159"/>
      <c r="G201" s="36"/>
      <c r="H201" s="35"/>
      <c r="I201" s="35"/>
      <c r="J201" s="35"/>
      <c r="K201" s="29"/>
      <c r="L201" s="29"/>
      <c r="M201" s="39"/>
      <c r="N201" s="39"/>
      <c r="O201" s="39"/>
      <c r="P201" s="39"/>
      <c r="Q201" s="39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:30" ht="30" customHeight="1">
      <c r="A202" s="157" t="s">
        <v>429</v>
      </c>
      <c r="B202" s="158"/>
      <c r="C202" s="158"/>
      <c r="D202" s="158"/>
      <c r="E202" s="158"/>
      <c r="F202" s="159"/>
      <c r="G202" s="36"/>
      <c r="H202" s="35"/>
      <c r="I202" s="35"/>
      <c r="J202" s="35"/>
      <c r="K202" s="29"/>
      <c r="L202" s="29"/>
      <c r="M202" s="39"/>
      <c r="N202" s="39"/>
      <c r="O202" s="39"/>
      <c r="P202" s="39"/>
      <c r="Q202" s="39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</row>
    <row r="203" spans="1:30" ht="30" customHeight="1">
      <c r="A203" s="157" t="s">
        <v>430</v>
      </c>
      <c r="B203" s="158"/>
      <c r="C203" s="158"/>
      <c r="D203" s="158"/>
      <c r="E203" s="158"/>
      <c r="F203" s="159"/>
      <c r="G203" s="36"/>
      <c r="H203" s="35"/>
      <c r="I203" s="35"/>
      <c r="J203" s="35"/>
      <c r="K203" s="29"/>
      <c r="L203" s="29"/>
      <c r="M203" s="39"/>
      <c r="N203" s="39"/>
      <c r="O203" s="39"/>
      <c r="P203" s="39"/>
      <c r="Q203" s="39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1:30" ht="30" customHeight="1">
      <c r="A204" s="157" t="s">
        <v>431</v>
      </c>
      <c r="B204" s="158"/>
      <c r="C204" s="158"/>
      <c r="D204" s="158"/>
      <c r="E204" s="158"/>
      <c r="F204" s="159"/>
      <c r="G204" s="36"/>
      <c r="H204" s="35"/>
      <c r="I204" s="35"/>
      <c r="J204" s="35"/>
      <c r="K204" s="29"/>
      <c r="L204" s="29"/>
      <c r="M204" s="39"/>
      <c r="N204" s="39"/>
      <c r="O204" s="39"/>
      <c r="P204" s="39"/>
      <c r="Q204" s="39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</row>
    <row r="205" spans="1:30" ht="30" customHeight="1">
      <c r="A205" s="157" t="s">
        <v>432</v>
      </c>
      <c r="B205" s="158"/>
      <c r="C205" s="158"/>
      <c r="D205" s="158"/>
      <c r="E205" s="158"/>
      <c r="F205" s="159"/>
      <c r="G205" s="36"/>
      <c r="H205" s="35"/>
      <c r="I205" s="35"/>
      <c r="J205" s="35"/>
      <c r="K205" s="29"/>
      <c r="L205" s="29"/>
      <c r="M205" s="39"/>
      <c r="N205" s="39"/>
      <c r="O205" s="39"/>
      <c r="P205" s="39"/>
      <c r="Q205" s="39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69" customHeight="1">
      <c r="A206" s="157" t="s">
        <v>433</v>
      </c>
      <c r="B206" s="158"/>
      <c r="C206" s="158"/>
      <c r="D206" s="158"/>
      <c r="E206" s="158"/>
      <c r="F206" s="159"/>
      <c r="G206" s="36"/>
      <c r="H206" s="35"/>
      <c r="I206" s="35"/>
      <c r="J206" s="35"/>
      <c r="K206" s="29"/>
      <c r="L206" s="29"/>
      <c r="M206" s="39"/>
      <c r="N206" s="39"/>
      <c r="O206" s="39"/>
      <c r="P206" s="39"/>
      <c r="Q206" s="39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49.5" customHeight="1">
      <c r="A207" s="157" t="s">
        <v>434</v>
      </c>
      <c r="B207" s="158"/>
      <c r="C207" s="158"/>
      <c r="D207" s="158"/>
      <c r="E207" s="158"/>
      <c r="F207" s="159"/>
      <c r="G207" s="36"/>
      <c r="H207" s="35"/>
      <c r="I207" s="35"/>
      <c r="J207" s="35"/>
      <c r="K207" s="29"/>
      <c r="L207" s="29"/>
      <c r="M207" s="39"/>
      <c r="N207" s="39"/>
      <c r="O207" s="39"/>
      <c r="P207" s="39"/>
      <c r="Q207" s="39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30" customHeight="1">
      <c r="A208" s="157" t="s">
        <v>435</v>
      </c>
      <c r="B208" s="158"/>
      <c r="C208" s="158"/>
      <c r="D208" s="158"/>
      <c r="E208" s="158"/>
      <c r="F208" s="159"/>
      <c r="G208" s="36"/>
      <c r="H208" s="35"/>
      <c r="I208" s="35"/>
      <c r="J208" s="35"/>
      <c r="K208" s="29"/>
      <c r="L208" s="29"/>
      <c r="M208" s="39"/>
      <c r="N208" s="39"/>
      <c r="O208" s="39"/>
      <c r="P208" s="39"/>
      <c r="Q208" s="39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30" customHeight="1">
      <c r="A209" s="157" t="s">
        <v>436</v>
      </c>
      <c r="B209" s="158"/>
      <c r="C209" s="158"/>
      <c r="D209" s="158"/>
      <c r="E209" s="158"/>
      <c r="F209" s="159"/>
      <c r="G209" s="36"/>
      <c r="H209" s="35"/>
      <c r="I209" s="35"/>
      <c r="J209" s="35"/>
      <c r="K209" s="29"/>
      <c r="L209" s="29"/>
      <c r="M209" s="39"/>
      <c r="N209" s="39"/>
      <c r="O209" s="39"/>
      <c r="P209" s="39"/>
      <c r="Q209" s="39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30" customHeight="1">
      <c r="A210" s="157" t="s">
        <v>437</v>
      </c>
      <c r="B210" s="158"/>
      <c r="C210" s="158"/>
      <c r="D210" s="158"/>
      <c r="E210" s="158"/>
      <c r="F210" s="159"/>
      <c r="G210" s="36"/>
      <c r="H210" s="35"/>
      <c r="I210" s="35"/>
      <c r="J210" s="35"/>
      <c r="K210" s="29"/>
      <c r="L210" s="29"/>
      <c r="M210" s="39"/>
      <c r="N210" s="39"/>
      <c r="O210" s="39"/>
      <c r="P210" s="39"/>
      <c r="Q210" s="39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30" customHeight="1">
      <c r="A211" s="157" t="s">
        <v>438</v>
      </c>
      <c r="B211" s="158"/>
      <c r="C211" s="158"/>
      <c r="D211" s="158"/>
      <c r="E211" s="158"/>
      <c r="F211" s="159"/>
      <c r="G211" s="36"/>
      <c r="H211" s="35"/>
      <c r="I211" s="35"/>
      <c r="J211" s="35"/>
      <c r="K211" s="29"/>
      <c r="L211" s="29"/>
      <c r="M211" s="39"/>
      <c r="N211" s="39"/>
      <c r="O211" s="39"/>
      <c r="P211" s="39"/>
      <c r="Q211" s="39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30" customHeight="1">
      <c r="A212" s="157" t="s">
        <v>439</v>
      </c>
      <c r="B212" s="158"/>
      <c r="C212" s="158"/>
      <c r="D212" s="158"/>
      <c r="E212" s="158"/>
      <c r="F212" s="159"/>
      <c r="G212" s="36"/>
      <c r="H212" s="35"/>
      <c r="I212" s="35"/>
      <c r="J212" s="35"/>
      <c r="K212" s="29"/>
      <c r="L212" s="29"/>
      <c r="M212" s="39"/>
      <c r="N212" s="39"/>
      <c r="O212" s="39"/>
      <c r="P212" s="39"/>
      <c r="Q212" s="39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30" customHeight="1">
      <c r="A213" s="157" t="s">
        <v>440</v>
      </c>
      <c r="B213" s="158"/>
      <c r="C213" s="158"/>
      <c r="D213" s="158"/>
      <c r="E213" s="158"/>
      <c r="F213" s="159"/>
      <c r="G213" s="36"/>
      <c r="H213" s="35"/>
      <c r="I213" s="35"/>
      <c r="J213" s="35"/>
      <c r="K213" s="29"/>
      <c r="L213" s="29"/>
      <c r="M213" s="39"/>
      <c r="N213" s="39"/>
      <c r="O213" s="39"/>
      <c r="P213" s="39"/>
      <c r="Q213" s="39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30" customHeight="1">
      <c r="A214" s="157" t="s">
        <v>441</v>
      </c>
      <c r="B214" s="158"/>
      <c r="C214" s="158"/>
      <c r="D214" s="158"/>
      <c r="E214" s="158"/>
      <c r="F214" s="159"/>
      <c r="G214" s="36"/>
      <c r="H214" s="35"/>
      <c r="I214" s="35"/>
      <c r="J214" s="35"/>
      <c r="K214" s="29"/>
      <c r="L214" s="29"/>
      <c r="M214" s="39"/>
      <c r="N214" s="39"/>
      <c r="O214" s="39"/>
      <c r="P214" s="39"/>
      <c r="Q214" s="39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30" customHeight="1">
      <c r="A215" s="157" t="s">
        <v>442</v>
      </c>
      <c r="B215" s="158"/>
      <c r="C215" s="158"/>
      <c r="D215" s="158"/>
      <c r="E215" s="158"/>
      <c r="F215" s="159"/>
      <c r="G215" s="36"/>
      <c r="H215" s="35"/>
      <c r="I215" s="35"/>
      <c r="J215" s="35"/>
      <c r="K215" s="29"/>
      <c r="L215" s="29"/>
      <c r="M215" s="39"/>
      <c r="N215" s="39"/>
      <c r="O215" s="39"/>
      <c r="P215" s="39"/>
      <c r="Q215" s="39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30" customHeight="1">
      <c r="A216" s="157" t="s">
        <v>443</v>
      </c>
      <c r="B216" s="158"/>
      <c r="C216" s="158"/>
      <c r="D216" s="158"/>
      <c r="E216" s="158"/>
      <c r="F216" s="159"/>
      <c r="G216" s="36"/>
      <c r="H216" s="35"/>
      <c r="I216" s="35"/>
      <c r="J216" s="35"/>
      <c r="K216" s="29"/>
      <c r="L216" s="29"/>
      <c r="M216" s="39"/>
      <c r="N216" s="39"/>
      <c r="O216" s="39"/>
      <c r="P216" s="39"/>
      <c r="Q216" s="39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30" customHeight="1">
      <c r="A217" s="157" t="s">
        <v>444</v>
      </c>
      <c r="B217" s="158"/>
      <c r="C217" s="158"/>
      <c r="D217" s="158"/>
      <c r="E217" s="158"/>
      <c r="F217" s="159"/>
      <c r="G217" s="36"/>
      <c r="H217" s="35"/>
      <c r="I217" s="35"/>
      <c r="J217" s="35"/>
      <c r="K217" s="29"/>
      <c r="L217" s="29"/>
      <c r="M217" s="39"/>
      <c r="N217" s="39"/>
      <c r="O217" s="39"/>
      <c r="P217" s="39"/>
      <c r="Q217" s="39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30" customHeight="1">
      <c r="A218" s="157" t="s">
        <v>445</v>
      </c>
      <c r="B218" s="158"/>
      <c r="C218" s="158"/>
      <c r="D218" s="158"/>
      <c r="E218" s="158"/>
      <c r="F218" s="159"/>
      <c r="G218" s="36"/>
      <c r="H218" s="35"/>
      <c r="I218" s="35"/>
      <c r="J218" s="35"/>
      <c r="K218" s="29"/>
      <c r="L218" s="29"/>
      <c r="M218" s="39"/>
      <c r="N218" s="39"/>
      <c r="O218" s="39"/>
      <c r="P218" s="39"/>
      <c r="Q218" s="39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30" customHeight="1">
      <c r="A219" s="157" t="s">
        <v>446</v>
      </c>
      <c r="B219" s="158"/>
      <c r="C219" s="158"/>
      <c r="D219" s="158"/>
      <c r="E219" s="158"/>
      <c r="F219" s="159"/>
      <c r="G219" s="36"/>
      <c r="H219" s="35"/>
      <c r="I219" s="35"/>
      <c r="J219" s="35"/>
      <c r="K219" s="29"/>
      <c r="L219" s="29"/>
      <c r="M219" s="39"/>
      <c r="N219" s="39"/>
      <c r="O219" s="39"/>
      <c r="P219" s="39"/>
      <c r="Q219" s="39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63.75" customHeight="1">
      <c r="A220" s="157" t="s">
        <v>447</v>
      </c>
      <c r="B220" s="158"/>
      <c r="C220" s="158"/>
      <c r="D220" s="158"/>
      <c r="E220" s="158"/>
      <c r="F220" s="159"/>
      <c r="G220" s="36"/>
      <c r="H220" s="35"/>
      <c r="I220" s="35"/>
      <c r="J220" s="35"/>
      <c r="K220" s="29"/>
      <c r="L220" s="29"/>
      <c r="M220" s="39"/>
      <c r="N220" s="39"/>
      <c r="O220" s="39"/>
      <c r="P220" s="39"/>
      <c r="Q220" s="39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30" customHeight="1">
      <c r="A221" s="157" t="s">
        <v>448</v>
      </c>
      <c r="B221" s="158"/>
      <c r="C221" s="158"/>
      <c r="D221" s="158"/>
      <c r="E221" s="158"/>
      <c r="F221" s="159"/>
      <c r="G221" s="36"/>
      <c r="H221" s="35"/>
      <c r="I221" s="35"/>
      <c r="J221" s="35"/>
      <c r="K221" s="29"/>
      <c r="L221" s="29"/>
      <c r="M221" s="39"/>
      <c r="N221" s="39"/>
      <c r="O221" s="39"/>
      <c r="P221" s="39"/>
      <c r="Q221" s="39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30" customHeight="1">
      <c r="A222" s="157" t="s">
        <v>449</v>
      </c>
      <c r="B222" s="158"/>
      <c r="C222" s="158"/>
      <c r="D222" s="158"/>
      <c r="E222" s="158"/>
      <c r="F222" s="159"/>
      <c r="G222" s="36"/>
      <c r="H222" s="35"/>
      <c r="I222" s="35"/>
      <c r="J222" s="35"/>
      <c r="K222" s="29"/>
      <c r="L222" s="29"/>
      <c r="M222" s="39"/>
      <c r="N222" s="39"/>
      <c r="O222" s="39"/>
      <c r="P222" s="39"/>
      <c r="Q222" s="39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73.5" customHeight="1">
      <c r="A223" s="157" t="s">
        <v>450</v>
      </c>
      <c r="B223" s="158"/>
      <c r="C223" s="158"/>
      <c r="D223" s="158"/>
      <c r="E223" s="158"/>
      <c r="F223" s="159"/>
      <c r="G223" s="36"/>
      <c r="H223" s="35"/>
      <c r="I223" s="35"/>
      <c r="J223" s="77"/>
      <c r="K223" s="78"/>
      <c r="L223" s="78"/>
      <c r="M223" s="78"/>
      <c r="N223" s="78"/>
      <c r="O223" s="78"/>
      <c r="P223" s="78"/>
      <c r="Q223" s="78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51.75" customHeight="1">
      <c r="A224" s="157" t="s">
        <v>451</v>
      </c>
      <c r="B224" s="158"/>
      <c r="C224" s="158"/>
      <c r="D224" s="158"/>
      <c r="E224" s="158"/>
      <c r="F224" s="159"/>
      <c r="G224" s="77"/>
      <c r="H224" s="77"/>
      <c r="I224" s="77"/>
      <c r="J224" s="77"/>
      <c r="K224" s="78"/>
      <c r="L224" s="78"/>
      <c r="M224" s="78"/>
      <c r="N224" s="78"/>
      <c r="O224" s="78"/>
      <c r="P224" s="78"/>
      <c r="Q224" s="78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30" customHeight="1">
      <c r="A225" s="157" t="s">
        <v>452</v>
      </c>
      <c r="B225" s="158"/>
      <c r="C225" s="158"/>
      <c r="D225" s="158"/>
      <c r="E225" s="158"/>
      <c r="F225" s="159"/>
      <c r="G225" s="77"/>
      <c r="H225" s="77"/>
      <c r="I225" s="77"/>
      <c r="J225" s="77"/>
      <c r="K225" s="78"/>
      <c r="L225" s="78"/>
      <c r="M225" s="78"/>
      <c r="N225" s="78"/>
      <c r="O225" s="78"/>
      <c r="P225" s="78"/>
      <c r="Q225" s="78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30" customHeight="1">
      <c r="A226" s="157" t="s">
        <v>453</v>
      </c>
      <c r="B226" s="158"/>
      <c r="C226" s="158"/>
      <c r="D226" s="158"/>
      <c r="E226" s="158"/>
      <c r="F226" s="159"/>
      <c r="G226" s="77"/>
      <c r="H226" s="77"/>
      <c r="I226" s="77"/>
      <c r="J226" s="77"/>
      <c r="K226" s="78"/>
      <c r="L226" s="78"/>
      <c r="M226" s="78"/>
      <c r="N226" s="78"/>
      <c r="O226" s="78"/>
      <c r="P226" s="78"/>
      <c r="Q226" s="78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30" customHeight="1">
      <c r="A227" s="157" t="s">
        <v>454</v>
      </c>
      <c r="B227" s="158"/>
      <c r="C227" s="158"/>
      <c r="D227" s="158"/>
      <c r="E227" s="158"/>
      <c r="F227" s="159"/>
      <c r="G227" s="77"/>
      <c r="H227" s="77"/>
      <c r="I227" s="77"/>
      <c r="J227" s="77"/>
      <c r="K227" s="78"/>
      <c r="L227" s="78"/>
      <c r="M227" s="78"/>
      <c r="N227" s="78"/>
      <c r="O227" s="78"/>
      <c r="P227" s="78"/>
      <c r="Q227" s="78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30" customHeight="1">
      <c r="A228" s="157" t="s">
        <v>455</v>
      </c>
      <c r="B228" s="158"/>
      <c r="C228" s="158"/>
      <c r="D228" s="158"/>
      <c r="E228" s="158"/>
      <c r="F228" s="159"/>
      <c r="G228" s="77"/>
      <c r="H228" s="77"/>
      <c r="I228" s="77"/>
      <c r="J228" s="77"/>
      <c r="K228" s="78"/>
      <c r="L228" s="78"/>
      <c r="M228" s="78"/>
      <c r="N228" s="78"/>
      <c r="O228" s="78"/>
      <c r="P228" s="78"/>
      <c r="Q228" s="78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30" customHeight="1">
      <c r="A229" s="157" t="s">
        <v>456</v>
      </c>
      <c r="B229" s="158"/>
      <c r="C229" s="158"/>
      <c r="D229" s="158"/>
      <c r="E229" s="158"/>
      <c r="F229" s="159"/>
      <c r="G229" s="77"/>
      <c r="H229" s="77"/>
      <c r="I229" s="77"/>
      <c r="J229" s="77"/>
      <c r="K229" s="78"/>
      <c r="L229" s="78"/>
      <c r="M229" s="78"/>
      <c r="N229" s="78"/>
      <c r="O229" s="78"/>
      <c r="P229" s="78"/>
      <c r="Q229" s="78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30" customHeight="1">
      <c r="A230" s="157" t="s">
        <v>457</v>
      </c>
      <c r="B230" s="158"/>
      <c r="C230" s="158"/>
      <c r="D230" s="158"/>
      <c r="E230" s="158"/>
      <c r="F230" s="159"/>
      <c r="G230" s="77"/>
      <c r="H230" s="77"/>
      <c r="I230" s="77"/>
      <c r="J230" s="77"/>
      <c r="K230" s="78"/>
      <c r="L230" s="78"/>
      <c r="M230" s="78"/>
      <c r="N230" s="78"/>
      <c r="O230" s="78"/>
      <c r="P230" s="78"/>
      <c r="Q230" s="78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30" customHeight="1">
      <c r="A231" s="157" t="s">
        <v>458</v>
      </c>
      <c r="B231" s="158"/>
      <c r="C231" s="158"/>
      <c r="D231" s="158"/>
      <c r="E231" s="158"/>
      <c r="F231" s="159"/>
      <c r="G231" s="77"/>
      <c r="H231" s="77"/>
      <c r="I231" s="77"/>
      <c r="J231" s="77"/>
      <c r="K231" s="78"/>
      <c r="L231" s="78"/>
      <c r="M231" s="78"/>
      <c r="N231" s="78"/>
      <c r="O231" s="78"/>
      <c r="P231" s="78"/>
      <c r="Q231" s="78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30" customHeight="1">
      <c r="A232" s="157" t="s">
        <v>459</v>
      </c>
      <c r="B232" s="158"/>
      <c r="C232" s="158"/>
      <c r="D232" s="158"/>
      <c r="E232" s="158"/>
      <c r="F232" s="159"/>
      <c r="G232" s="77"/>
      <c r="H232" s="77"/>
      <c r="I232" s="77"/>
      <c r="J232" s="77"/>
      <c r="K232" s="78"/>
      <c r="L232" s="78"/>
      <c r="M232" s="78"/>
      <c r="N232" s="78"/>
      <c r="O232" s="78"/>
      <c r="P232" s="78"/>
      <c r="Q232" s="78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30" customHeight="1">
      <c r="A233" s="157" t="s">
        <v>460</v>
      </c>
      <c r="B233" s="158"/>
      <c r="C233" s="158"/>
      <c r="D233" s="158"/>
      <c r="E233" s="158"/>
      <c r="F233" s="159"/>
      <c r="G233" s="77"/>
      <c r="H233" s="77"/>
      <c r="I233" s="77"/>
      <c r="J233" s="77"/>
      <c r="K233" s="78"/>
      <c r="L233" s="78"/>
      <c r="M233" s="78"/>
      <c r="N233" s="78"/>
      <c r="O233" s="78"/>
      <c r="P233" s="78"/>
      <c r="Q233" s="78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30" customHeight="1">
      <c r="A234" s="157" t="s">
        <v>461</v>
      </c>
      <c r="B234" s="158"/>
      <c r="C234" s="158"/>
      <c r="D234" s="158"/>
      <c r="E234" s="158"/>
      <c r="F234" s="159"/>
      <c r="G234" s="77"/>
      <c r="H234" s="77"/>
      <c r="I234" s="77"/>
      <c r="J234" s="77"/>
      <c r="K234" s="78"/>
      <c r="L234" s="78"/>
      <c r="M234" s="78"/>
      <c r="N234" s="78"/>
      <c r="O234" s="78"/>
      <c r="P234" s="78"/>
      <c r="Q234" s="78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30" customHeight="1">
      <c r="A235" s="157" t="s">
        <v>462</v>
      </c>
      <c r="B235" s="158"/>
      <c r="C235" s="158"/>
      <c r="D235" s="158"/>
      <c r="E235" s="158"/>
      <c r="F235" s="159"/>
      <c r="G235" s="77"/>
      <c r="H235" s="77"/>
      <c r="I235" s="77"/>
      <c r="J235" s="77"/>
      <c r="K235" s="78"/>
      <c r="L235" s="78"/>
      <c r="M235" s="78"/>
      <c r="N235" s="78"/>
      <c r="O235" s="78"/>
      <c r="P235" s="78"/>
      <c r="Q235" s="78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30" customHeight="1">
      <c r="A236" s="157" t="s">
        <v>463</v>
      </c>
      <c r="B236" s="158"/>
      <c r="C236" s="158"/>
      <c r="D236" s="158"/>
      <c r="E236" s="158"/>
      <c r="F236" s="159"/>
      <c r="G236" s="77"/>
      <c r="H236" s="77"/>
      <c r="I236" s="77"/>
      <c r="J236" s="77"/>
      <c r="K236" s="78"/>
      <c r="L236" s="78"/>
      <c r="M236" s="78"/>
      <c r="N236" s="78"/>
      <c r="O236" s="78"/>
      <c r="P236" s="78"/>
      <c r="Q236" s="78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30" customHeight="1">
      <c r="A237" s="157" t="s">
        <v>464</v>
      </c>
      <c r="B237" s="158"/>
      <c r="C237" s="158"/>
      <c r="D237" s="158"/>
      <c r="E237" s="158"/>
      <c r="F237" s="159"/>
      <c r="G237" s="77"/>
      <c r="H237" s="77"/>
      <c r="I237" s="77"/>
      <c r="J237" s="77"/>
      <c r="K237" s="78"/>
      <c r="L237" s="78"/>
      <c r="M237" s="78"/>
      <c r="N237" s="78"/>
      <c r="O237" s="78"/>
      <c r="P237" s="78"/>
      <c r="Q237" s="78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</row>
    <row r="238" spans="1:30" ht="30" customHeight="1">
      <c r="A238" s="157" t="s">
        <v>465</v>
      </c>
      <c r="B238" s="158"/>
      <c r="C238" s="158"/>
      <c r="D238" s="158"/>
      <c r="E238" s="158"/>
      <c r="F238" s="159"/>
      <c r="G238" s="77"/>
      <c r="H238" s="77"/>
      <c r="I238" s="77"/>
      <c r="J238" s="77"/>
      <c r="K238" s="78"/>
      <c r="L238" s="78"/>
      <c r="M238" s="78"/>
      <c r="N238" s="78"/>
      <c r="O238" s="78"/>
      <c r="P238" s="78"/>
      <c r="Q238" s="78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</row>
    <row r="239" spans="1:30" ht="30" customHeight="1">
      <c r="A239" s="157" t="s">
        <v>466</v>
      </c>
      <c r="B239" s="158"/>
      <c r="C239" s="158"/>
      <c r="D239" s="158"/>
      <c r="E239" s="158"/>
      <c r="F239" s="159"/>
      <c r="G239" s="77"/>
      <c r="H239" s="77"/>
      <c r="I239" s="77"/>
      <c r="J239" s="77"/>
      <c r="K239" s="78"/>
      <c r="L239" s="78"/>
      <c r="M239" s="78"/>
      <c r="N239" s="78"/>
      <c r="O239" s="78"/>
      <c r="P239" s="78"/>
      <c r="Q239" s="78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</row>
    <row r="240" spans="1:30" ht="30" customHeight="1">
      <c r="A240" s="157" t="s">
        <v>467</v>
      </c>
      <c r="B240" s="158"/>
      <c r="C240" s="158"/>
      <c r="D240" s="158"/>
      <c r="E240" s="158"/>
      <c r="F240" s="159"/>
      <c r="G240" s="77"/>
      <c r="H240" s="77"/>
      <c r="I240" s="77"/>
      <c r="J240" s="77"/>
      <c r="K240" s="78"/>
      <c r="L240" s="78"/>
      <c r="M240" s="78"/>
      <c r="N240" s="78"/>
      <c r="O240" s="78"/>
      <c r="P240" s="78"/>
      <c r="Q240" s="78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</row>
    <row r="241" spans="1:30" ht="30" customHeight="1">
      <c r="A241" s="157" t="s">
        <v>468</v>
      </c>
      <c r="B241" s="158"/>
      <c r="C241" s="158"/>
      <c r="D241" s="158"/>
      <c r="E241" s="158"/>
      <c r="F241" s="159"/>
      <c r="G241" s="77"/>
      <c r="H241" s="77"/>
      <c r="I241" s="77"/>
      <c r="J241" s="77"/>
      <c r="K241" s="78"/>
      <c r="L241" s="78"/>
      <c r="M241" s="78"/>
      <c r="N241" s="78"/>
      <c r="O241" s="78"/>
      <c r="P241" s="78"/>
      <c r="Q241" s="78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</row>
    <row r="242" spans="1:30" ht="30" customHeight="1">
      <c r="A242" s="157" t="s">
        <v>469</v>
      </c>
      <c r="B242" s="158"/>
      <c r="C242" s="158"/>
      <c r="D242" s="158"/>
      <c r="E242" s="158"/>
      <c r="F242" s="159"/>
      <c r="G242" s="77"/>
      <c r="H242" s="77"/>
      <c r="I242" s="77"/>
      <c r="J242" s="77"/>
      <c r="K242" s="78"/>
      <c r="L242" s="78"/>
      <c r="M242" s="78"/>
      <c r="N242" s="78"/>
      <c r="O242" s="78"/>
      <c r="P242" s="78"/>
      <c r="Q242" s="78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</row>
    <row r="243" spans="1:30" ht="15.75" customHeight="1">
      <c r="A243" s="157" t="s">
        <v>470</v>
      </c>
      <c r="B243" s="158"/>
      <c r="C243" s="158"/>
      <c r="D243" s="158"/>
      <c r="E243" s="158"/>
      <c r="F243" s="159"/>
      <c r="G243" s="77"/>
      <c r="H243" s="77"/>
      <c r="I243" s="77"/>
      <c r="J243" s="79"/>
      <c r="K243" s="80"/>
      <c r="L243" s="80"/>
      <c r="M243" s="80"/>
      <c r="N243" s="80"/>
      <c r="O243" s="80"/>
      <c r="P243" s="80"/>
      <c r="Q243" s="80"/>
    </row>
    <row r="244" spans="1:30" ht="15.75" customHeight="1">
      <c r="A244" s="80"/>
      <c r="B244" s="80"/>
      <c r="C244" s="80"/>
      <c r="D244" s="80"/>
      <c r="E244" s="80"/>
      <c r="F244" s="80"/>
      <c r="G244" s="79"/>
      <c r="H244" s="79"/>
      <c r="I244" s="79"/>
      <c r="J244" s="79"/>
      <c r="K244" s="80"/>
      <c r="L244" s="80"/>
      <c r="M244" s="80"/>
      <c r="N244" s="80"/>
      <c r="O244" s="80"/>
      <c r="P244" s="80"/>
      <c r="Q244" s="80"/>
    </row>
    <row r="245" spans="1:30" ht="15.75" customHeight="1">
      <c r="A245" s="80"/>
      <c r="B245" s="80"/>
      <c r="C245" s="80"/>
      <c r="D245" s="80"/>
      <c r="E245" s="80"/>
      <c r="F245" s="80"/>
      <c r="G245" s="79"/>
      <c r="H245" s="79"/>
      <c r="I245" s="79"/>
      <c r="J245" s="79"/>
      <c r="K245" s="80"/>
      <c r="L245" s="80"/>
      <c r="M245" s="80"/>
      <c r="N245" s="80"/>
      <c r="O245" s="80"/>
      <c r="P245" s="80"/>
      <c r="Q245" s="80"/>
    </row>
    <row r="246" spans="1:30" ht="15.75" customHeight="1">
      <c r="A246" s="80"/>
      <c r="B246" s="80"/>
      <c r="C246" s="80"/>
      <c r="D246" s="80"/>
      <c r="E246" s="80"/>
      <c r="F246" s="80"/>
      <c r="G246" s="79"/>
      <c r="H246" s="79"/>
      <c r="I246" s="79"/>
      <c r="J246" s="79"/>
      <c r="K246" s="80"/>
      <c r="L246" s="80"/>
      <c r="M246" s="80"/>
      <c r="N246" s="80"/>
      <c r="O246" s="80"/>
      <c r="P246" s="80"/>
      <c r="Q246" s="80"/>
    </row>
    <row r="247" spans="1:30" ht="15.75" customHeight="1">
      <c r="A247" s="80"/>
      <c r="B247" s="80"/>
      <c r="C247" s="80"/>
      <c r="D247" s="80"/>
      <c r="E247" s="80"/>
      <c r="F247" s="80"/>
      <c r="G247" s="79"/>
      <c r="H247" s="79"/>
      <c r="I247" s="79"/>
      <c r="J247" s="81"/>
    </row>
    <row r="248" spans="1:30" ht="15.75" customHeight="1">
      <c r="G248" s="81"/>
      <c r="H248" s="81"/>
      <c r="I248" s="81"/>
      <c r="J248" s="81"/>
    </row>
    <row r="249" spans="1:30" ht="15.75" customHeight="1">
      <c r="G249" s="81"/>
      <c r="H249" s="81"/>
      <c r="I249" s="81"/>
      <c r="J249" s="81"/>
    </row>
    <row r="250" spans="1:30" ht="15.75" customHeight="1">
      <c r="G250" s="81"/>
      <c r="H250" s="81"/>
      <c r="I250" s="81"/>
      <c r="J250" s="81"/>
    </row>
    <row r="251" spans="1:30" ht="15.75" customHeight="1">
      <c r="G251" s="81"/>
      <c r="H251" s="81"/>
      <c r="I251" s="81"/>
      <c r="J251" s="81"/>
    </row>
    <row r="252" spans="1:30" ht="15.75" customHeight="1">
      <c r="G252" s="81"/>
      <c r="H252" s="81"/>
      <c r="I252" s="81"/>
      <c r="J252" s="81"/>
    </row>
    <row r="253" spans="1:30" ht="15.75" customHeight="1">
      <c r="G253" s="81"/>
      <c r="H253" s="81"/>
      <c r="I253" s="81"/>
      <c r="J253" s="81"/>
    </row>
    <row r="254" spans="1:30" ht="15.75" customHeight="1">
      <c r="G254" s="81"/>
      <c r="H254" s="81"/>
      <c r="I254" s="81"/>
      <c r="J254" s="81"/>
    </row>
    <row r="255" spans="1:30" ht="15.75" customHeight="1">
      <c r="G255" s="81"/>
      <c r="H255" s="81"/>
      <c r="I255" s="81"/>
      <c r="J255" s="81"/>
    </row>
    <row r="256" spans="1:30" ht="15.75" customHeight="1">
      <c r="G256" s="81"/>
      <c r="H256" s="81"/>
      <c r="I256" s="81"/>
      <c r="J256" s="81"/>
    </row>
    <row r="257" spans="7:10" ht="15.75" customHeight="1">
      <c r="G257" s="81"/>
      <c r="H257" s="81"/>
      <c r="I257" s="81"/>
      <c r="J257" s="81"/>
    </row>
    <row r="258" spans="7:10" ht="15.75" customHeight="1">
      <c r="G258" s="81"/>
      <c r="H258" s="81"/>
      <c r="I258" s="81"/>
      <c r="J258" s="81"/>
    </row>
    <row r="259" spans="7:10" ht="15.75" customHeight="1">
      <c r="G259" s="81"/>
      <c r="H259" s="81"/>
      <c r="I259" s="81"/>
      <c r="J259" s="81"/>
    </row>
    <row r="260" spans="7:10" ht="15.75" customHeight="1">
      <c r="G260" s="81"/>
      <c r="H260" s="81"/>
      <c r="I260" s="81"/>
      <c r="J260" s="81"/>
    </row>
    <row r="261" spans="7:10" ht="15.75" customHeight="1">
      <c r="G261" s="81"/>
      <c r="H261" s="81"/>
      <c r="I261" s="81"/>
      <c r="J261" s="81"/>
    </row>
    <row r="262" spans="7:10" ht="15.75" customHeight="1"/>
    <row r="263" spans="7:10" ht="15.75" customHeight="1"/>
    <row r="264" spans="7:10" ht="15.75" customHeight="1"/>
    <row r="265" spans="7:10" ht="15.75" customHeight="1"/>
    <row r="266" spans="7:10" ht="15.75" customHeight="1"/>
    <row r="267" spans="7:10" ht="15.75" customHeight="1"/>
    <row r="268" spans="7:10" ht="15.75" customHeight="1"/>
    <row r="269" spans="7:10" ht="15.75" customHeight="1"/>
    <row r="270" spans="7:10" ht="15.75" customHeight="1"/>
    <row r="271" spans="7:10" ht="15.75" customHeight="1"/>
    <row r="272" spans="7:1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2:AD163" xr:uid="{00000000-0009-0000-0000-000006000000}">
    <filterColumn colId="3">
      <filters>
        <filter val="EXQ"/>
      </filters>
    </filterColumn>
  </autoFilter>
  <mergeCells count="77"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A229:F229"/>
    <mergeCell ref="A237:F237"/>
    <mergeCell ref="A243:F243"/>
    <mergeCell ref="A230:F230"/>
    <mergeCell ref="A231:F231"/>
    <mergeCell ref="A232:F232"/>
    <mergeCell ref="A233:F233"/>
    <mergeCell ref="A234:F234"/>
    <mergeCell ref="A235:F235"/>
    <mergeCell ref="A236:F236"/>
    <mergeCell ref="A238:F238"/>
    <mergeCell ref="A239:F239"/>
    <mergeCell ref="A240:F240"/>
    <mergeCell ref="A241:F241"/>
    <mergeCell ref="A242:F242"/>
    <mergeCell ref="A1:J1"/>
    <mergeCell ref="A2:J2"/>
    <mergeCell ref="A3:J3"/>
    <mergeCell ref="B4:J4"/>
    <mergeCell ref="A5:J5"/>
    <mergeCell ref="A35:I35"/>
    <mergeCell ref="A51:I51"/>
    <mergeCell ref="A166:I166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A206:F206"/>
    <mergeCell ref="A212:F212"/>
    <mergeCell ref="A213:F213"/>
    <mergeCell ref="A214:F214"/>
    <mergeCell ref="A215:F215"/>
    <mergeCell ref="A207:F207"/>
    <mergeCell ref="A208:F208"/>
    <mergeCell ref="A209:F209"/>
    <mergeCell ref="A210:F210"/>
    <mergeCell ref="A211:F211"/>
  </mergeCells>
  <dataValidations count="2">
    <dataValidation type="list" allowBlank="1" sqref="B37:B42" xr:uid="{00000000-0002-0000-0600-000000000000}">
      <formula1>"FDA,FDA-1,FDA-2,FDA-3,FDA-4"</formula1>
    </dataValidation>
    <dataValidation type="list" allowBlank="1" sqref="B7:B20" xr:uid="{00000000-0002-0000-0600-000001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orientation="landscape"/>
  <rowBreaks count="2" manualBreakCount="2">
    <brk id="50" man="1"/>
    <brk id="164" man="1"/>
  </rowBreaks>
  <colBreaks count="1" manualBreakCount="1">
    <brk id="10" man="1"/>
  </colBreaks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>
      <selection sqref="A1:J1"/>
    </sheetView>
  </sheetViews>
  <sheetFormatPr defaultColWidth="12.625" defaultRowHeight="15" customHeight="1"/>
  <cols>
    <col min="1" max="1" width="56.25" customWidth="1"/>
    <col min="2" max="2" width="9" customWidth="1"/>
    <col min="3" max="3" width="17" customWidth="1"/>
    <col min="4" max="4" width="15.625" customWidth="1"/>
    <col min="5" max="5" width="9" customWidth="1"/>
    <col min="6" max="6" width="54.25" customWidth="1"/>
    <col min="7" max="7" width="18" customWidth="1"/>
    <col min="8" max="8" width="12.5" customWidth="1"/>
    <col min="9" max="9" width="15.625" customWidth="1"/>
    <col min="10" max="10" width="50.25" customWidth="1"/>
    <col min="11" max="26" width="9" customWidth="1"/>
  </cols>
  <sheetData>
    <row r="1" spans="1:10" ht="14.25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</row>
    <row r="2" spans="1:10" ht="14.25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</row>
    <row r="3" spans="1:10" ht="14.25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</row>
    <row r="4" spans="1:10" ht="14.25" customHeight="1">
      <c r="A4" s="4" t="s">
        <v>532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</row>
    <row r="5" spans="1:10" ht="14.25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</row>
    <row r="6" spans="1:10" ht="14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</row>
    <row r="7" spans="1:10" ht="14.25" customHeight="1">
      <c r="A7" s="13" t="s">
        <v>16</v>
      </c>
      <c r="B7" s="13" t="s">
        <v>17</v>
      </c>
      <c r="C7" s="13" t="s">
        <v>18</v>
      </c>
      <c r="D7" s="13" t="s">
        <v>484</v>
      </c>
      <c r="E7" s="14">
        <v>1</v>
      </c>
      <c r="F7" s="13" t="s">
        <v>20</v>
      </c>
      <c r="G7" s="15">
        <v>0</v>
      </c>
      <c r="H7" s="16">
        <v>2600</v>
      </c>
      <c r="I7" s="17">
        <v>10400</v>
      </c>
      <c r="J7" s="18">
        <f t="shared" ref="J7:J23" si="0">SUM(G7:I7)</f>
        <v>13000</v>
      </c>
    </row>
    <row r="8" spans="1:10" ht="14.25" customHeight="1">
      <c r="A8" s="13" t="s">
        <v>21</v>
      </c>
      <c r="B8" s="13" t="s">
        <v>42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700.75</v>
      </c>
      <c r="I8" s="21">
        <v>3083.01</v>
      </c>
      <c r="J8" s="18">
        <f t="shared" si="0"/>
        <v>3783.76</v>
      </c>
    </row>
    <row r="9" spans="1:10" ht="14.25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</row>
    <row r="10" spans="1:10" ht="14.25" customHeight="1">
      <c r="A10" s="13" t="s">
        <v>533</v>
      </c>
      <c r="B10" s="13" t="s">
        <v>35</v>
      </c>
      <c r="C10" s="13" t="s">
        <v>312</v>
      </c>
      <c r="D10" s="13" t="s">
        <v>19</v>
      </c>
      <c r="E10" s="14">
        <v>1</v>
      </c>
      <c r="F10" s="13" t="s">
        <v>486</v>
      </c>
      <c r="G10" s="15">
        <v>0</v>
      </c>
      <c r="H10" s="21">
        <v>308.3</v>
      </c>
      <c r="I10" s="21">
        <v>1233.21</v>
      </c>
      <c r="J10" s="18">
        <f t="shared" si="0"/>
        <v>1541.51</v>
      </c>
    </row>
    <row r="11" spans="1:10" ht="14.25" customHeight="1">
      <c r="A11" s="13" t="s">
        <v>534</v>
      </c>
      <c r="B11" s="13" t="s">
        <v>35</v>
      </c>
      <c r="C11" s="13" t="s">
        <v>312</v>
      </c>
      <c r="D11" s="13" t="s">
        <v>19</v>
      </c>
      <c r="E11" s="14">
        <v>1</v>
      </c>
      <c r="F11" s="13" t="s">
        <v>486</v>
      </c>
      <c r="G11" s="15">
        <v>0</v>
      </c>
      <c r="H11" s="21">
        <v>308.3</v>
      </c>
      <c r="I11" s="21">
        <v>1233.21</v>
      </c>
      <c r="J11" s="18">
        <f t="shared" si="0"/>
        <v>1541.51</v>
      </c>
    </row>
    <row r="12" spans="1:10" ht="14.25" customHeight="1">
      <c r="A12" s="13" t="s">
        <v>535</v>
      </c>
      <c r="B12" s="13" t="s">
        <v>35</v>
      </c>
      <c r="C12" s="13" t="s">
        <v>312</v>
      </c>
      <c r="D12" s="13" t="s">
        <v>19</v>
      </c>
      <c r="E12" s="14">
        <v>1</v>
      </c>
      <c r="F12" s="13" t="s">
        <v>486</v>
      </c>
      <c r="G12" s="15">
        <v>0</v>
      </c>
      <c r="H12" s="21">
        <v>308.3</v>
      </c>
      <c r="I12" s="21">
        <v>1233.21</v>
      </c>
      <c r="J12" s="18">
        <f t="shared" si="0"/>
        <v>1541.51</v>
      </c>
    </row>
    <row r="13" spans="1:10" ht="14.25" customHeight="1">
      <c r="A13" s="13" t="s">
        <v>28</v>
      </c>
      <c r="B13" s="13" t="s">
        <v>29</v>
      </c>
      <c r="C13" s="13" t="s">
        <v>30</v>
      </c>
      <c r="D13" s="13" t="s">
        <v>19</v>
      </c>
      <c r="E13" s="14">
        <v>1</v>
      </c>
      <c r="F13" s="13" t="s">
        <v>485</v>
      </c>
      <c r="G13" s="15">
        <v>0</v>
      </c>
      <c r="H13" s="16">
        <v>1310.28</v>
      </c>
      <c r="I13" s="17">
        <v>5241.1099999999997</v>
      </c>
      <c r="J13" s="18">
        <f t="shared" si="0"/>
        <v>6551.3899999999994</v>
      </c>
    </row>
    <row r="14" spans="1:10" ht="14.25" customHeight="1">
      <c r="A14" s="13" t="s">
        <v>32</v>
      </c>
      <c r="B14" s="13" t="s">
        <v>22</v>
      </c>
      <c r="C14" s="13" t="s">
        <v>30</v>
      </c>
      <c r="D14" s="13" t="s">
        <v>19</v>
      </c>
      <c r="E14" s="14">
        <v>1</v>
      </c>
      <c r="F14" s="13" t="s">
        <v>525</v>
      </c>
      <c r="G14" s="15">
        <v>0</v>
      </c>
      <c r="H14" s="21">
        <v>500.99</v>
      </c>
      <c r="I14" s="21">
        <v>2003.96</v>
      </c>
      <c r="J14" s="18">
        <f t="shared" si="0"/>
        <v>2504.9499999999998</v>
      </c>
    </row>
    <row r="15" spans="1:10" ht="14.25" customHeight="1">
      <c r="A15" s="13" t="s">
        <v>34</v>
      </c>
      <c r="B15" s="13" t="s">
        <v>35</v>
      </c>
      <c r="C15" s="13" t="s">
        <v>36</v>
      </c>
      <c r="D15" s="13" t="s">
        <v>19</v>
      </c>
      <c r="E15" s="14">
        <v>1</v>
      </c>
      <c r="F15" s="13" t="s">
        <v>37</v>
      </c>
      <c r="G15" s="15">
        <v>0</v>
      </c>
      <c r="H15" s="21">
        <v>308.3</v>
      </c>
      <c r="I15" s="21">
        <v>1233.21</v>
      </c>
      <c r="J15" s="18">
        <f t="shared" si="0"/>
        <v>1541.51</v>
      </c>
    </row>
    <row r="16" spans="1:10" ht="14.25" customHeight="1">
      <c r="A16" s="13" t="s">
        <v>38</v>
      </c>
      <c r="B16" s="13" t="s">
        <v>22</v>
      </c>
      <c r="C16" s="13" t="s">
        <v>39</v>
      </c>
      <c r="D16" s="13" t="s">
        <v>487</v>
      </c>
      <c r="E16" s="14">
        <v>1</v>
      </c>
      <c r="F16" s="13" t="s">
        <v>40</v>
      </c>
      <c r="G16" s="15">
        <v>0</v>
      </c>
      <c r="H16" s="21">
        <v>500.99</v>
      </c>
      <c r="I16" s="21">
        <v>2003.96</v>
      </c>
      <c r="J16" s="18">
        <f t="shared" si="0"/>
        <v>2504.9499999999998</v>
      </c>
    </row>
    <row r="17" spans="1:10" ht="14.25" customHeight="1">
      <c r="A17" s="13" t="s">
        <v>488</v>
      </c>
      <c r="B17" s="13" t="s">
        <v>81</v>
      </c>
      <c r="C17" s="13" t="s">
        <v>489</v>
      </c>
      <c r="D17" s="13" t="s">
        <v>19</v>
      </c>
      <c r="E17" s="14">
        <v>1</v>
      </c>
      <c r="F17" s="13" t="s">
        <v>490</v>
      </c>
      <c r="G17" s="15">
        <v>0</v>
      </c>
      <c r="H17" s="21">
        <v>269.76</v>
      </c>
      <c r="I17" s="21">
        <v>1079.06</v>
      </c>
      <c r="J17" s="18">
        <f t="shared" si="0"/>
        <v>1348.82</v>
      </c>
    </row>
    <row r="18" spans="1:10" ht="14.25" customHeight="1">
      <c r="A18" s="13" t="s">
        <v>41</v>
      </c>
      <c r="B18" s="13" t="s">
        <v>42</v>
      </c>
      <c r="C18" s="13" t="s">
        <v>43</v>
      </c>
      <c r="D18" s="13" t="s">
        <v>19</v>
      </c>
      <c r="E18" s="14">
        <v>1</v>
      </c>
      <c r="F18" s="13" t="s">
        <v>44</v>
      </c>
      <c r="G18" s="15">
        <v>0</v>
      </c>
      <c r="H18" s="22">
        <v>770.75</v>
      </c>
      <c r="I18" s="22">
        <v>3083.01</v>
      </c>
      <c r="J18" s="18">
        <f t="shared" si="0"/>
        <v>3853.76</v>
      </c>
    </row>
    <row r="19" spans="1:10" ht="14.25" customHeight="1">
      <c r="A19" s="13" t="s">
        <v>45</v>
      </c>
      <c r="B19" s="13" t="s">
        <v>29</v>
      </c>
      <c r="C19" s="13" t="s">
        <v>46</v>
      </c>
      <c r="D19" s="13" t="s">
        <v>484</v>
      </c>
      <c r="E19" s="14">
        <v>1</v>
      </c>
      <c r="F19" s="13" t="s">
        <v>47</v>
      </c>
      <c r="G19" s="15">
        <v>0</v>
      </c>
      <c r="H19" s="22">
        <v>1310.28</v>
      </c>
      <c r="I19" s="22">
        <v>5241.1099999999997</v>
      </c>
      <c r="J19" s="18">
        <f t="shared" si="0"/>
        <v>6551.3899999999994</v>
      </c>
    </row>
    <row r="20" spans="1:10" ht="14.25" customHeight="1">
      <c r="A20" s="13" t="s">
        <v>48</v>
      </c>
      <c r="B20" s="13" t="s">
        <v>42</v>
      </c>
      <c r="C20" s="13" t="s">
        <v>49</v>
      </c>
      <c r="D20" s="13" t="s">
        <v>19</v>
      </c>
      <c r="E20" s="14">
        <v>1</v>
      </c>
      <c r="F20" s="13" t="s">
        <v>486</v>
      </c>
      <c r="G20" s="15">
        <v>0</v>
      </c>
      <c r="H20" s="22">
        <v>770.75</v>
      </c>
      <c r="I20" s="22">
        <v>3083.01</v>
      </c>
      <c r="J20" s="18">
        <f t="shared" si="0"/>
        <v>3853.76</v>
      </c>
    </row>
    <row r="21" spans="1:10" ht="14.25" customHeight="1">
      <c r="A21" s="13" t="s">
        <v>51</v>
      </c>
      <c r="B21" s="13" t="s">
        <v>52</v>
      </c>
      <c r="C21" s="13" t="s">
        <v>53</v>
      </c>
      <c r="D21" s="13" t="s">
        <v>487</v>
      </c>
      <c r="E21" s="14">
        <v>1</v>
      </c>
      <c r="F21" s="13" t="s">
        <v>54</v>
      </c>
      <c r="G21" s="15">
        <v>0</v>
      </c>
      <c r="H21" s="16">
        <v>1076.06</v>
      </c>
      <c r="I21" s="17">
        <v>4316.21</v>
      </c>
      <c r="J21" s="18">
        <f t="shared" si="0"/>
        <v>5392.27</v>
      </c>
    </row>
    <row r="22" spans="1:10" ht="31.5" customHeight="1">
      <c r="A22" s="13" t="s">
        <v>503</v>
      </c>
      <c r="B22" s="13" t="s">
        <v>29</v>
      </c>
      <c r="C22" s="13" t="s">
        <v>18</v>
      </c>
      <c r="D22" s="13" t="s">
        <v>484</v>
      </c>
      <c r="E22" s="14">
        <v>1</v>
      </c>
      <c r="F22" s="13" t="s">
        <v>504</v>
      </c>
      <c r="G22" s="15">
        <v>0</v>
      </c>
      <c r="H22" s="22">
        <v>1310.28</v>
      </c>
      <c r="I22" s="22">
        <v>5241.1099999999997</v>
      </c>
      <c r="J22" s="18">
        <f t="shared" si="0"/>
        <v>6551.3899999999994</v>
      </c>
    </row>
    <row r="23" spans="1:10" ht="14.25" customHeight="1">
      <c r="A23" s="13" t="s">
        <v>55</v>
      </c>
      <c r="B23" s="13" t="s">
        <v>29</v>
      </c>
      <c r="C23" s="13" t="s">
        <v>56</v>
      </c>
      <c r="D23" s="13" t="s">
        <v>19</v>
      </c>
      <c r="E23" s="14">
        <v>1</v>
      </c>
      <c r="F23" s="13" t="s">
        <v>57</v>
      </c>
      <c r="G23" s="15">
        <v>0</v>
      </c>
      <c r="H23" s="22">
        <v>1310.28</v>
      </c>
      <c r="I23" s="22">
        <v>5241.1099999999997</v>
      </c>
      <c r="J23" s="18">
        <f t="shared" si="0"/>
        <v>6551.3899999999994</v>
      </c>
    </row>
    <row r="24" spans="1:10" ht="14.25" customHeight="1">
      <c r="A24" s="23" t="s">
        <v>58</v>
      </c>
      <c r="B24" s="23" t="s">
        <v>59</v>
      </c>
      <c r="C24" s="24" t="s">
        <v>60</v>
      </c>
      <c r="D24" s="24" t="s">
        <v>61</v>
      </c>
      <c r="E24" s="24" t="s">
        <v>62</v>
      </c>
      <c r="F24" s="25"/>
      <c r="G24" s="24" t="s">
        <v>63</v>
      </c>
      <c r="H24" s="24" t="s">
        <v>64</v>
      </c>
      <c r="I24" s="24" t="s">
        <v>65</v>
      </c>
      <c r="J24" s="24" t="s">
        <v>66</v>
      </c>
    </row>
    <row r="25" spans="1:10" ht="14.25" customHeight="1">
      <c r="A25" s="26" t="s">
        <v>67</v>
      </c>
      <c r="B25" s="14" t="s">
        <v>68</v>
      </c>
      <c r="C25" s="27">
        <f>SUMIFS($E$7:$E$23,$B$7:$B$23,"DAS",$D$7:$D$23,"&lt;&gt;VAGO")</f>
        <v>0</v>
      </c>
      <c r="D25" s="27">
        <f>SUMIFS($E$7:$E$23,$B$7:$B$23,"DAS",$D$7:$D$23,"VAGO")</f>
        <v>0</v>
      </c>
      <c r="E25" s="27">
        <f t="shared" ref="E25:E32" si="1">C25+D25</f>
        <v>0</v>
      </c>
      <c r="F25" s="28"/>
      <c r="G25" s="18">
        <f>SUMIF($B$7:$B$23,"DAS",$G$7:$G$23)</f>
        <v>0</v>
      </c>
      <c r="H25" s="18">
        <f>SUMIF($B$7:$B$23,"DAS",$H$7:$H$23)</f>
        <v>0</v>
      </c>
      <c r="I25" s="18">
        <f>SUMIF($B$7:$B$23,"DAS",$I$7:$I$23)</f>
        <v>0</v>
      </c>
      <c r="J25" s="18">
        <f>SUMIF($B$7:$B$23,"DAS",$J$7:$J$23)</f>
        <v>0</v>
      </c>
    </row>
    <row r="26" spans="1:10" ht="14.25" customHeight="1">
      <c r="A26" s="26" t="s">
        <v>69</v>
      </c>
      <c r="B26" s="14" t="s">
        <v>17</v>
      </c>
      <c r="C26" s="27">
        <f>SUMIFS($E$7:$E$23,$B$7:$B$23,"DAS-1",$D$7:$D$23,"&lt;&gt;VAGO")</f>
        <v>1</v>
      </c>
      <c r="D26" s="27">
        <f>SUMIFS($E$7:$E$23,$B$7:$B$23,"DAS-1",$D$7:$D$23,"VAGO")</f>
        <v>0</v>
      </c>
      <c r="E26" s="27">
        <f t="shared" si="1"/>
        <v>1</v>
      </c>
      <c r="F26" s="30"/>
      <c r="G26" s="18">
        <f>SUMIF($B$7:$B$23,"DAS-1",$G$7:$G$23)</f>
        <v>0</v>
      </c>
      <c r="H26" s="18">
        <f>SUMIF($B$7:$B$23,"DAS-1",$H$7:$H$23)</f>
        <v>2600</v>
      </c>
      <c r="I26" s="18">
        <f>SUMIF($B$7:$B$23,"DAS-1",$I$7:$I$23)</f>
        <v>10400</v>
      </c>
      <c r="J26" s="18">
        <f>SUMIF($B$7:$B$23,"DAS-1",$J$7:$J$23)</f>
        <v>13000</v>
      </c>
    </row>
    <row r="27" spans="1:10" ht="14.25" customHeight="1">
      <c r="A27" s="26" t="s">
        <v>70</v>
      </c>
      <c r="B27" s="14" t="s">
        <v>71</v>
      </c>
      <c r="C27" s="27">
        <f>SUMIFS($E$7:$E$23,$B$7:$B$23,"DAS-2",$D$7:$D$23,"&lt;&gt;VAGO")</f>
        <v>0</v>
      </c>
      <c r="D27" s="27">
        <f>SUMIFS($E$7:$E$23,$B$7:$B$23,"DAS-2",$D$7:$D$23,"VAGO")</f>
        <v>0</v>
      </c>
      <c r="E27" s="27">
        <f t="shared" si="1"/>
        <v>0</v>
      </c>
      <c r="F27" s="30"/>
      <c r="G27" s="18">
        <f>SUMIF($B$7:$B$23,"DAS-2",$G$7:$G$23)</f>
        <v>0</v>
      </c>
      <c r="H27" s="18">
        <f>SUMIF($B$7:$B$23,"DAS-2",$H$7:$H$23)</f>
        <v>0</v>
      </c>
      <c r="I27" s="18">
        <f>SUMIF($B$7:$B$23,"DAS-2",$I$7:$I$23)</f>
        <v>0</v>
      </c>
      <c r="J27" s="18">
        <f>SUMIF($B$7:$B$23,"DAS-2",$J$7:$J$23)</f>
        <v>0</v>
      </c>
    </row>
    <row r="28" spans="1:10" ht="14.25" customHeight="1">
      <c r="A28" s="26" t="s">
        <v>72</v>
      </c>
      <c r="B28" s="14" t="s">
        <v>25</v>
      </c>
      <c r="C28" s="27">
        <f>SUMIFS($E$7:$E$23,$B$7:$B$23,"DAS-3",$D$7:$D$23,"&lt;&gt;VAGO")</f>
        <v>1</v>
      </c>
      <c r="D28" s="27">
        <v>0</v>
      </c>
      <c r="E28" s="27">
        <f t="shared" si="1"/>
        <v>1</v>
      </c>
      <c r="F28" s="30"/>
      <c r="G28" s="18">
        <f>SUMIF($B$7:$B$23,"DAS-3",$G$7:$G$23)</f>
        <v>0</v>
      </c>
      <c r="H28" s="18">
        <f>SUMIF($B$7:$B$23,"DAS-3",$H$7:$H$23)</f>
        <v>1425.9</v>
      </c>
      <c r="I28" s="18">
        <f>SUMIF($B$7:$B$23,"DAS-3",$I$7:$I$23)</f>
        <v>5703.56</v>
      </c>
      <c r="J28" s="18">
        <f>SUMIF($B$7:$B$23,"DAS-3",$J$7:$J$23)</f>
        <v>7129.4600000000009</v>
      </c>
    </row>
    <row r="29" spans="1:10" ht="14.25" customHeight="1">
      <c r="A29" s="31" t="s">
        <v>73</v>
      </c>
      <c r="B29" s="14" t="s">
        <v>29</v>
      </c>
      <c r="C29" s="27">
        <v>3</v>
      </c>
      <c r="D29" s="27">
        <v>0</v>
      </c>
      <c r="E29" s="27">
        <f t="shared" si="1"/>
        <v>3</v>
      </c>
      <c r="F29" s="32"/>
      <c r="G29" s="18">
        <f>SUMIF($B$7:$B$23,"DAS-4",$G$7:$G$23)</f>
        <v>0</v>
      </c>
      <c r="H29" s="18">
        <f>SUMIF($B$7:$B$23,"DAS-4",$H$7:$H$23)</f>
        <v>5241.12</v>
      </c>
      <c r="I29" s="18">
        <f>SUMIF($B$7:$B$23,"DAS-4",$I$7:$I$23)</f>
        <v>20964.439999999999</v>
      </c>
      <c r="J29" s="18">
        <f>SUMIF($B$7:$B$23,"DAS-4",$J$7:$J$23)</f>
        <v>26205.559999999998</v>
      </c>
    </row>
    <row r="30" spans="1:10" ht="14.25" customHeight="1">
      <c r="A30" s="31" t="s">
        <v>74</v>
      </c>
      <c r="B30" s="14" t="s">
        <v>52</v>
      </c>
      <c r="C30" s="27">
        <v>1</v>
      </c>
      <c r="D30" s="27">
        <v>0</v>
      </c>
      <c r="E30" s="27">
        <f t="shared" si="1"/>
        <v>1</v>
      </c>
      <c r="F30" s="32"/>
      <c r="G30" s="18">
        <f>SUMIF($B$7:$B$23,"DAS-5",$G$7:$G$23)</f>
        <v>0</v>
      </c>
      <c r="H30" s="18">
        <f>SUMIF($B$7:$B$23,"DAS-5",$H$7:$H$23)</f>
        <v>1076.06</v>
      </c>
      <c r="I30" s="18">
        <f>SUMIF($B$7:$B$23,"DAS-5",$I$7:$I$23)</f>
        <v>4316.21</v>
      </c>
      <c r="J30" s="18">
        <f>SUMIF($B$7:$B$23,"DAS-5",$J$7:$J$23)</f>
        <v>5392.27</v>
      </c>
    </row>
    <row r="31" spans="1:10" ht="14.25" customHeight="1">
      <c r="A31" s="31" t="s">
        <v>75</v>
      </c>
      <c r="B31" s="14" t="s">
        <v>76</v>
      </c>
      <c r="C31" s="27">
        <f>SUMIFS($E$7:$E$23,$B$7:$B$23,"CAA-1",$D$7:$D$23,"&lt;&gt;VAGO")</f>
        <v>0</v>
      </c>
      <c r="D31" s="27">
        <f>SUMIFS($E$7:$E$23,$B$7:$B$23,"CAA-1",$D$7:$D$23,"VAGO")</f>
        <v>0</v>
      </c>
      <c r="E31" s="27">
        <f t="shared" si="1"/>
        <v>0</v>
      </c>
      <c r="F31" s="32"/>
      <c r="G31" s="18">
        <f>SUMIF($B$7:$B$23,"CAA-1",$G$7:$G$23)</f>
        <v>0</v>
      </c>
      <c r="H31" s="18">
        <f>SUMIF($B$7:$B$23,"CAA-1",$H$7:$H$23)</f>
        <v>0</v>
      </c>
      <c r="I31" s="18">
        <f>SUMIF($B$7:$B$23,"CAA-1",$I$7:$I$23)</f>
        <v>0</v>
      </c>
      <c r="J31" s="18">
        <f>SUMIF($B$7:$B$23,"CAA-1",$J$7:$J$23)</f>
        <v>0</v>
      </c>
    </row>
    <row r="32" spans="1:10" ht="14.25" customHeight="1">
      <c r="A32" s="31" t="s">
        <v>77</v>
      </c>
      <c r="B32" s="14" t="s">
        <v>42</v>
      </c>
      <c r="C32" s="27">
        <f>SUMIFS($E$7:$E$23,$B$7:$B$23,"CAA-2",$D$7:$D$23,"&lt;&gt;VAGO")</f>
        <v>3</v>
      </c>
      <c r="D32" s="27">
        <f>SUMIFS($E$7:$E$23,$B$7:$B$23,"CAA-2",$D$7:$D$23,"VAGO")</f>
        <v>0</v>
      </c>
      <c r="E32" s="27">
        <f t="shared" si="1"/>
        <v>3</v>
      </c>
      <c r="F32" s="32"/>
      <c r="G32" s="18">
        <f>SUMIF($B$7:$B$23,"CAA-2",$G$7:$G$23)</f>
        <v>0</v>
      </c>
      <c r="H32" s="18">
        <f>SUMIF($B$7:$B$23,"CAA-2",$H$7:$H$23)</f>
        <v>2242.25</v>
      </c>
      <c r="I32" s="18">
        <f>SUMIF($B$7:$B$23,"CAA-2",$I$7:$I$23)</f>
        <v>9249.0300000000007</v>
      </c>
      <c r="J32" s="18">
        <f>SUMIF($B$7:$B$23,"CAA-2",$J$7:$J$23)</f>
        <v>11491.28</v>
      </c>
    </row>
    <row r="33" spans="1:10" ht="14.25" customHeight="1">
      <c r="A33" s="31" t="s">
        <v>78</v>
      </c>
      <c r="B33" s="14" t="s">
        <v>22</v>
      </c>
      <c r="C33" s="27">
        <v>3</v>
      </c>
      <c r="D33" s="27">
        <v>0</v>
      </c>
      <c r="E33" s="27">
        <v>3</v>
      </c>
      <c r="F33" s="30"/>
      <c r="G33" s="18">
        <f>SUMIF($B$7:$B$23,"CAA-3",$G$7:$G$23)</f>
        <v>0</v>
      </c>
      <c r="H33" s="18">
        <f>SUMIF($B$7:$B$23,"CAA-3",$H$7:$H$23)</f>
        <v>1001.98</v>
      </c>
      <c r="I33" s="18">
        <f>SUMIF($B$7:$B$23,"CAA-3",$I$7:$I$23)</f>
        <v>4007.92</v>
      </c>
      <c r="J33" s="18">
        <f>SUMIF($B$7:$B$23,"CAA-3",$J$7:$J$23)</f>
        <v>5009.8999999999996</v>
      </c>
    </row>
    <row r="34" spans="1:10" ht="14.25" customHeight="1">
      <c r="A34" s="31" t="s">
        <v>79</v>
      </c>
      <c r="B34" s="14" t="s">
        <v>35</v>
      </c>
      <c r="C34" s="27">
        <f>SUMIFS($E$7:$E$23,$B$7:$B$23,"CAA-4",$D$7:$D$23,"&lt;&gt;VAGO")</f>
        <v>4</v>
      </c>
      <c r="D34" s="27">
        <v>0</v>
      </c>
      <c r="E34" s="27">
        <f t="shared" ref="E34:E35" si="2">C34+D34</f>
        <v>4</v>
      </c>
      <c r="F34" s="30"/>
      <c r="G34" s="18">
        <f>SUMIF($B$7:$B$23,"CAA-4",$G$7:$G$23)</f>
        <v>0</v>
      </c>
      <c r="H34" s="18">
        <f>SUMIF($B$7:$B$23,"CAA-4",$H$7:$H$23)</f>
        <v>1233.2</v>
      </c>
      <c r="I34" s="18">
        <f>SUMIF($B$7:$B$23,"CAA-4",$I$7:$I$23)</f>
        <v>4932.84</v>
      </c>
      <c r="J34" s="18">
        <f>SUMIF($B$7:$B$23,"CAA-4",$J$7:$J$23)</f>
        <v>6166.04</v>
      </c>
    </row>
    <row r="35" spans="1:10" ht="14.25" customHeight="1">
      <c r="A35" s="31" t="s">
        <v>80</v>
      </c>
      <c r="B35" s="14" t="s">
        <v>81</v>
      </c>
      <c r="C35" s="27">
        <f>SUMIFS($E$7:$E$23,$B$7:$B$23,"CAA-5",$D$7:$D$23,"&lt;&gt;VAGO")</f>
        <v>1</v>
      </c>
      <c r="D35" s="27">
        <f>SUMIFS($E$7:$E$23,$B$7:$B$23,"CAA-5",$D$7:$D$23,"VAGO")</f>
        <v>0</v>
      </c>
      <c r="E35" s="27">
        <f t="shared" si="2"/>
        <v>1</v>
      </c>
      <c r="F35" s="30"/>
      <c r="G35" s="18">
        <f>SUMIF($B$7:$B$23,"CAA-5",$G$7:$G$23)</f>
        <v>0</v>
      </c>
      <c r="H35" s="18">
        <f>SUMIF($B$7:$B$23,"CAA-5",$H$7:$H$23)</f>
        <v>269.76</v>
      </c>
      <c r="I35" s="18">
        <f>SUMIF($B$7:$B$23,"CAA-5",$I$7:$I$23)</f>
        <v>1079.06</v>
      </c>
      <c r="J35" s="18">
        <f>SUMIF($B$7:$B$23,"CAA-5",$J$7:$J$23)</f>
        <v>1348.82</v>
      </c>
    </row>
    <row r="36" spans="1:10" ht="14.25" customHeight="1">
      <c r="A36" s="33" t="s">
        <v>82</v>
      </c>
      <c r="B36" s="25"/>
      <c r="C36" s="24">
        <f t="shared" ref="C36:E36" si="3">SUM(C25:C35)</f>
        <v>17</v>
      </c>
      <c r="D36" s="24">
        <f t="shared" si="3"/>
        <v>0</v>
      </c>
      <c r="E36" s="24">
        <f t="shared" si="3"/>
        <v>17</v>
      </c>
      <c r="F36" s="25"/>
      <c r="G36" s="34">
        <f t="shared" ref="G36:J36" si="4">SUM(G25:G35)</f>
        <v>0</v>
      </c>
      <c r="H36" s="34">
        <f t="shared" si="4"/>
        <v>15090.27</v>
      </c>
      <c r="I36" s="34">
        <f t="shared" si="4"/>
        <v>60653.06</v>
      </c>
      <c r="J36" s="34">
        <f t="shared" si="4"/>
        <v>75743.329999999987</v>
      </c>
    </row>
    <row r="37" spans="1:10" ht="14.25" customHeight="1">
      <c r="A37" s="29"/>
      <c r="B37" s="29"/>
      <c r="C37" s="29"/>
      <c r="D37" s="29"/>
      <c r="E37" s="29"/>
      <c r="F37" s="29"/>
      <c r="G37" s="35"/>
      <c r="H37" s="36"/>
      <c r="I37" s="36"/>
      <c r="J37" s="37"/>
    </row>
    <row r="38" spans="1:10" ht="14.25" customHeight="1">
      <c r="A38" s="162" t="s">
        <v>83</v>
      </c>
      <c r="B38" s="158"/>
      <c r="C38" s="158"/>
      <c r="D38" s="158"/>
      <c r="E38" s="158"/>
      <c r="F38" s="158"/>
      <c r="G38" s="158"/>
      <c r="H38" s="158"/>
      <c r="I38" s="159"/>
      <c r="J38" s="35"/>
    </row>
    <row r="39" spans="1:10" ht="14.25" customHeight="1">
      <c r="A39" s="9" t="s">
        <v>84</v>
      </c>
      <c r="B39" s="9" t="s">
        <v>85</v>
      </c>
      <c r="C39" s="9" t="s">
        <v>86</v>
      </c>
      <c r="D39" s="9" t="s">
        <v>87</v>
      </c>
      <c r="E39" s="9" t="s">
        <v>88</v>
      </c>
      <c r="F39" s="9" t="s">
        <v>89</v>
      </c>
      <c r="G39" s="9" t="s">
        <v>90</v>
      </c>
      <c r="H39" s="9" t="s">
        <v>91</v>
      </c>
      <c r="I39" s="9" t="s">
        <v>92</v>
      </c>
      <c r="J39" s="38"/>
    </row>
    <row r="40" spans="1:10" ht="14.25" customHeight="1">
      <c r="A40" s="13" t="s">
        <v>93</v>
      </c>
      <c r="B40" s="13" t="s">
        <v>94</v>
      </c>
      <c r="C40" s="13" t="s">
        <v>95</v>
      </c>
      <c r="D40" s="13" t="s">
        <v>96</v>
      </c>
      <c r="E40" s="14">
        <v>1</v>
      </c>
      <c r="F40" s="13" t="s">
        <v>97</v>
      </c>
      <c r="G40" s="40" t="s">
        <v>98</v>
      </c>
      <c r="H40" s="40">
        <v>4316.21</v>
      </c>
      <c r="I40" s="18">
        <f t="shared" ref="I40:I45" si="5">SUM(G40:H40)</f>
        <v>4316.21</v>
      </c>
      <c r="J40" s="35"/>
    </row>
    <row r="41" spans="1:10" ht="14.25" customHeight="1">
      <c r="A41" s="13" t="s">
        <v>99</v>
      </c>
      <c r="B41" s="13" t="s">
        <v>100</v>
      </c>
      <c r="C41" s="13" t="s">
        <v>101</v>
      </c>
      <c r="D41" s="13" t="s">
        <v>96</v>
      </c>
      <c r="E41" s="14">
        <v>1</v>
      </c>
      <c r="F41" s="13" t="s">
        <v>102</v>
      </c>
      <c r="G41" s="40" t="s">
        <v>98</v>
      </c>
      <c r="H41" s="40">
        <v>3083.01</v>
      </c>
      <c r="I41" s="18">
        <f t="shared" si="5"/>
        <v>3083.01</v>
      </c>
      <c r="J41" s="35"/>
    </row>
    <row r="42" spans="1:10" ht="14.25" customHeight="1">
      <c r="A42" s="13" t="s">
        <v>103</v>
      </c>
      <c r="B42" s="13" t="s">
        <v>104</v>
      </c>
      <c r="C42" s="13" t="s">
        <v>56</v>
      </c>
      <c r="D42" s="13" t="s">
        <v>105</v>
      </c>
      <c r="E42" s="14">
        <v>1</v>
      </c>
      <c r="F42" s="13" t="s">
        <v>106</v>
      </c>
      <c r="G42" s="40" t="s">
        <v>98</v>
      </c>
      <c r="H42" s="40">
        <v>5703.56</v>
      </c>
      <c r="I42" s="18">
        <f t="shared" si="5"/>
        <v>5703.56</v>
      </c>
      <c r="J42" s="35"/>
    </row>
    <row r="43" spans="1:10" ht="14.25" customHeight="1">
      <c r="A43" s="13" t="s">
        <v>107</v>
      </c>
      <c r="B43" s="13" t="s">
        <v>104</v>
      </c>
      <c r="C43" s="13" t="s">
        <v>56</v>
      </c>
      <c r="D43" s="13" t="s">
        <v>96</v>
      </c>
      <c r="E43" s="14">
        <v>1</v>
      </c>
      <c r="F43" s="13" t="s">
        <v>472</v>
      </c>
      <c r="G43" s="40" t="s">
        <v>98</v>
      </c>
      <c r="H43" s="40">
        <v>5703.56</v>
      </c>
      <c r="I43" s="18">
        <f t="shared" si="5"/>
        <v>5703.56</v>
      </c>
      <c r="J43" s="35"/>
    </row>
    <row r="44" spans="1:10" ht="14.25" customHeight="1">
      <c r="A44" s="13" t="s">
        <v>109</v>
      </c>
      <c r="B44" s="13" t="s">
        <v>110</v>
      </c>
      <c r="C44" s="13" t="s">
        <v>56</v>
      </c>
      <c r="D44" s="13" t="s">
        <v>105</v>
      </c>
      <c r="E44" s="14">
        <v>1</v>
      </c>
      <c r="F44" s="13" t="s">
        <v>111</v>
      </c>
      <c r="G44" s="40" t="s">
        <v>98</v>
      </c>
      <c r="H44" s="40">
        <v>6782.61</v>
      </c>
      <c r="I44" s="18">
        <f t="shared" si="5"/>
        <v>6782.61</v>
      </c>
      <c r="J44" s="35"/>
    </row>
    <row r="45" spans="1:10" ht="14.25" customHeight="1">
      <c r="A45" s="13" t="s">
        <v>112</v>
      </c>
      <c r="B45" s="13" t="s">
        <v>94</v>
      </c>
      <c r="C45" s="13" t="s">
        <v>113</v>
      </c>
      <c r="D45" s="13" t="s">
        <v>96</v>
      </c>
      <c r="E45" s="14">
        <v>1</v>
      </c>
      <c r="F45" s="13" t="s">
        <v>114</v>
      </c>
      <c r="G45" s="40" t="s">
        <v>98</v>
      </c>
      <c r="H45" s="40">
        <v>4316.21</v>
      </c>
      <c r="I45" s="18">
        <f t="shared" si="5"/>
        <v>4316.21</v>
      </c>
      <c r="J45" s="35"/>
    </row>
    <row r="46" spans="1:10" ht="14.25" customHeight="1">
      <c r="A46" s="23" t="s">
        <v>115</v>
      </c>
      <c r="B46" s="23" t="s">
        <v>116</v>
      </c>
      <c r="C46" s="24" t="s">
        <v>117</v>
      </c>
      <c r="D46" s="24" t="s">
        <v>118</v>
      </c>
      <c r="E46" s="24" t="s">
        <v>119</v>
      </c>
      <c r="F46" s="41"/>
      <c r="G46" s="24" t="s">
        <v>120</v>
      </c>
      <c r="H46" s="24" t="s">
        <v>121</v>
      </c>
      <c r="I46" s="24" t="s">
        <v>122</v>
      </c>
      <c r="J46" s="35"/>
    </row>
    <row r="47" spans="1:10" ht="14.25" customHeight="1">
      <c r="A47" s="26" t="s">
        <v>123</v>
      </c>
      <c r="B47" s="18" t="s">
        <v>110</v>
      </c>
      <c r="C47" s="27">
        <v>1</v>
      </c>
      <c r="D47" s="27">
        <v>0</v>
      </c>
      <c r="E47" s="27">
        <v>1</v>
      </c>
      <c r="F47" s="28"/>
      <c r="G47" s="18">
        <f>SUMIF($B$40:$B$45,"FDA",$G$40:$G$45)</f>
        <v>0</v>
      </c>
      <c r="H47" s="18">
        <f>SUMIF($B$40:$B$45,"FDA",$H$40:$H$45)</f>
        <v>6782.61</v>
      </c>
      <c r="I47" s="18">
        <f>SUMIF($B$40:$B$45,"FDA",$I$40:$I$45)</f>
        <v>6782.61</v>
      </c>
      <c r="J47" s="36"/>
    </row>
    <row r="48" spans="1:10" ht="14.25" customHeight="1">
      <c r="A48" s="26" t="s">
        <v>124</v>
      </c>
      <c r="B48" s="18" t="s">
        <v>104</v>
      </c>
      <c r="C48" s="27">
        <v>2</v>
      </c>
      <c r="D48" s="27">
        <v>0</v>
      </c>
      <c r="E48" s="27">
        <v>2</v>
      </c>
      <c r="F48" s="28"/>
      <c r="G48" s="18">
        <f>SUMIF($B$40:$B$45,"FDA-1",$G$40:$G$45)</f>
        <v>0</v>
      </c>
      <c r="H48" s="18">
        <f>SUMIF($B$40:$B$45,"FDA-1",$H$40:$H$45)</f>
        <v>11407.12</v>
      </c>
      <c r="I48" s="18">
        <f>SUMIF($B$40:$B$45,"FDA-1",$I$40:$I$45)</f>
        <v>11407.12</v>
      </c>
      <c r="J48" s="36"/>
    </row>
    <row r="49" spans="1:10" ht="14.25" customHeight="1">
      <c r="A49" s="26" t="s">
        <v>125</v>
      </c>
      <c r="B49" s="18" t="s">
        <v>126</v>
      </c>
      <c r="C49" s="27">
        <v>0</v>
      </c>
      <c r="D49" s="27">
        <v>0</v>
      </c>
      <c r="E49" s="27">
        <v>0</v>
      </c>
      <c r="F49" s="30"/>
      <c r="G49" s="18">
        <f>SUMIF($B$40:$B$45,"FDA-2",$G$40:$G$45)</f>
        <v>0</v>
      </c>
      <c r="H49" s="18">
        <f>SUMIF($B$40:$B$45,"FDA-2",$H$40:$H$45)</f>
        <v>0</v>
      </c>
      <c r="I49" s="18">
        <f>SUMIF($B$40:$B$45,"FDA-2",$I$40:$I$45)</f>
        <v>0</v>
      </c>
      <c r="J49" s="36"/>
    </row>
    <row r="50" spans="1:10" ht="14.25" customHeight="1">
      <c r="A50" s="26" t="s">
        <v>127</v>
      </c>
      <c r="B50" s="18" t="s">
        <v>94</v>
      </c>
      <c r="C50" s="27">
        <v>2</v>
      </c>
      <c r="D50" s="27">
        <v>0</v>
      </c>
      <c r="E50" s="27">
        <v>2</v>
      </c>
      <c r="F50" s="32"/>
      <c r="G50" s="18">
        <f>SUMIF($B$40:$B$45,"FDA-3",$G$40:$G$45)</f>
        <v>0</v>
      </c>
      <c r="H50" s="18">
        <f>SUMIF($B$40:$B$45,"FDA-3",$H$40:$H$45)</f>
        <v>8632.42</v>
      </c>
      <c r="I50" s="18">
        <f>SUMIF($B$40:$B$45,"FDA-3",$I$40:$I$45)</f>
        <v>8632.42</v>
      </c>
      <c r="J50" s="36"/>
    </row>
    <row r="51" spans="1:10" ht="14.25" customHeight="1">
      <c r="A51" s="26" t="s">
        <v>128</v>
      </c>
      <c r="B51" s="18" t="s">
        <v>100</v>
      </c>
      <c r="C51" s="27">
        <v>1</v>
      </c>
      <c r="D51" s="27">
        <v>0</v>
      </c>
      <c r="E51" s="27">
        <v>1</v>
      </c>
      <c r="F51" s="30"/>
      <c r="G51" s="18">
        <f>SUMIF($B$40:$B$45,"FDA-4",$G$40:$G$45)</f>
        <v>0</v>
      </c>
      <c r="H51" s="18">
        <f>SUMIF($B$40:$B$45,"FDA-4",$H$40:$H$45)</f>
        <v>3083.01</v>
      </c>
      <c r="I51" s="18">
        <f>SUMIF($B$40:$B$45,"FDA-4",$I$40:$I$45)</f>
        <v>3083.01</v>
      </c>
      <c r="J51" s="36"/>
    </row>
    <row r="52" spans="1:10" ht="14.25" customHeight="1">
      <c r="A52" s="23" t="s">
        <v>129</v>
      </c>
      <c r="B52" s="41"/>
      <c r="C52" s="24">
        <f>SUM(C47:C51)</f>
        <v>6</v>
      </c>
      <c r="D52" s="24">
        <f>SUM(D48:D51)</f>
        <v>0</v>
      </c>
      <c r="E52" s="24">
        <v>6</v>
      </c>
      <c r="F52" s="41"/>
      <c r="G52" s="42">
        <f t="shared" ref="G52:I52" si="6">SUM(G47:G51)</f>
        <v>0</v>
      </c>
      <c r="H52" s="42">
        <f t="shared" si="6"/>
        <v>29905.160000000003</v>
      </c>
      <c r="I52" s="42">
        <f t="shared" si="6"/>
        <v>29905.160000000003</v>
      </c>
      <c r="J52" s="36"/>
    </row>
    <row r="53" spans="1:10" ht="14.25" customHeight="1">
      <c r="A53" s="43"/>
      <c r="B53" s="43"/>
      <c r="C53" s="43"/>
      <c r="D53" s="43"/>
      <c r="E53" s="43"/>
      <c r="F53" s="43"/>
      <c r="G53" s="37"/>
      <c r="H53" s="37"/>
      <c r="I53" s="44"/>
      <c r="J53" s="36"/>
    </row>
    <row r="54" spans="1:10" ht="14.25" customHeight="1">
      <c r="A54" s="162" t="s">
        <v>130</v>
      </c>
      <c r="B54" s="158"/>
      <c r="C54" s="158"/>
      <c r="D54" s="158"/>
      <c r="E54" s="158"/>
      <c r="F54" s="158"/>
      <c r="G54" s="158"/>
      <c r="H54" s="158"/>
      <c r="I54" s="159"/>
      <c r="J54" s="36"/>
    </row>
    <row r="55" spans="1:10" ht="14.25" customHeight="1">
      <c r="A55" s="42" t="s">
        <v>131</v>
      </c>
      <c r="B55" s="9" t="s">
        <v>132</v>
      </c>
      <c r="C55" s="9" t="s">
        <v>133</v>
      </c>
      <c r="D55" s="9" t="s">
        <v>134</v>
      </c>
      <c r="E55" s="9" t="s">
        <v>135</v>
      </c>
      <c r="F55" s="9" t="s">
        <v>136</v>
      </c>
      <c r="G55" s="9" t="s">
        <v>137</v>
      </c>
      <c r="H55" s="9" t="s">
        <v>138</v>
      </c>
      <c r="I55" s="9" t="s">
        <v>139</v>
      </c>
      <c r="J55" s="44"/>
    </row>
    <row r="56" spans="1:10" ht="14.25" customHeight="1">
      <c r="A56" s="50" t="s">
        <v>144</v>
      </c>
      <c r="B56" s="13" t="s">
        <v>145</v>
      </c>
      <c r="C56" s="13" t="s">
        <v>101</v>
      </c>
      <c r="D56" s="40" t="s">
        <v>96</v>
      </c>
      <c r="E56" s="51">
        <v>1</v>
      </c>
      <c r="F56" s="13" t="s">
        <v>146</v>
      </c>
      <c r="G56" s="40">
        <v>465.35</v>
      </c>
      <c r="H56" s="15">
        <v>0</v>
      </c>
      <c r="I56" s="15">
        <f t="shared" ref="I56:I83" si="7">SUM(G56:H56)</f>
        <v>465.35</v>
      </c>
      <c r="J56" s="36"/>
    </row>
    <row r="57" spans="1:10" ht="14.25" customHeight="1">
      <c r="A57" s="50" t="s">
        <v>147</v>
      </c>
      <c r="B57" s="13" t="s">
        <v>148</v>
      </c>
      <c r="C57" s="13" t="s">
        <v>149</v>
      </c>
      <c r="D57" s="40" t="s">
        <v>96</v>
      </c>
      <c r="E57" s="51">
        <v>1</v>
      </c>
      <c r="F57" s="13" t="s">
        <v>150</v>
      </c>
      <c r="G57" s="40">
        <v>849.76</v>
      </c>
      <c r="H57" s="15">
        <v>0</v>
      </c>
      <c r="I57" s="15">
        <f t="shared" si="7"/>
        <v>849.76</v>
      </c>
      <c r="J57" s="36"/>
    </row>
    <row r="58" spans="1:10" ht="14.25" customHeight="1">
      <c r="A58" s="50" t="s">
        <v>151</v>
      </c>
      <c r="B58" s="13" t="s">
        <v>148</v>
      </c>
      <c r="C58" s="52" t="s">
        <v>152</v>
      </c>
      <c r="D58" s="40" t="s">
        <v>96</v>
      </c>
      <c r="E58" s="51">
        <v>1</v>
      </c>
      <c r="F58" s="13" t="s">
        <v>153</v>
      </c>
      <c r="G58" s="40">
        <v>849.76</v>
      </c>
      <c r="H58" s="15">
        <v>0</v>
      </c>
      <c r="I58" s="15">
        <f t="shared" si="7"/>
        <v>849.76</v>
      </c>
      <c r="J58" s="36"/>
    </row>
    <row r="59" spans="1:10" ht="14.25" customHeight="1">
      <c r="A59" s="50" t="s">
        <v>144</v>
      </c>
      <c r="B59" s="13" t="s">
        <v>154</v>
      </c>
      <c r="C59" s="52" t="s">
        <v>155</v>
      </c>
      <c r="D59" s="40" t="s">
        <v>105</v>
      </c>
      <c r="E59" s="51">
        <v>1</v>
      </c>
      <c r="F59" s="13" t="s">
        <v>156</v>
      </c>
      <c r="G59" s="40">
        <v>505.81</v>
      </c>
      <c r="H59" s="15">
        <v>0</v>
      </c>
      <c r="I59" s="15">
        <f t="shared" si="7"/>
        <v>505.81</v>
      </c>
      <c r="J59" s="36"/>
    </row>
    <row r="60" spans="1:10" ht="14.25" customHeight="1">
      <c r="A60" s="50" t="s">
        <v>157</v>
      </c>
      <c r="B60" s="13" t="s">
        <v>141</v>
      </c>
      <c r="C60" s="52" t="s">
        <v>30</v>
      </c>
      <c r="D60" s="40" t="s">
        <v>96</v>
      </c>
      <c r="E60" s="51">
        <v>1</v>
      </c>
      <c r="F60" s="13" t="s">
        <v>158</v>
      </c>
      <c r="G60" s="40">
        <v>1392.8</v>
      </c>
      <c r="H60" s="15">
        <v>0</v>
      </c>
      <c r="I60" s="15">
        <f t="shared" si="7"/>
        <v>1392.8</v>
      </c>
      <c r="J60" s="36"/>
    </row>
    <row r="61" spans="1:10" ht="14.25" customHeight="1">
      <c r="A61" s="50" t="s">
        <v>161</v>
      </c>
      <c r="B61" s="13" t="s">
        <v>148</v>
      </c>
      <c r="C61" s="52" t="s">
        <v>152</v>
      </c>
      <c r="D61" s="40" t="s">
        <v>105</v>
      </c>
      <c r="E61" s="51">
        <v>1</v>
      </c>
      <c r="F61" s="13" t="s">
        <v>162</v>
      </c>
      <c r="G61" s="40">
        <v>849.76</v>
      </c>
      <c r="H61" s="15">
        <v>0</v>
      </c>
      <c r="I61" s="15">
        <f t="shared" si="7"/>
        <v>849.76</v>
      </c>
      <c r="J61" s="36"/>
    </row>
    <row r="62" spans="1:10" ht="14.25" customHeight="1">
      <c r="A62" s="50" t="s">
        <v>163</v>
      </c>
      <c r="B62" s="13" t="s">
        <v>148</v>
      </c>
      <c r="C62" s="53" t="s">
        <v>152</v>
      </c>
      <c r="D62" s="40" t="s">
        <v>105</v>
      </c>
      <c r="E62" s="51">
        <v>1</v>
      </c>
      <c r="F62" s="13" t="s">
        <v>164</v>
      </c>
      <c r="G62" s="40">
        <v>849.76</v>
      </c>
      <c r="H62" s="15">
        <v>0</v>
      </c>
      <c r="I62" s="15">
        <f t="shared" si="7"/>
        <v>849.76</v>
      </c>
      <c r="J62" s="36"/>
    </row>
    <row r="63" spans="1:10" ht="14.25" customHeight="1">
      <c r="A63" s="50" t="s">
        <v>165</v>
      </c>
      <c r="B63" s="13" t="s">
        <v>148</v>
      </c>
      <c r="C63" s="53" t="s">
        <v>166</v>
      </c>
      <c r="D63" s="40" t="s">
        <v>105</v>
      </c>
      <c r="E63" s="51">
        <v>1</v>
      </c>
      <c r="F63" s="13" t="s">
        <v>167</v>
      </c>
      <c r="G63" s="40">
        <v>849.76</v>
      </c>
      <c r="H63" s="15">
        <v>0</v>
      </c>
      <c r="I63" s="15">
        <f t="shared" si="7"/>
        <v>849.76</v>
      </c>
      <c r="J63" s="36"/>
    </row>
    <row r="64" spans="1:10" ht="14.25" customHeight="1">
      <c r="A64" s="50" t="s">
        <v>144</v>
      </c>
      <c r="B64" s="13" t="s">
        <v>154</v>
      </c>
      <c r="C64" s="53" t="s">
        <v>53</v>
      </c>
      <c r="D64" s="40" t="s">
        <v>105</v>
      </c>
      <c r="E64" s="51">
        <v>1</v>
      </c>
      <c r="F64" s="13" t="s">
        <v>168</v>
      </c>
      <c r="G64" s="40">
        <v>505.81</v>
      </c>
      <c r="H64" s="15">
        <v>0</v>
      </c>
      <c r="I64" s="15">
        <f t="shared" si="7"/>
        <v>505.81</v>
      </c>
      <c r="J64" s="36"/>
    </row>
    <row r="65" spans="1:10" ht="14.25" customHeight="1">
      <c r="A65" s="50" t="s">
        <v>169</v>
      </c>
      <c r="B65" s="13" t="s">
        <v>141</v>
      </c>
      <c r="C65" s="53" t="s">
        <v>53</v>
      </c>
      <c r="D65" s="40" t="s">
        <v>105</v>
      </c>
      <c r="E65" s="51">
        <v>1</v>
      </c>
      <c r="F65" s="13" t="s">
        <v>170</v>
      </c>
      <c r="G65" s="40">
        <v>1392.8</v>
      </c>
      <c r="H65" s="15">
        <v>0</v>
      </c>
      <c r="I65" s="15">
        <f t="shared" si="7"/>
        <v>1392.8</v>
      </c>
      <c r="J65" s="36"/>
    </row>
    <row r="66" spans="1:10" ht="14.25" customHeight="1">
      <c r="A66" s="50" t="s">
        <v>508</v>
      </c>
      <c r="B66" s="13" t="s">
        <v>148</v>
      </c>
      <c r="C66" s="53" t="s">
        <v>509</v>
      </c>
      <c r="D66" s="40" t="s">
        <v>96</v>
      </c>
      <c r="E66" s="51">
        <v>1</v>
      </c>
      <c r="F66" s="13" t="s">
        <v>526</v>
      </c>
      <c r="G66" s="40">
        <v>849.76</v>
      </c>
      <c r="H66" s="15">
        <v>0</v>
      </c>
      <c r="I66" s="15">
        <f t="shared" si="7"/>
        <v>849.76</v>
      </c>
      <c r="J66" s="36"/>
    </row>
    <row r="67" spans="1:10" ht="14.25" customHeight="1">
      <c r="A67" s="50" t="s">
        <v>171</v>
      </c>
      <c r="B67" s="13" t="s">
        <v>148</v>
      </c>
      <c r="C67" s="53" t="s">
        <v>53</v>
      </c>
      <c r="D67" s="40" t="s">
        <v>105</v>
      </c>
      <c r="E67" s="51">
        <v>1</v>
      </c>
      <c r="F67" s="13" t="s">
        <v>172</v>
      </c>
      <c r="G67" s="40">
        <v>849.76</v>
      </c>
      <c r="H67" s="15">
        <v>0</v>
      </c>
      <c r="I67" s="15">
        <f t="shared" si="7"/>
        <v>849.76</v>
      </c>
      <c r="J67" s="36"/>
    </row>
    <row r="68" spans="1:10" ht="14.25" customHeight="1">
      <c r="A68" s="50" t="s">
        <v>173</v>
      </c>
      <c r="B68" s="13" t="s">
        <v>148</v>
      </c>
      <c r="C68" s="53" t="s">
        <v>53</v>
      </c>
      <c r="D68" s="40" t="s">
        <v>105</v>
      </c>
      <c r="E68" s="51">
        <v>1</v>
      </c>
      <c r="F68" s="13" t="s">
        <v>174</v>
      </c>
      <c r="G68" s="40">
        <v>849.76</v>
      </c>
      <c r="H68" s="15">
        <v>0</v>
      </c>
      <c r="I68" s="15">
        <f t="shared" si="7"/>
        <v>849.76</v>
      </c>
      <c r="J68" s="36"/>
    </row>
    <row r="69" spans="1:10" ht="14.25" customHeight="1">
      <c r="A69" s="50" t="s">
        <v>175</v>
      </c>
      <c r="B69" s="13" t="s">
        <v>148</v>
      </c>
      <c r="C69" s="53" t="s">
        <v>53</v>
      </c>
      <c r="D69" s="40" t="s">
        <v>96</v>
      </c>
      <c r="E69" s="51">
        <v>1</v>
      </c>
      <c r="F69" s="13" t="s">
        <v>176</v>
      </c>
      <c r="G69" s="40">
        <v>849.76</v>
      </c>
      <c r="H69" s="15">
        <v>0</v>
      </c>
      <c r="I69" s="15">
        <f t="shared" si="7"/>
        <v>849.76</v>
      </c>
      <c r="J69" s="36"/>
    </row>
    <row r="70" spans="1:10" ht="14.25" customHeight="1">
      <c r="A70" s="50" t="s">
        <v>177</v>
      </c>
      <c r="B70" s="13" t="s">
        <v>148</v>
      </c>
      <c r="C70" s="53" t="s">
        <v>53</v>
      </c>
      <c r="D70" s="40" t="s">
        <v>96</v>
      </c>
      <c r="E70" s="51">
        <v>1</v>
      </c>
      <c r="F70" s="13" t="s">
        <v>178</v>
      </c>
      <c r="G70" s="40">
        <v>849.76</v>
      </c>
      <c r="H70" s="15">
        <v>0</v>
      </c>
      <c r="I70" s="15">
        <f t="shared" si="7"/>
        <v>849.76</v>
      </c>
      <c r="J70" s="36"/>
    </row>
    <row r="71" spans="1:10" ht="14.25" customHeight="1">
      <c r="A71" s="50" t="s">
        <v>473</v>
      </c>
      <c r="B71" s="13" t="s">
        <v>141</v>
      </c>
      <c r="C71" s="53" t="s">
        <v>341</v>
      </c>
      <c r="D71" s="40" t="s">
        <v>96</v>
      </c>
      <c r="E71" s="51">
        <v>1</v>
      </c>
      <c r="F71" s="13" t="s">
        <v>474</v>
      </c>
      <c r="G71" s="40">
        <v>1392.8</v>
      </c>
      <c r="H71" s="15">
        <v>0</v>
      </c>
      <c r="I71" s="15">
        <f t="shared" si="7"/>
        <v>1392.8</v>
      </c>
      <c r="J71" s="36"/>
    </row>
    <row r="72" spans="1:10" ht="14.25" customHeight="1">
      <c r="A72" s="50" t="s">
        <v>179</v>
      </c>
      <c r="B72" s="13" t="s">
        <v>141</v>
      </c>
      <c r="C72" s="53" t="s">
        <v>53</v>
      </c>
      <c r="D72" s="40" t="s">
        <v>96</v>
      </c>
      <c r="E72" s="51">
        <v>1</v>
      </c>
      <c r="F72" s="13" t="s">
        <v>180</v>
      </c>
      <c r="G72" s="40">
        <v>1392.8</v>
      </c>
      <c r="H72" s="15">
        <v>0</v>
      </c>
      <c r="I72" s="15">
        <f t="shared" si="7"/>
        <v>1392.8</v>
      </c>
      <c r="J72" s="36"/>
    </row>
    <row r="73" spans="1:10" ht="14.25" customHeight="1">
      <c r="A73" s="50" t="s">
        <v>144</v>
      </c>
      <c r="B73" s="13" t="s">
        <v>154</v>
      </c>
      <c r="C73" s="53" t="s">
        <v>181</v>
      </c>
      <c r="D73" s="40" t="s">
        <v>96</v>
      </c>
      <c r="E73" s="51">
        <v>1</v>
      </c>
      <c r="F73" s="13" t="s">
        <v>182</v>
      </c>
      <c r="G73" s="40">
        <v>505.81</v>
      </c>
      <c r="H73" s="15">
        <v>0</v>
      </c>
      <c r="I73" s="15">
        <f t="shared" si="7"/>
        <v>505.81</v>
      </c>
      <c r="J73" s="36"/>
    </row>
    <row r="74" spans="1:10" ht="14.25" customHeight="1">
      <c r="A74" s="50" t="s">
        <v>183</v>
      </c>
      <c r="B74" s="13" t="s">
        <v>148</v>
      </c>
      <c r="C74" s="53" t="s">
        <v>181</v>
      </c>
      <c r="D74" s="40" t="s">
        <v>96</v>
      </c>
      <c r="E74" s="51">
        <v>1</v>
      </c>
      <c r="F74" s="13" t="s">
        <v>184</v>
      </c>
      <c r="G74" s="40">
        <v>849.76</v>
      </c>
      <c r="H74" s="15">
        <v>0</v>
      </c>
      <c r="I74" s="15">
        <f t="shared" si="7"/>
        <v>849.76</v>
      </c>
      <c r="J74" s="36"/>
    </row>
    <row r="75" spans="1:10" ht="14.25" customHeight="1">
      <c r="A75" s="50" t="s">
        <v>144</v>
      </c>
      <c r="B75" s="13" t="s">
        <v>154</v>
      </c>
      <c r="C75" s="13" t="s">
        <v>36</v>
      </c>
      <c r="D75" s="40" t="s">
        <v>96</v>
      </c>
      <c r="E75" s="51">
        <v>1</v>
      </c>
      <c r="F75" s="13" t="s">
        <v>186</v>
      </c>
      <c r="G75" s="40">
        <v>505.81</v>
      </c>
      <c r="H75" s="15">
        <v>0</v>
      </c>
      <c r="I75" s="15">
        <f t="shared" si="7"/>
        <v>505.81</v>
      </c>
      <c r="J75" s="36"/>
    </row>
    <row r="76" spans="1:10" ht="14.25" customHeight="1">
      <c r="A76" s="50" t="s">
        <v>144</v>
      </c>
      <c r="B76" s="13" t="s">
        <v>154</v>
      </c>
      <c r="C76" s="13" t="s">
        <v>36</v>
      </c>
      <c r="D76" s="40" t="s">
        <v>96</v>
      </c>
      <c r="E76" s="51">
        <v>1</v>
      </c>
      <c r="F76" s="13" t="s">
        <v>187</v>
      </c>
      <c r="G76" s="40">
        <v>505.81</v>
      </c>
      <c r="H76" s="15">
        <v>0</v>
      </c>
      <c r="I76" s="15">
        <f t="shared" si="7"/>
        <v>505.81</v>
      </c>
      <c r="J76" s="36"/>
    </row>
    <row r="77" spans="1:10" ht="14.25" customHeight="1">
      <c r="A77" s="50" t="s">
        <v>188</v>
      </c>
      <c r="B77" s="13" t="s">
        <v>148</v>
      </c>
      <c r="C77" s="13" t="s">
        <v>189</v>
      </c>
      <c r="D77" s="40" t="s">
        <v>96</v>
      </c>
      <c r="E77" s="51">
        <v>1</v>
      </c>
      <c r="F77" s="13" t="s">
        <v>190</v>
      </c>
      <c r="G77" s="40">
        <v>849.76</v>
      </c>
      <c r="H77" s="15">
        <v>0</v>
      </c>
      <c r="I77" s="15">
        <f t="shared" si="7"/>
        <v>849.76</v>
      </c>
      <c r="J77" s="36"/>
    </row>
    <row r="78" spans="1:10" ht="14.25" customHeight="1">
      <c r="A78" s="50" t="s">
        <v>191</v>
      </c>
      <c r="B78" s="13" t="s">
        <v>148</v>
      </c>
      <c r="C78" s="13" t="s">
        <v>189</v>
      </c>
      <c r="D78" s="40" t="s">
        <v>105</v>
      </c>
      <c r="E78" s="51">
        <v>1</v>
      </c>
      <c r="F78" s="13" t="s">
        <v>192</v>
      </c>
      <c r="G78" s="40">
        <v>849.76</v>
      </c>
      <c r="H78" s="15">
        <v>0</v>
      </c>
      <c r="I78" s="15">
        <f t="shared" si="7"/>
        <v>849.76</v>
      </c>
      <c r="J78" s="36"/>
    </row>
    <row r="79" spans="1:10" ht="14.25" customHeight="1">
      <c r="A79" s="50" t="s">
        <v>193</v>
      </c>
      <c r="B79" s="13" t="s">
        <v>194</v>
      </c>
      <c r="C79" s="13" t="s">
        <v>189</v>
      </c>
      <c r="D79" s="40" t="s">
        <v>105</v>
      </c>
      <c r="E79" s="51">
        <v>1</v>
      </c>
      <c r="F79" s="13" t="s">
        <v>195</v>
      </c>
      <c r="G79" s="40">
        <v>566.5</v>
      </c>
      <c r="H79" s="15">
        <v>0</v>
      </c>
      <c r="I79" s="15">
        <f t="shared" si="7"/>
        <v>566.5</v>
      </c>
      <c r="J79" s="36"/>
    </row>
    <row r="80" spans="1:10" ht="14.25" customHeight="1">
      <c r="A80" s="50" t="s">
        <v>196</v>
      </c>
      <c r="B80" s="13" t="s">
        <v>194</v>
      </c>
      <c r="C80" s="13" t="s">
        <v>189</v>
      </c>
      <c r="D80" s="40" t="s">
        <v>105</v>
      </c>
      <c r="E80" s="51">
        <v>1</v>
      </c>
      <c r="F80" s="13" t="s">
        <v>197</v>
      </c>
      <c r="G80" s="40">
        <v>566.5</v>
      </c>
      <c r="H80" s="15">
        <v>0</v>
      </c>
      <c r="I80" s="15">
        <f t="shared" si="7"/>
        <v>566.5</v>
      </c>
      <c r="J80" s="36"/>
    </row>
    <row r="81" spans="1:10" ht="14.25" customHeight="1">
      <c r="A81" s="50" t="s">
        <v>198</v>
      </c>
      <c r="B81" s="13" t="s">
        <v>194</v>
      </c>
      <c r="C81" s="13" t="s">
        <v>199</v>
      </c>
      <c r="D81" s="40" t="s">
        <v>105</v>
      </c>
      <c r="E81" s="51">
        <v>1</v>
      </c>
      <c r="F81" s="13" t="s">
        <v>200</v>
      </c>
      <c r="G81" s="40">
        <v>566.5</v>
      </c>
      <c r="H81" s="15">
        <v>0</v>
      </c>
      <c r="I81" s="15">
        <f t="shared" si="7"/>
        <v>566.5</v>
      </c>
      <c r="J81" s="36"/>
    </row>
    <row r="82" spans="1:10" ht="14.25" customHeight="1">
      <c r="A82" s="50" t="s">
        <v>527</v>
      </c>
      <c r="B82" s="13" t="s">
        <v>141</v>
      </c>
      <c r="C82" s="13" t="s">
        <v>528</v>
      </c>
      <c r="D82" s="40" t="s">
        <v>96</v>
      </c>
      <c r="E82" s="51">
        <v>1</v>
      </c>
      <c r="F82" s="13" t="s">
        <v>529</v>
      </c>
      <c r="G82" s="40">
        <v>1392.8</v>
      </c>
      <c r="H82" s="15">
        <v>0</v>
      </c>
      <c r="I82" s="15">
        <f t="shared" si="7"/>
        <v>1392.8</v>
      </c>
      <c r="J82" s="36"/>
    </row>
    <row r="83" spans="1:10" ht="14.25" customHeight="1">
      <c r="A83" s="50" t="s">
        <v>201</v>
      </c>
      <c r="B83" s="13" t="s">
        <v>141</v>
      </c>
      <c r="C83" s="13" t="s">
        <v>36</v>
      </c>
      <c r="D83" s="40" t="s">
        <v>105</v>
      </c>
      <c r="E83" s="51">
        <v>1</v>
      </c>
      <c r="F83" s="13" t="s">
        <v>202</v>
      </c>
      <c r="G83" s="40">
        <v>1392.8</v>
      </c>
      <c r="H83" s="15">
        <v>0</v>
      </c>
      <c r="I83" s="15">
        <f t="shared" si="7"/>
        <v>1392.8</v>
      </c>
      <c r="J83" s="36"/>
    </row>
    <row r="84" spans="1:10" ht="14.25" customHeight="1">
      <c r="A84" s="50" t="s">
        <v>203</v>
      </c>
      <c r="B84" s="13" t="s">
        <v>148</v>
      </c>
      <c r="C84" s="13" t="s">
        <v>204</v>
      </c>
      <c r="D84" s="40" t="s">
        <v>96</v>
      </c>
      <c r="E84" s="51">
        <v>1</v>
      </c>
      <c r="F84" s="13" t="s">
        <v>205</v>
      </c>
      <c r="G84" s="40">
        <v>849.76</v>
      </c>
      <c r="H84" s="15">
        <v>0</v>
      </c>
      <c r="I84" s="40">
        <v>849.76</v>
      </c>
      <c r="J84" s="36"/>
    </row>
    <row r="85" spans="1:10" ht="14.25" customHeight="1">
      <c r="A85" s="50" t="s">
        <v>206</v>
      </c>
      <c r="B85" s="13" t="s">
        <v>148</v>
      </c>
      <c r="C85" s="13" t="s">
        <v>36</v>
      </c>
      <c r="D85" s="40" t="s">
        <v>105</v>
      </c>
      <c r="E85" s="51">
        <v>1</v>
      </c>
      <c r="F85" s="13" t="s">
        <v>223</v>
      </c>
      <c r="G85" s="40">
        <v>849.76</v>
      </c>
      <c r="H85" s="15">
        <v>0</v>
      </c>
      <c r="I85" s="15">
        <f t="shared" ref="I85:I90" si="8">SUM(G85:H85)</f>
        <v>849.76</v>
      </c>
      <c r="J85" s="36"/>
    </row>
    <row r="86" spans="1:10" ht="14.25" customHeight="1">
      <c r="A86" s="50" t="s">
        <v>208</v>
      </c>
      <c r="B86" s="13" t="s">
        <v>148</v>
      </c>
      <c r="C86" s="13" t="s">
        <v>36</v>
      </c>
      <c r="D86" s="40" t="s">
        <v>105</v>
      </c>
      <c r="E86" s="51">
        <v>1</v>
      </c>
      <c r="F86" s="13" t="s">
        <v>209</v>
      </c>
      <c r="G86" s="40">
        <v>849.76</v>
      </c>
      <c r="H86" s="15">
        <v>0</v>
      </c>
      <c r="I86" s="15">
        <f t="shared" si="8"/>
        <v>849.76</v>
      </c>
      <c r="J86" s="36"/>
    </row>
    <row r="87" spans="1:10" ht="14.25" customHeight="1">
      <c r="A87" s="50" t="s">
        <v>210</v>
      </c>
      <c r="B87" s="13" t="s">
        <v>141</v>
      </c>
      <c r="C87" s="13" t="s">
        <v>36</v>
      </c>
      <c r="D87" s="40" t="s">
        <v>96</v>
      </c>
      <c r="E87" s="51">
        <v>1</v>
      </c>
      <c r="F87" s="13" t="s">
        <v>211</v>
      </c>
      <c r="G87" s="40">
        <v>1392.8</v>
      </c>
      <c r="H87" s="15">
        <v>0</v>
      </c>
      <c r="I87" s="15">
        <f t="shared" si="8"/>
        <v>1392.8</v>
      </c>
      <c r="J87" s="36"/>
    </row>
    <row r="88" spans="1:10" ht="14.25" customHeight="1">
      <c r="A88" s="50" t="s">
        <v>212</v>
      </c>
      <c r="B88" s="13" t="s">
        <v>194</v>
      </c>
      <c r="C88" s="13" t="s">
        <v>199</v>
      </c>
      <c r="D88" s="40" t="s">
        <v>105</v>
      </c>
      <c r="E88" s="51">
        <v>1</v>
      </c>
      <c r="F88" s="13" t="s">
        <v>213</v>
      </c>
      <c r="G88" s="40">
        <v>566.5</v>
      </c>
      <c r="H88" s="15">
        <v>0</v>
      </c>
      <c r="I88" s="15">
        <f t="shared" si="8"/>
        <v>566.5</v>
      </c>
      <c r="J88" s="36"/>
    </row>
    <row r="89" spans="1:10" ht="14.25" customHeight="1">
      <c r="A89" s="50" t="s">
        <v>214</v>
      </c>
      <c r="B89" s="13" t="s">
        <v>194</v>
      </c>
      <c r="C89" s="13" t="s">
        <v>199</v>
      </c>
      <c r="D89" s="40" t="s">
        <v>105</v>
      </c>
      <c r="E89" s="51">
        <v>1</v>
      </c>
      <c r="F89" s="13" t="s">
        <v>215</v>
      </c>
      <c r="G89" s="40">
        <v>566.5</v>
      </c>
      <c r="H89" s="15">
        <v>0</v>
      </c>
      <c r="I89" s="15">
        <f t="shared" si="8"/>
        <v>566.5</v>
      </c>
      <c r="J89" s="36"/>
    </row>
    <row r="90" spans="1:10" ht="14.25" customHeight="1">
      <c r="A90" s="50" t="s">
        <v>216</v>
      </c>
      <c r="B90" s="13" t="s">
        <v>148</v>
      </c>
      <c r="C90" s="13" t="s">
        <v>189</v>
      </c>
      <c r="D90" s="40" t="s">
        <v>105</v>
      </c>
      <c r="E90" s="51">
        <v>1</v>
      </c>
      <c r="F90" s="13" t="s">
        <v>217</v>
      </c>
      <c r="G90" s="40">
        <v>849.76</v>
      </c>
      <c r="H90" s="15">
        <v>0</v>
      </c>
      <c r="I90" s="15">
        <f t="shared" si="8"/>
        <v>849.76</v>
      </c>
      <c r="J90" s="36"/>
    </row>
    <row r="91" spans="1:10" ht="14.25" customHeight="1">
      <c r="A91" s="50" t="s">
        <v>536</v>
      </c>
      <c r="B91" s="13" t="s">
        <v>141</v>
      </c>
      <c r="C91" s="13" t="s">
        <v>218</v>
      </c>
      <c r="D91" s="40" t="s">
        <v>96</v>
      </c>
      <c r="E91" s="51">
        <v>1</v>
      </c>
      <c r="F91" s="13" t="s">
        <v>537</v>
      </c>
      <c r="G91" s="40">
        <v>1932.8</v>
      </c>
      <c r="H91" s="15">
        <v>0</v>
      </c>
      <c r="I91" s="40">
        <v>1932.8</v>
      </c>
      <c r="J91" s="36"/>
    </row>
    <row r="92" spans="1:10" ht="14.25" customHeight="1">
      <c r="A92" s="50" t="s">
        <v>144</v>
      </c>
      <c r="B92" s="13" t="s">
        <v>154</v>
      </c>
      <c r="C92" s="13" t="s">
        <v>218</v>
      </c>
      <c r="D92" s="40" t="s">
        <v>96</v>
      </c>
      <c r="E92" s="51">
        <v>1</v>
      </c>
      <c r="F92" s="13" t="s">
        <v>219</v>
      </c>
      <c r="G92" s="40">
        <v>505.81</v>
      </c>
      <c r="H92" s="15">
        <v>0</v>
      </c>
      <c r="I92" s="15">
        <f t="shared" ref="I92:I102" si="9">SUM(G92:H92)</f>
        <v>505.81</v>
      </c>
      <c r="J92" s="36"/>
    </row>
    <row r="93" spans="1:10" ht="14.25" customHeight="1">
      <c r="A93" s="50" t="s">
        <v>220</v>
      </c>
      <c r="B93" s="13" t="s">
        <v>148</v>
      </c>
      <c r="C93" s="13" t="s">
        <v>218</v>
      </c>
      <c r="D93" s="40" t="s">
        <v>96</v>
      </c>
      <c r="E93" s="51">
        <v>1</v>
      </c>
      <c r="F93" s="13" t="s">
        <v>513</v>
      </c>
      <c r="G93" s="40">
        <v>849.76</v>
      </c>
      <c r="H93" s="15">
        <v>0</v>
      </c>
      <c r="I93" s="15">
        <f t="shared" si="9"/>
        <v>849.76</v>
      </c>
      <c r="J93" s="36"/>
    </row>
    <row r="94" spans="1:10" ht="14.25" customHeight="1">
      <c r="A94" s="50" t="s">
        <v>222</v>
      </c>
      <c r="B94" s="13" t="s">
        <v>148</v>
      </c>
      <c r="C94" s="13" t="s">
        <v>218</v>
      </c>
      <c r="D94" s="40" t="s">
        <v>96</v>
      </c>
      <c r="E94" s="51">
        <v>1</v>
      </c>
      <c r="F94" s="13" t="s">
        <v>514</v>
      </c>
      <c r="G94" s="40">
        <v>849.76</v>
      </c>
      <c r="H94" s="15">
        <v>0</v>
      </c>
      <c r="I94" s="15">
        <f t="shared" si="9"/>
        <v>849.76</v>
      </c>
      <c r="J94" s="36"/>
    </row>
    <row r="95" spans="1:10" ht="14.25" customHeight="1">
      <c r="A95" s="50" t="s">
        <v>224</v>
      </c>
      <c r="B95" s="13" t="s">
        <v>194</v>
      </c>
      <c r="C95" s="13" t="s">
        <v>218</v>
      </c>
      <c r="D95" s="40" t="s">
        <v>105</v>
      </c>
      <c r="E95" s="51">
        <v>1</v>
      </c>
      <c r="F95" s="13" t="s">
        <v>225</v>
      </c>
      <c r="G95" s="40">
        <v>566.5</v>
      </c>
      <c r="H95" s="15">
        <v>0</v>
      </c>
      <c r="I95" s="15">
        <f t="shared" si="9"/>
        <v>566.5</v>
      </c>
      <c r="J95" s="36"/>
    </row>
    <row r="96" spans="1:10" ht="14.25" customHeight="1">
      <c r="A96" s="50" t="s">
        <v>226</v>
      </c>
      <c r="B96" s="13" t="s">
        <v>148</v>
      </c>
      <c r="C96" s="13" t="s">
        <v>227</v>
      </c>
      <c r="D96" s="40" t="s">
        <v>96</v>
      </c>
      <c r="E96" s="51">
        <v>1</v>
      </c>
      <c r="F96" s="13" t="s">
        <v>475</v>
      </c>
      <c r="G96" s="40">
        <v>849.76</v>
      </c>
      <c r="H96" s="15">
        <v>0</v>
      </c>
      <c r="I96" s="15">
        <f t="shared" si="9"/>
        <v>849.76</v>
      </c>
      <c r="J96" s="36"/>
    </row>
    <row r="97" spans="1:10" ht="14.25" customHeight="1">
      <c r="A97" s="50" t="s">
        <v>229</v>
      </c>
      <c r="B97" s="13" t="s">
        <v>141</v>
      </c>
      <c r="C97" s="13" t="s">
        <v>230</v>
      </c>
      <c r="D97" s="40" t="s">
        <v>105</v>
      </c>
      <c r="E97" s="51">
        <v>1</v>
      </c>
      <c r="F97" s="13" t="s">
        <v>476</v>
      </c>
      <c r="G97" s="40">
        <v>1392.8</v>
      </c>
      <c r="H97" s="15">
        <v>0</v>
      </c>
      <c r="I97" s="15">
        <f t="shared" si="9"/>
        <v>1392.8</v>
      </c>
      <c r="J97" s="36"/>
    </row>
    <row r="98" spans="1:10" ht="14.25" customHeight="1">
      <c r="A98" s="50" t="s">
        <v>232</v>
      </c>
      <c r="B98" s="13" t="s">
        <v>148</v>
      </c>
      <c r="C98" s="13" t="s">
        <v>230</v>
      </c>
      <c r="D98" s="40" t="s">
        <v>105</v>
      </c>
      <c r="E98" s="51">
        <v>1</v>
      </c>
      <c r="F98" s="13" t="s">
        <v>530</v>
      </c>
      <c r="G98" s="40">
        <v>849.76</v>
      </c>
      <c r="H98" s="15">
        <v>0</v>
      </c>
      <c r="I98" s="15">
        <f t="shared" si="9"/>
        <v>849.76</v>
      </c>
      <c r="J98" s="36"/>
    </row>
    <row r="99" spans="1:10" ht="14.25" customHeight="1">
      <c r="A99" s="50" t="s">
        <v>144</v>
      </c>
      <c r="B99" s="13" t="s">
        <v>154</v>
      </c>
      <c r="C99" s="40" t="s">
        <v>56</v>
      </c>
      <c r="D99" s="40" t="s">
        <v>105</v>
      </c>
      <c r="E99" s="51">
        <v>1</v>
      </c>
      <c r="F99" s="13" t="s">
        <v>234</v>
      </c>
      <c r="G99" s="40">
        <v>505.81</v>
      </c>
      <c r="H99" s="15">
        <v>0</v>
      </c>
      <c r="I99" s="15">
        <f t="shared" si="9"/>
        <v>505.81</v>
      </c>
      <c r="J99" s="36"/>
    </row>
    <row r="100" spans="1:10" ht="14.25" customHeight="1">
      <c r="A100" s="50" t="s">
        <v>235</v>
      </c>
      <c r="B100" s="13" t="s">
        <v>194</v>
      </c>
      <c r="C100" s="40" t="s">
        <v>236</v>
      </c>
      <c r="D100" s="40" t="s">
        <v>105</v>
      </c>
      <c r="E100" s="51">
        <v>1</v>
      </c>
      <c r="F100" s="13" t="s">
        <v>237</v>
      </c>
      <c r="G100" s="40">
        <v>566.5</v>
      </c>
      <c r="H100" s="15">
        <v>0</v>
      </c>
      <c r="I100" s="15">
        <f t="shared" si="9"/>
        <v>566.5</v>
      </c>
      <c r="J100" s="36"/>
    </row>
    <row r="101" spans="1:10" ht="18" customHeight="1">
      <c r="A101" s="50" t="s">
        <v>238</v>
      </c>
      <c r="B101" s="13" t="s">
        <v>148</v>
      </c>
      <c r="C101" s="40" t="s">
        <v>236</v>
      </c>
      <c r="D101" s="40" t="s">
        <v>96</v>
      </c>
      <c r="E101" s="51">
        <v>1</v>
      </c>
      <c r="F101" s="13" t="s">
        <v>239</v>
      </c>
      <c r="G101" s="40">
        <v>849.76</v>
      </c>
      <c r="H101" s="15">
        <v>0</v>
      </c>
      <c r="I101" s="15">
        <f t="shared" si="9"/>
        <v>849.76</v>
      </c>
      <c r="J101" s="36"/>
    </row>
    <row r="102" spans="1:10" ht="16.5" customHeight="1">
      <c r="A102" s="50" t="s">
        <v>240</v>
      </c>
      <c r="B102" s="13" t="s">
        <v>141</v>
      </c>
      <c r="C102" s="40" t="s">
        <v>241</v>
      </c>
      <c r="D102" s="40" t="s">
        <v>105</v>
      </c>
      <c r="E102" s="51">
        <v>1</v>
      </c>
      <c r="F102" s="13" t="s">
        <v>477</v>
      </c>
      <c r="G102" s="40">
        <v>1392.8</v>
      </c>
      <c r="H102" s="15">
        <v>0</v>
      </c>
      <c r="I102" s="15">
        <f t="shared" si="9"/>
        <v>1392.8</v>
      </c>
      <c r="J102" s="36"/>
    </row>
    <row r="103" spans="1:10" ht="14.25" customHeight="1">
      <c r="A103" s="50" t="s">
        <v>515</v>
      </c>
      <c r="B103" s="13" t="s">
        <v>148</v>
      </c>
      <c r="C103" s="40" t="s">
        <v>516</v>
      </c>
      <c r="D103" s="40" t="s">
        <v>105</v>
      </c>
      <c r="E103" s="51">
        <v>1</v>
      </c>
      <c r="F103" s="13" t="s">
        <v>517</v>
      </c>
      <c r="G103" s="40">
        <v>849.76</v>
      </c>
      <c r="H103" s="15">
        <v>0</v>
      </c>
      <c r="I103" s="40">
        <v>849.76</v>
      </c>
      <c r="J103" s="36"/>
    </row>
    <row r="104" spans="1:10" ht="14.25" customHeight="1">
      <c r="A104" s="50" t="s">
        <v>144</v>
      </c>
      <c r="B104" s="13" t="s">
        <v>154</v>
      </c>
      <c r="C104" s="40" t="s">
        <v>241</v>
      </c>
      <c r="D104" s="40" t="s">
        <v>105</v>
      </c>
      <c r="E104" s="51">
        <v>1</v>
      </c>
      <c r="F104" s="13" t="s">
        <v>243</v>
      </c>
      <c r="G104" s="40">
        <v>505.81</v>
      </c>
      <c r="H104" s="15">
        <v>0</v>
      </c>
      <c r="I104" s="15">
        <f t="shared" ref="I104:I134" si="10">SUM(G104:H104)</f>
        <v>505.81</v>
      </c>
      <c r="J104" s="36"/>
    </row>
    <row r="105" spans="1:10" ht="14.25" customHeight="1">
      <c r="A105" s="50" t="s">
        <v>244</v>
      </c>
      <c r="B105" s="13" t="s">
        <v>148</v>
      </c>
      <c r="C105" s="40" t="s">
        <v>245</v>
      </c>
      <c r="D105" s="40" t="s">
        <v>96</v>
      </c>
      <c r="E105" s="51">
        <v>1</v>
      </c>
      <c r="F105" s="13" t="s">
        <v>246</v>
      </c>
      <c r="G105" s="40">
        <v>849.76</v>
      </c>
      <c r="H105" s="15">
        <v>0</v>
      </c>
      <c r="I105" s="15">
        <f t="shared" si="10"/>
        <v>849.76</v>
      </c>
      <c r="J105" s="36"/>
    </row>
    <row r="106" spans="1:10" ht="14.25" customHeight="1">
      <c r="A106" s="50" t="s">
        <v>250</v>
      </c>
      <c r="B106" s="13" t="s">
        <v>148</v>
      </c>
      <c r="C106" s="40" t="s">
        <v>251</v>
      </c>
      <c r="D106" s="40" t="s">
        <v>96</v>
      </c>
      <c r="E106" s="51">
        <v>1</v>
      </c>
      <c r="F106" s="13" t="s">
        <v>252</v>
      </c>
      <c r="G106" s="40">
        <v>849.76</v>
      </c>
      <c r="H106" s="15">
        <v>0</v>
      </c>
      <c r="I106" s="15">
        <f t="shared" si="10"/>
        <v>849.76</v>
      </c>
      <c r="J106" s="36"/>
    </row>
    <row r="107" spans="1:10" ht="14.25" customHeight="1">
      <c r="A107" s="50" t="s">
        <v>253</v>
      </c>
      <c r="B107" s="13" t="s">
        <v>148</v>
      </c>
      <c r="C107" s="40" t="s">
        <v>254</v>
      </c>
      <c r="D107" s="40" t="s">
        <v>105</v>
      </c>
      <c r="E107" s="51">
        <v>1</v>
      </c>
      <c r="F107" s="13" t="s">
        <v>255</v>
      </c>
      <c r="G107" s="40">
        <v>849.76</v>
      </c>
      <c r="H107" s="15">
        <v>0</v>
      </c>
      <c r="I107" s="15">
        <f t="shared" si="10"/>
        <v>849.76</v>
      </c>
      <c r="J107" s="36"/>
    </row>
    <row r="108" spans="1:10" ht="14.25" customHeight="1">
      <c r="A108" s="50" t="s">
        <v>256</v>
      </c>
      <c r="B108" s="13" t="s">
        <v>148</v>
      </c>
      <c r="C108" s="40" t="s">
        <v>257</v>
      </c>
      <c r="D108" s="40" t="s">
        <v>105</v>
      </c>
      <c r="E108" s="51">
        <v>1</v>
      </c>
      <c r="F108" s="54" t="s">
        <v>258</v>
      </c>
      <c r="G108" s="40">
        <v>849.76</v>
      </c>
      <c r="H108" s="15">
        <v>0</v>
      </c>
      <c r="I108" s="15">
        <f t="shared" si="10"/>
        <v>849.76</v>
      </c>
      <c r="J108" s="36"/>
    </row>
    <row r="109" spans="1:10" ht="14.25" customHeight="1">
      <c r="A109" s="50" t="s">
        <v>259</v>
      </c>
      <c r="B109" s="13" t="s">
        <v>148</v>
      </c>
      <c r="C109" s="40" t="s">
        <v>251</v>
      </c>
      <c r="D109" s="40" t="s">
        <v>96</v>
      </c>
      <c r="E109" s="51">
        <v>1</v>
      </c>
      <c r="F109" s="13" t="s">
        <v>260</v>
      </c>
      <c r="G109" s="40">
        <v>849.76</v>
      </c>
      <c r="H109" s="15">
        <v>0</v>
      </c>
      <c r="I109" s="15">
        <f t="shared" si="10"/>
        <v>849.76</v>
      </c>
      <c r="J109" s="36"/>
    </row>
    <row r="110" spans="1:10" ht="14.25" customHeight="1">
      <c r="A110" s="50" t="s">
        <v>261</v>
      </c>
      <c r="B110" s="13" t="s">
        <v>194</v>
      </c>
      <c r="C110" s="40" t="s">
        <v>241</v>
      </c>
      <c r="D110" s="40" t="s">
        <v>96</v>
      </c>
      <c r="E110" s="51">
        <v>1</v>
      </c>
      <c r="F110" s="13" t="s">
        <v>262</v>
      </c>
      <c r="G110" s="40">
        <v>566.5</v>
      </c>
      <c r="H110" s="15">
        <v>0</v>
      </c>
      <c r="I110" s="15">
        <f t="shared" si="10"/>
        <v>566.5</v>
      </c>
      <c r="J110" s="36"/>
    </row>
    <row r="111" spans="1:10" ht="14.25" customHeight="1">
      <c r="A111" s="50" t="s">
        <v>263</v>
      </c>
      <c r="B111" s="13" t="s">
        <v>148</v>
      </c>
      <c r="C111" s="13" t="s">
        <v>254</v>
      </c>
      <c r="D111" s="40" t="s">
        <v>96</v>
      </c>
      <c r="E111" s="51">
        <v>1</v>
      </c>
      <c r="F111" s="13" t="s">
        <v>264</v>
      </c>
      <c r="G111" s="40">
        <v>849.76</v>
      </c>
      <c r="H111" s="15">
        <v>0</v>
      </c>
      <c r="I111" s="15">
        <f t="shared" si="10"/>
        <v>849.76</v>
      </c>
      <c r="J111" s="36"/>
    </row>
    <row r="112" spans="1:10" ht="14.25" customHeight="1">
      <c r="A112" s="50" t="s">
        <v>265</v>
      </c>
      <c r="B112" s="13" t="s">
        <v>148</v>
      </c>
      <c r="C112" s="52" t="s">
        <v>266</v>
      </c>
      <c r="D112" s="40" t="s">
        <v>96</v>
      </c>
      <c r="E112" s="51">
        <v>1</v>
      </c>
      <c r="F112" s="13" t="s">
        <v>531</v>
      </c>
      <c r="G112" s="40">
        <v>849.76</v>
      </c>
      <c r="H112" s="15">
        <v>0</v>
      </c>
      <c r="I112" s="15">
        <f t="shared" si="10"/>
        <v>849.76</v>
      </c>
      <c r="J112" s="36"/>
    </row>
    <row r="113" spans="1:10" ht="14.25" customHeight="1">
      <c r="A113" s="50" t="s">
        <v>268</v>
      </c>
      <c r="B113" s="13" t="s">
        <v>141</v>
      </c>
      <c r="C113" s="52" t="s">
        <v>269</v>
      </c>
      <c r="D113" s="40" t="s">
        <v>105</v>
      </c>
      <c r="E113" s="51">
        <v>1</v>
      </c>
      <c r="F113" s="13" t="s">
        <v>270</v>
      </c>
      <c r="G113" s="40">
        <v>1392.8</v>
      </c>
      <c r="H113" s="15">
        <v>0</v>
      </c>
      <c r="I113" s="15">
        <f t="shared" si="10"/>
        <v>1392.8</v>
      </c>
      <c r="J113" s="36"/>
    </row>
    <row r="114" spans="1:10" ht="14.25" customHeight="1">
      <c r="A114" s="50" t="s">
        <v>265</v>
      </c>
      <c r="B114" s="13" t="s">
        <v>148</v>
      </c>
      <c r="C114" s="52" t="s">
        <v>269</v>
      </c>
      <c r="D114" s="40" t="s">
        <v>96</v>
      </c>
      <c r="E114" s="51">
        <v>1</v>
      </c>
      <c r="F114" s="13" t="s">
        <v>271</v>
      </c>
      <c r="G114" s="40">
        <v>849.76</v>
      </c>
      <c r="H114" s="15">
        <v>0</v>
      </c>
      <c r="I114" s="15">
        <f t="shared" si="10"/>
        <v>849.76</v>
      </c>
      <c r="J114" s="36"/>
    </row>
    <row r="115" spans="1:10" ht="14.25" customHeight="1">
      <c r="A115" s="50" t="s">
        <v>272</v>
      </c>
      <c r="B115" s="13" t="s">
        <v>148</v>
      </c>
      <c r="C115" s="52" t="s">
        <v>273</v>
      </c>
      <c r="D115" s="40" t="s">
        <v>105</v>
      </c>
      <c r="E115" s="51">
        <v>1</v>
      </c>
      <c r="F115" s="13" t="s">
        <v>274</v>
      </c>
      <c r="G115" s="40">
        <v>849.76</v>
      </c>
      <c r="H115" s="15">
        <v>0</v>
      </c>
      <c r="I115" s="15">
        <f t="shared" si="10"/>
        <v>849.76</v>
      </c>
      <c r="J115" s="36"/>
    </row>
    <row r="116" spans="1:10" ht="14.25" customHeight="1">
      <c r="A116" s="50" t="s">
        <v>275</v>
      </c>
      <c r="B116" s="13" t="s">
        <v>194</v>
      </c>
      <c r="C116" s="52" t="s">
        <v>273</v>
      </c>
      <c r="D116" s="40" t="s">
        <v>96</v>
      </c>
      <c r="E116" s="51">
        <v>1</v>
      </c>
      <c r="F116" s="13" t="s">
        <v>276</v>
      </c>
      <c r="G116" s="40">
        <v>566.5</v>
      </c>
      <c r="H116" s="15">
        <v>0</v>
      </c>
      <c r="I116" s="15">
        <f t="shared" si="10"/>
        <v>566.5</v>
      </c>
      <c r="J116" s="36"/>
    </row>
    <row r="117" spans="1:10" ht="14.25" customHeight="1">
      <c r="A117" s="50" t="s">
        <v>265</v>
      </c>
      <c r="B117" s="13" t="s">
        <v>194</v>
      </c>
      <c r="C117" s="52" t="s">
        <v>273</v>
      </c>
      <c r="D117" s="40" t="s">
        <v>96</v>
      </c>
      <c r="E117" s="51">
        <v>1</v>
      </c>
      <c r="F117" s="13" t="s">
        <v>277</v>
      </c>
      <c r="G117" s="40">
        <v>566.5</v>
      </c>
      <c r="H117" s="15">
        <v>0</v>
      </c>
      <c r="I117" s="15">
        <f t="shared" si="10"/>
        <v>566.5</v>
      </c>
      <c r="J117" s="36"/>
    </row>
    <row r="118" spans="1:10" ht="14.25" customHeight="1">
      <c r="A118" s="50" t="s">
        <v>278</v>
      </c>
      <c r="B118" s="13" t="s">
        <v>148</v>
      </c>
      <c r="C118" s="52" t="s">
        <v>279</v>
      </c>
      <c r="D118" s="40" t="s">
        <v>96</v>
      </c>
      <c r="E118" s="51">
        <v>1</v>
      </c>
      <c r="F118" s="13" t="s">
        <v>280</v>
      </c>
      <c r="G118" s="40">
        <v>849.76</v>
      </c>
      <c r="H118" s="15">
        <v>0</v>
      </c>
      <c r="I118" s="15">
        <f t="shared" si="10"/>
        <v>849.76</v>
      </c>
      <c r="J118" s="36"/>
    </row>
    <row r="119" spans="1:10" ht="14.25" customHeight="1">
      <c r="A119" s="50" t="s">
        <v>275</v>
      </c>
      <c r="B119" s="13" t="s">
        <v>194</v>
      </c>
      <c r="C119" s="52" t="s">
        <v>279</v>
      </c>
      <c r="D119" s="40" t="s">
        <v>96</v>
      </c>
      <c r="E119" s="51">
        <v>1</v>
      </c>
      <c r="F119" s="13" t="s">
        <v>281</v>
      </c>
      <c r="G119" s="40">
        <v>566.5</v>
      </c>
      <c r="H119" s="15">
        <v>0</v>
      </c>
      <c r="I119" s="15">
        <f t="shared" si="10"/>
        <v>566.5</v>
      </c>
      <c r="J119" s="36"/>
    </row>
    <row r="120" spans="1:10" ht="14.25" customHeight="1">
      <c r="A120" s="50" t="s">
        <v>519</v>
      </c>
      <c r="B120" s="13" t="s">
        <v>194</v>
      </c>
      <c r="C120" s="52" t="s">
        <v>303</v>
      </c>
      <c r="D120" s="40" t="s">
        <v>105</v>
      </c>
      <c r="E120" s="51">
        <v>1</v>
      </c>
      <c r="F120" s="13" t="s">
        <v>395</v>
      </c>
      <c r="G120" s="40">
        <v>566.5</v>
      </c>
      <c r="H120" s="15">
        <v>0</v>
      </c>
      <c r="I120" s="15">
        <f t="shared" si="10"/>
        <v>566.5</v>
      </c>
      <c r="J120" s="36"/>
    </row>
    <row r="121" spans="1:10" ht="14.25" customHeight="1">
      <c r="A121" s="50" t="s">
        <v>265</v>
      </c>
      <c r="B121" s="13" t="s">
        <v>194</v>
      </c>
      <c r="C121" s="52" t="s">
        <v>279</v>
      </c>
      <c r="D121" s="40" t="s">
        <v>96</v>
      </c>
      <c r="E121" s="51">
        <v>1</v>
      </c>
      <c r="F121" s="13" t="s">
        <v>282</v>
      </c>
      <c r="G121" s="40">
        <v>566.5</v>
      </c>
      <c r="H121" s="15">
        <v>0</v>
      </c>
      <c r="I121" s="15">
        <f t="shared" si="10"/>
        <v>566.5</v>
      </c>
      <c r="J121" s="36"/>
    </row>
    <row r="122" spans="1:10" ht="14.25" customHeight="1">
      <c r="A122" s="50" t="s">
        <v>283</v>
      </c>
      <c r="B122" s="13" t="s">
        <v>194</v>
      </c>
      <c r="C122" s="52" t="s">
        <v>279</v>
      </c>
      <c r="D122" s="40" t="s">
        <v>105</v>
      </c>
      <c r="E122" s="51">
        <v>1</v>
      </c>
      <c r="F122" s="13" t="s">
        <v>284</v>
      </c>
      <c r="G122" s="40">
        <v>566.5</v>
      </c>
      <c r="H122" s="15">
        <v>0</v>
      </c>
      <c r="I122" s="15">
        <f t="shared" si="10"/>
        <v>566.5</v>
      </c>
      <c r="J122" s="36"/>
    </row>
    <row r="123" spans="1:10" ht="14.25" customHeight="1">
      <c r="A123" s="50" t="s">
        <v>285</v>
      </c>
      <c r="B123" s="13" t="s">
        <v>148</v>
      </c>
      <c r="C123" s="52" t="s">
        <v>286</v>
      </c>
      <c r="D123" s="40" t="s">
        <v>105</v>
      </c>
      <c r="E123" s="51">
        <v>1</v>
      </c>
      <c r="F123" s="13" t="s">
        <v>287</v>
      </c>
      <c r="G123" s="40">
        <v>849.76</v>
      </c>
      <c r="H123" s="15">
        <v>0</v>
      </c>
      <c r="I123" s="15">
        <f t="shared" si="10"/>
        <v>849.76</v>
      </c>
      <c r="J123" s="36"/>
    </row>
    <row r="124" spans="1:10" ht="14.25" customHeight="1">
      <c r="A124" s="50" t="s">
        <v>288</v>
      </c>
      <c r="B124" s="13" t="s">
        <v>148</v>
      </c>
      <c r="C124" s="52" t="s">
        <v>289</v>
      </c>
      <c r="D124" s="40" t="s">
        <v>105</v>
      </c>
      <c r="E124" s="51">
        <v>1</v>
      </c>
      <c r="F124" s="13" t="s">
        <v>290</v>
      </c>
      <c r="G124" s="40">
        <v>849.76</v>
      </c>
      <c r="H124" s="15">
        <v>0</v>
      </c>
      <c r="I124" s="15">
        <f t="shared" si="10"/>
        <v>849.76</v>
      </c>
      <c r="J124" s="36"/>
    </row>
    <row r="125" spans="1:10" ht="14.25" customHeight="1">
      <c r="A125" s="50" t="s">
        <v>291</v>
      </c>
      <c r="B125" s="13" t="s">
        <v>194</v>
      </c>
      <c r="C125" s="52" t="s">
        <v>292</v>
      </c>
      <c r="D125" s="40" t="s">
        <v>96</v>
      </c>
      <c r="E125" s="51">
        <v>1</v>
      </c>
      <c r="F125" s="13" t="s">
        <v>293</v>
      </c>
      <c r="G125" s="40">
        <v>566.5</v>
      </c>
      <c r="H125" s="15">
        <v>0</v>
      </c>
      <c r="I125" s="15">
        <f t="shared" si="10"/>
        <v>566.5</v>
      </c>
      <c r="J125" s="36"/>
    </row>
    <row r="126" spans="1:10" ht="14.25" customHeight="1">
      <c r="A126" s="50" t="s">
        <v>265</v>
      </c>
      <c r="B126" s="13" t="s">
        <v>194</v>
      </c>
      <c r="C126" s="52" t="s">
        <v>289</v>
      </c>
      <c r="D126" s="40" t="s">
        <v>96</v>
      </c>
      <c r="E126" s="51">
        <v>1</v>
      </c>
      <c r="F126" s="13" t="s">
        <v>294</v>
      </c>
      <c r="G126" s="40">
        <v>566.5</v>
      </c>
      <c r="H126" s="15">
        <v>0</v>
      </c>
      <c r="I126" s="15">
        <f t="shared" si="10"/>
        <v>566.5</v>
      </c>
      <c r="J126" s="36"/>
    </row>
    <row r="127" spans="1:10" ht="14.25" customHeight="1">
      <c r="A127" s="50" t="s">
        <v>275</v>
      </c>
      <c r="B127" s="13" t="s">
        <v>194</v>
      </c>
      <c r="C127" s="52" t="s">
        <v>286</v>
      </c>
      <c r="D127" s="40" t="s">
        <v>96</v>
      </c>
      <c r="E127" s="51">
        <v>1</v>
      </c>
      <c r="F127" s="13" t="s">
        <v>295</v>
      </c>
      <c r="G127" s="40">
        <v>566.5</v>
      </c>
      <c r="H127" s="15">
        <v>0</v>
      </c>
      <c r="I127" s="15">
        <f t="shared" si="10"/>
        <v>566.5</v>
      </c>
      <c r="J127" s="36"/>
    </row>
    <row r="128" spans="1:10" ht="14.25" customHeight="1">
      <c r="A128" s="50" t="s">
        <v>265</v>
      </c>
      <c r="B128" s="13" t="s">
        <v>194</v>
      </c>
      <c r="C128" s="52" t="s">
        <v>286</v>
      </c>
      <c r="D128" s="40" t="s">
        <v>96</v>
      </c>
      <c r="E128" s="51">
        <v>1</v>
      </c>
      <c r="F128" s="13" t="s">
        <v>296</v>
      </c>
      <c r="G128" s="40">
        <v>566.5</v>
      </c>
      <c r="H128" s="15">
        <v>0</v>
      </c>
      <c r="I128" s="15">
        <f t="shared" si="10"/>
        <v>566.5</v>
      </c>
      <c r="J128" s="36"/>
    </row>
    <row r="129" spans="1:10" ht="14.25" customHeight="1">
      <c r="A129" s="50" t="s">
        <v>297</v>
      </c>
      <c r="B129" s="13" t="s">
        <v>194</v>
      </c>
      <c r="C129" s="52" t="s">
        <v>298</v>
      </c>
      <c r="D129" s="40" t="s">
        <v>96</v>
      </c>
      <c r="E129" s="51">
        <v>1</v>
      </c>
      <c r="F129" s="13" t="s">
        <v>299</v>
      </c>
      <c r="G129" s="40">
        <v>566.5</v>
      </c>
      <c r="H129" s="15">
        <v>0</v>
      </c>
      <c r="I129" s="15">
        <f t="shared" si="10"/>
        <v>566.5</v>
      </c>
      <c r="J129" s="36"/>
    </row>
    <row r="130" spans="1:10" ht="14.25" customHeight="1">
      <c r="A130" s="50" t="s">
        <v>300</v>
      </c>
      <c r="B130" s="13" t="s">
        <v>148</v>
      </c>
      <c r="C130" s="52" t="s">
        <v>301</v>
      </c>
      <c r="D130" s="40" t="s">
        <v>105</v>
      </c>
      <c r="E130" s="51">
        <v>1</v>
      </c>
      <c r="F130" s="13" t="s">
        <v>479</v>
      </c>
      <c r="G130" s="40">
        <v>849.76</v>
      </c>
      <c r="H130" s="15">
        <v>0</v>
      </c>
      <c r="I130" s="15">
        <f t="shared" si="10"/>
        <v>849.76</v>
      </c>
      <c r="J130" s="36"/>
    </row>
    <row r="131" spans="1:10" ht="14.25" customHeight="1">
      <c r="A131" s="50" t="s">
        <v>265</v>
      </c>
      <c r="B131" s="13" t="s">
        <v>194</v>
      </c>
      <c r="C131" s="52" t="s">
        <v>303</v>
      </c>
      <c r="D131" s="40" t="s">
        <v>96</v>
      </c>
      <c r="E131" s="51">
        <v>1</v>
      </c>
      <c r="F131" s="13" t="s">
        <v>304</v>
      </c>
      <c r="G131" s="40">
        <v>566.5</v>
      </c>
      <c r="H131" s="15">
        <v>0</v>
      </c>
      <c r="I131" s="15">
        <f t="shared" si="10"/>
        <v>566.5</v>
      </c>
      <c r="J131" s="36"/>
    </row>
    <row r="132" spans="1:10" ht="14.25" customHeight="1">
      <c r="A132" s="50" t="s">
        <v>275</v>
      </c>
      <c r="B132" s="13" t="s">
        <v>194</v>
      </c>
      <c r="C132" s="52" t="s">
        <v>303</v>
      </c>
      <c r="D132" s="40" t="s">
        <v>96</v>
      </c>
      <c r="E132" s="51">
        <v>1</v>
      </c>
      <c r="F132" s="13" t="s">
        <v>307</v>
      </c>
      <c r="G132" s="40">
        <v>566.5</v>
      </c>
      <c r="H132" s="15">
        <v>0</v>
      </c>
      <c r="I132" s="15">
        <f t="shared" si="10"/>
        <v>566.5</v>
      </c>
      <c r="J132" s="36"/>
    </row>
    <row r="133" spans="1:10" ht="14.25" customHeight="1">
      <c r="A133" s="50" t="s">
        <v>308</v>
      </c>
      <c r="B133" s="13" t="s">
        <v>148</v>
      </c>
      <c r="C133" s="52" t="s">
        <v>309</v>
      </c>
      <c r="D133" s="40" t="s">
        <v>96</v>
      </c>
      <c r="E133" s="51">
        <v>1</v>
      </c>
      <c r="F133" s="13" t="s">
        <v>310</v>
      </c>
      <c r="G133" s="40">
        <v>849.76</v>
      </c>
      <c r="H133" s="15">
        <v>0</v>
      </c>
      <c r="I133" s="15">
        <f t="shared" si="10"/>
        <v>849.76</v>
      </c>
      <c r="J133" s="36"/>
    </row>
    <row r="134" spans="1:10" ht="14.25" customHeight="1">
      <c r="A134" s="50" t="s">
        <v>311</v>
      </c>
      <c r="B134" s="13" t="s">
        <v>148</v>
      </c>
      <c r="C134" s="52" t="s">
        <v>312</v>
      </c>
      <c r="D134" s="40" t="s">
        <v>96</v>
      </c>
      <c r="E134" s="51">
        <v>1</v>
      </c>
      <c r="F134" s="13" t="s">
        <v>313</v>
      </c>
      <c r="G134" s="40">
        <v>849.76</v>
      </c>
      <c r="H134" s="15">
        <v>0</v>
      </c>
      <c r="I134" s="15">
        <f t="shared" si="10"/>
        <v>849.76</v>
      </c>
      <c r="J134" s="36"/>
    </row>
    <row r="135" spans="1:10" ht="14.25" customHeight="1">
      <c r="A135" s="50" t="s">
        <v>493</v>
      </c>
      <c r="B135" s="13" t="s">
        <v>148</v>
      </c>
      <c r="C135" s="52" t="s">
        <v>204</v>
      </c>
      <c r="D135" s="40" t="s">
        <v>96</v>
      </c>
      <c r="E135" s="51">
        <v>1</v>
      </c>
      <c r="F135" s="13" t="s">
        <v>481</v>
      </c>
      <c r="G135" s="40">
        <v>849.76</v>
      </c>
      <c r="H135" s="15">
        <v>0</v>
      </c>
      <c r="I135" s="15">
        <v>849.76</v>
      </c>
      <c r="J135" s="36"/>
    </row>
    <row r="136" spans="1:10" ht="14.25" customHeight="1">
      <c r="A136" s="50" t="s">
        <v>314</v>
      </c>
      <c r="B136" s="13" t="s">
        <v>148</v>
      </c>
      <c r="C136" s="52" t="s">
        <v>315</v>
      </c>
      <c r="D136" s="40" t="s">
        <v>96</v>
      </c>
      <c r="E136" s="51">
        <v>1</v>
      </c>
      <c r="F136" s="13" t="s">
        <v>316</v>
      </c>
      <c r="G136" s="40">
        <v>849.76</v>
      </c>
      <c r="H136" s="15">
        <v>0</v>
      </c>
      <c r="I136" s="15">
        <f t="shared" ref="I136:I147" si="11">SUM(G136:H136)</f>
        <v>849.76</v>
      </c>
      <c r="J136" s="36"/>
    </row>
    <row r="137" spans="1:10" ht="14.25" customHeight="1">
      <c r="A137" s="50" t="s">
        <v>505</v>
      </c>
      <c r="B137" s="13" t="s">
        <v>148</v>
      </c>
      <c r="C137" s="52" t="s">
        <v>49</v>
      </c>
      <c r="D137" s="40" t="s">
        <v>105</v>
      </c>
      <c r="E137" s="51">
        <v>1</v>
      </c>
      <c r="F137" s="13" t="s">
        <v>506</v>
      </c>
      <c r="G137" s="40">
        <v>849.76</v>
      </c>
      <c r="H137" s="15">
        <v>0</v>
      </c>
      <c r="I137" s="15">
        <f t="shared" si="11"/>
        <v>849.76</v>
      </c>
      <c r="J137" s="36"/>
    </row>
    <row r="138" spans="1:10" ht="14.25" customHeight="1">
      <c r="A138" s="50" t="s">
        <v>317</v>
      </c>
      <c r="B138" s="13" t="s">
        <v>154</v>
      </c>
      <c r="C138" s="52" t="s">
        <v>315</v>
      </c>
      <c r="D138" s="40" t="s">
        <v>105</v>
      </c>
      <c r="E138" s="51">
        <v>1</v>
      </c>
      <c r="F138" s="13" t="s">
        <v>318</v>
      </c>
      <c r="G138" s="40">
        <v>505.81</v>
      </c>
      <c r="H138" s="15">
        <v>0</v>
      </c>
      <c r="I138" s="15">
        <f t="shared" si="11"/>
        <v>505.81</v>
      </c>
      <c r="J138" s="36"/>
    </row>
    <row r="139" spans="1:10" ht="14.25" customHeight="1">
      <c r="A139" s="50" t="s">
        <v>319</v>
      </c>
      <c r="B139" s="13" t="s">
        <v>148</v>
      </c>
      <c r="C139" s="52" t="s">
        <v>49</v>
      </c>
      <c r="D139" s="40" t="s">
        <v>105</v>
      </c>
      <c r="E139" s="51">
        <v>1</v>
      </c>
      <c r="F139" s="13" t="s">
        <v>320</v>
      </c>
      <c r="G139" s="40">
        <v>849.76</v>
      </c>
      <c r="H139" s="15">
        <v>0</v>
      </c>
      <c r="I139" s="15">
        <f t="shared" si="11"/>
        <v>849.76</v>
      </c>
      <c r="J139" s="36"/>
    </row>
    <row r="140" spans="1:10" ht="14.25" customHeight="1">
      <c r="A140" s="50" t="s">
        <v>321</v>
      </c>
      <c r="B140" s="13" t="s">
        <v>148</v>
      </c>
      <c r="C140" s="52" t="s">
        <v>309</v>
      </c>
      <c r="D140" s="40" t="s">
        <v>96</v>
      </c>
      <c r="E140" s="51">
        <v>1</v>
      </c>
      <c r="F140" s="13" t="s">
        <v>322</v>
      </c>
      <c r="G140" s="40">
        <v>849.76</v>
      </c>
      <c r="H140" s="15">
        <v>0</v>
      </c>
      <c r="I140" s="15">
        <f t="shared" si="11"/>
        <v>849.76</v>
      </c>
      <c r="J140" s="36"/>
    </row>
    <row r="141" spans="1:10" ht="14.25" customHeight="1">
      <c r="A141" s="50" t="s">
        <v>323</v>
      </c>
      <c r="B141" s="13" t="s">
        <v>148</v>
      </c>
      <c r="C141" s="52" t="s">
        <v>324</v>
      </c>
      <c r="D141" s="40" t="s">
        <v>96</v>
      </c>
      <c r="E141" s="51">
        <v>1</v>
      </c>
      <c r="F141" s="13" t="s">
        <v>325</v>
      </c>
      <c r="G141" s="40">
        <v>849.76</v>
      </c>
      <c r="H141" s="15">
        <v>0</v>
      </c>
      <c r="I141" s="15">
        <f t="shared" si="11"/>
        <v>849.76</v>
      </c>
      <c r="J141" s="36"/>
    </row>
    <row r="142" spans="1:10" ht="14.25" customHeight="1">
      <c r="A142" s="50" t="s">
        <v>326</v>
      </c>
      <c r="B142" s="13" t="s">
        <v>141</v>
      </c>
      <c r="C142" s="52" t="s">
        <v>327</v>
      </c>
      <c r="D142" s="40" t="s">
        <v>105</v>
      </c>
      <c r="E142" s="51">
        <v>1</v>
      </c>
      <c r="F142" s="13" t="s">
        <v>328</v>
      </c>
      <c r="G142" s="40">
        <v>1392.8</v>
      </c>
      <c r="H142" s="15">
        <v>0</v>
      </c>
      <c r="I142" s="15">
        <f t="shared" si="11"/>
        <v>1392.8</v>
      </c>
      <c r="J142" s="36"/>
    </row>
    <row r="143" spans="1:10" ht="14.25" customHeight="1">
      <c r="A143" s="50" t="s">
        <v>332</v>
      </c>
      <c r="B143" s="13" t="s">
        <v>148</v>
      </c>
      <c r="C143" s="52" t="s">
        <v>49</v>
      </c>
      <c r="D143" s="40" t="s">
        <v>105</v>
      </c>
      <c r="E143" s="51">
        <v>1</v>
      </c>
      <c r="F143" s="13" t="s">
        <v>333</v>
      </c>
      <c r="G143" s="40">
        <v>849.76</v>
      </c>
      <c r="H143" s="15">
        <v>0</v>
      </c>
      <c r="I143" s="15">
        <f t="shared" si="11"/>
        <v>849.76</v>
      </c>
      <c r="J143" s="36"/>
    </row>
    <row r="144" spans="1:10" ht="14.25" customHeight="1">
      <c r="A144" s="50" t="s">
        <v>334</v>
      </c>
      <c r="B144" s="13" t="s">
        <v>141</v>
      </c>
      <c r="C144" s="52" t="s">
        <v>49</v>
      </c>
      <c r="D144" s="40" t="s">
        <v>96</v>
      </c>
      <c r="E144" s="51">
        <v>1</v>
      </c>
      <c r="F144" s="13" t="s">
        <v>335</v>
      </c>
      <c r="G144" s="40">
        <v>1392.8</v>
      </c>
      <c r="H144" s="15">
        <v>0</v>
      </c>
      <c r="I144" s="15">
        <f t="shared" si="11"/>
        <v>1392.8</v>
      </c>
      <c r="J144" s="36"/>
    </row>
    <row r="145" spans="1:10" ht="14.25" customHeight="1">
      <c r="A145" s="50" t="s">
        <v>336</v>
      </c>
      <c r="B145" s="13" t="s">
        <v>148</v>
      </c>
      <c r="C145" s="52" t="s">
        <v>49</v>
      </c>
      <c r="D145" s="40" t="s">
        <v>96</v>
      </c>
      <c r="E145" s="51">
        <v>1</v>
      </c>
      <c r="F145" s="13" t="s">
        <v>337</v>
      </c>
      <c r="G145" s="40">
        <v>849.76</v>
      </c>
      <c r="H145" s="15">
        <v>0</v>
      </c>
      <c r="I145" s="15">
        <f t="shared" si="11"/>
        <v>849.76</v>
      </c>
      <c r="J145" s="36"/>
    </row>
    <row r="146" spans="1:10" ht="14.25" customHeight="1">
      <c r="A146" s="50" t="s">
        <v>338</v>
      </c>
      <c r="B146" s="13" t="s">
        <v>148</v>
      </c>
      <c r="C146" s="52" t="s">
        <v>49</v>
      </c>
      <c r="D146" s="40" t="s">
        <v>105</v>
      </c>
      <c r="E146" s="51">
        <v>1</v>
      </c>
      <c r="F146" s="13" t="s">
        <v>339</v>
      </c>
      <c r="G146" s="40">
        <v>849.76</v>
      </c>
      <c r="H146" s="15">
        <v>0</v>
      </c>
      <c r="I146" s="15">
        <f t="shared" si="11"/>
        <v>849.76</v>
      </c>
      <c r="J146" s="36"/>
    </row>
    <row r="147" spans="1:10" ht="14.25" customHeight="1">
      <c r="A147" s="50" t="s">
        <v>340</v>
      </c>
      <c r="B147" s="13" t="s">
        <v>141</v>
      </c>
      <c r="C147" s="52" t="s">
        <v>341</v>
      </c>
      <c r="D147" s="40" t="s">
        <v>96</v>
      </c>
      <c r="E147" s="51">
        <v>1</v>
      </c>
      <c r="F147" s="13" t="s">
        <v>342</v>
      </c>
      <c r="G147" s="40">
        <v>1392.8</v>
      </c>
      <c r="H147" s="15">
        <v>0</v>
      </c>
      <c r="I147" s="15">
        <f t="shared" si="11"/>
        <v>1392.8</v>
      </c>
      <c r="J147" s="36"/>
    </row>
    <row r="148" spans="1:10" ht="14.25" customHeight="1">
      <c r="A148" s="50" t="s">
        <v>520</v>
      </c>
      <c r="B148" s="13" t="s">
        <v>148</v>
      </c>
      <c r="C148" s="52" t="s">
        <v>521</v>
      </c>
      <c r="D148" s="40" t="s">
        <v>105</v>
      </c>
      <c r="E148" s="51">
        <v>1</v>
      </c>
      <c r="F148" s="13" t="s">
        <v>522</v>
      </c>
      <c r="G148" s="40">
        <v>849.76</v>
      </c>
      <c r="H148" s="15">
        <v>0</v>
      </c>
      <c r="I148" s="40">
        <v>849.76</v>
      </c>
      <c r="J148" s="36"/>
    </row>
    <row r="149" spans="1:10" ht="14.25" customHeight="1">
      <c r="A149" s="50" t="s">
        <v>343</v>
      </c>
      <c r="B149" s="13" t="s">
        <v>194</v>
      </c>
      <c r="C149" s="52" t="s">
        <v>341</v>
      </c>
      <c r="D149" s="40" t="s">
        <v>344</v>
      </c>
      <c r="E149" s="51">
        <v>1</v>
      </c>
      <c r="F149" s="13" t="s">
        <v>345</v>
      </c>
      <c r="G149" s="40">
        <v>566.5</v>
      </c>
      <c r="H149" s="15">
        <v>0</v>
      </c>
      <c r="I149" s="15">
        <f t="shared" ref="I149:I160" si="12">SUM(G149:H149)</f>
        <v>566.5</v>
      </c>
      <c r="J149" s="36"/>
    </row>
    <row r="150" spans="1:10" ht="14.25" customHeight="1">
      <c r="A150" s="50" t="s">
        <v>346</v>
      </c>
      <c r="B150" s="13" t="s">
        <v>148</v>
      </c>
      <c r="C150" s="52" t="s">
        <v>341</v>
      </c>
      <c r="D150" s="40" t="s">
        <v>105</v>
      </c>
      <c r="E150" s="51">
        <v>1</v>
      </c>
      <c r="F150" s="13" t="s">
        <v>347</v>
      </c>
      <c r="G150" s="40">
        <v>849.76</v>
      </c>
      <c r="H150" s="15">
        <v>0</v>
      </c>
      <c r="I150" s="15">
        <f t="shared" si="12"/>
        <v>849.76</v>
      </c>
      <c r="J150" s="36"/>
    </row>
    <row r="151" spans="1:10" ht="14.25" customHeight="1">
      <c r="A151" s="50" t="s">
        <v>348</v>
      </c>
      <c r="B151" s="13" t="s">
        <v>141</v>
      </c>
      <c r="C151" s="52" t="s">
        <v>349</v>
      </c>
      <c r="D151" s="40" t="s">
        <v>96</v>
      </c>
      <c r="E151" s="51">
        <v>1</v>
      </c>
      <c r="F151" s="13" t="s">
        <v>350</v>
      </c>
      <c r="G151" s="40">
        <v>1392.8</v>
      </c>
      <c r="H151" s="15">
        <v>0</v>
      </c>
      <c r="I151" s="15">
        <f t="shared" si="12"/>
        <v>1392.8</v>
      </c>
      <c r="J151" s="36"/>
    </row>
    <row r="152" spans="1:10" ht="14.25" customHeight="1">
      <c r="A152" s="50" t="s">
        <v>351</v>
      </c>
      <c r="B152" s="13" t="s">
        <v>148</v>
      </c>
      <c r="C152" s="52" t="s">
        <v>349</v>
      </c>
      <c r="D152" s="40" t="s">
        <v>96</v>
      </c>
      <c r="E152" s="51">
        <v>1</v>
      </c>
      <c r="F152" s="13" t="s">
        <v>352</v>
      </c>
      <c r="G152" s="40">
        <v>849.76</v>
      </c>
      <c r="H152" s="15">
        <v>0</v>
      </c>
      <c r="I152" s="15">
        <f t="shared" si="12"/>
        <v>849.76</v>
      </c>
      <c r="J152" s="36"/>
    </row>
    <row r="153" spans="1:10" ht="14.25" customHeight="1">
      <c r="A153" s="50" t="s">
        <v>353</v>
      </c>
      <c r="B153" s="13" t="s">
        <v>148</v>
      </c>
      <c r="C153" s="52" t="s">
        <v>303</v>
      </c>
      <c r="D153" s="40" t="s">
        <v>105</v>
      </c>
      <c r="E153" s="51">
        <v>1</v>
      </c>
      <c r="F153" s="13" t="s">
        <v>354</v>
      </c>
      <c r="G153" s="40">
        <v>849.76</v>
      </c>
      <c r="H153" s="15">
        <v>0</v>
      </c>
      <c r="I153" s="15">
        <f t="shared" si="12"/>
        <v>849.76</v>
      </c>
      <c r="J153" s="36"/>
    </row>
    <row r="154" spans="1:10" ht="14.25" customHeight="1">
      <c r="A154" s="50" t="s">
        <v>355</v>
      </c>
      <c r="B154" s="13" t="s">
        <v>148</v>
      </c>
      <c r="C154" s="52" t="s">
        <v>349</v>
      </c>
      <c r="D154" s="40" t="s">
        <v>105</v>
      </c>
      <c r="E154" s="53">
        <v>1</v>
      </c>
      <c r="F154" s="13" t="s">
        <v>356</v>
      </c>
      <c r="G154" s="40">
        <v>849.76</v>
      </c>
      <c r="H154" s="52">
        <v>0</v>
      </c>
      <c r="I154" s="52">
        <f t="shared" si="12"/>
        <v>849.76</v>
      </c>
      <c r="J154" s="55"/>
    </row>
    <row r="155" spans="1:10" ht="14.25" customHeight="1">
      <c r="A155" s="50" t="s">
        <v>523</v>
      </c>
      <c r="B155" s="13" t="s">
        <v>154</v>
      </c>
      <c r="C155" s="40" t="s">
        <v>113</v>
      </c>
      <c r="D155" s="40" t="s">
        <v>105</v>
      </c>
      <c r="E155" s="51">
        <v>1</v>
      </c>
      <c r="F155" s="13" t="s">
        <v>357</v>
      </c>
      <c r="G155" s="40">
        <v>505.81</v>
      </c>
      <c r="H155" s="15">
        <v>0</v>
      </c>
      <c r="I155" s="15">
        <f t="shared" si="12"/>
        <v>505.81</v>
      </c>
      <c r="J155" s="36"/>
    </row>
    <row r="156" spans="1:10" ht="14.25" customHeight="1">
      <c r="A156" s="50" t="s">
        <v>358</v>
      </c>
      <c r="B156" s="13" t="s">
        <v>194</v>
      </c>
      <c r="C156" s="40" t="s">
        <v>113</v>
      </c>
      <c r="D156" s="40" t="s">
        <v>105</v>
      </c>
      <c r="E156" s="51">
        <v>1</v>
      </c>
      <c r="F156" s="13" t="s">
        <v>359</v>
      </c>
      <c r="G156" s="40">
        <v>566.5</v>
      </c>
      <c r="H156" s="15">
        <v>0</v>
      </c>
      <c r="I156" s="15">
        <f t="shared" si="12"/>
        <v>566.5</v>
      </c>
      <c r="J156" s="36"/>
    </row>
    <row r="157" spans="1:10" ht="14.25" customHeight="1">
      <c r="A157" s="58" t="s">
        <v>360</v>
      </c>
      <c r="B157" s="13" t="s">
        <v>148</v>
      </c>
      <c r="C157" s="53" t="s">
        <v>204</v>
      </c>
      <c r="D157" s="40" t="s">
        <v>96</v>
      </c>
      <c r="E157" s="51">
        <v>1</v>
      </c>
      <c r="F157" s="13" t="s">
        <v>361</v>
      </c>
      <c r="G157" s="40">
        <v>849.76</v>
      </c>
      <c r="H157" s="15">
        <v>0</v>
      </c>
      <c r="I157" s="15">
        <f t="shared" si="12"/>
        <v>849.76</v>
      </c>
      <c r="J157" s="59"/>
    </row>
    <row r="158" spans="1:10" ht="14.25" customHeight="1">
      <c r="A158" s="61" t="s">
        <v>362</v>
      </c>
      <c r="B158" s="13" t="s">
        <v>363</v>
      </c>
      <c r="C158" s="53" t="s">
        <v>39</v>
      </c>
      <c r="D158" s="40" t="s">
        <v>105</v>
      </c>
      <c r="E158" s="51">
        <v>1</v>
      </c>
      <c r="F158" s="13" t="s">
        <v>494</v>
      </c>
      <c r="G158" s="40">
        <v>364.17</v>
      </c>
      <c r="H158" s="15">
        <v>0</v>
      </c>
      <c r="I158" s="15">
        <f t="shared" si="12"/>
        <v>364.17</v>
      </c>
      <c r="J158" s="59"/>
    </row>
    <row r="159" spans="1:10" ht="14.25" customHeight="1">
      <c r="A159" s="62" t="s">
        <v>365</v>
      </c>
      <c r="B159" s="63" t="s">
        <v>148</v>
      </c>
      <c r="C159" s="63" t="s">
        <v>366</v>
      </c>
      <c r="D159" s="64" t="s">
        <v>105</v>
      </c>
      <c r="E159" s="51">
        <v>1</v>
      </c>
      <c r="F159" s="63" t="s">
        <v>367</v>
      </c>
      <c r="G159" s="64">
        <v>849.76</v>
      </c>
      <c r="H159" s="15">
        <v>0</v>
      </c>
      <c r="I159" s="15">
        <f t="shared" si="12"/>
        <v>849.76</v>
      </c>
      <c r="J159" s="36"/>
    </row>
    <row r="160" spans="1:10" ht="14.25" customHeight="1">
      <c r="A160" s="62" t="s">
        <v>368</v>
      </c>
      <c r="B160" s="63" t="s">
        <v>148</v>
      </c>
      <c r="C160" s="65" t="s">
        <v>26</v>
      </c>
      <c r="D160" s="63" t="s">
        <v>96</v>
      </c>
      <c r="E160" s="51">
        <v>1</v>
      </c>
      <c r="F160" s="66" t="s">
        <v>369</v>
      </c>
      <c r="G160" s="64">
        <v>849.76</v>
      </c>
      <c r="H160" s="15">
        <v>0</v>
      </c>
      <c r="I160" s="15">
        <f t="shared" si="12"/>
        <v>849.76</v>
      </c>
      <c r="J160" s="36"/>
    </row>
    <row r="161" spans="1:10" ht="14.25" customHeight="1">
      <c r="A161" s="67" t="s">
        <v>370</v>
      </c>
      <c r="B161" s="67" t="s">
        <v>371</v>
      </c>
      <c r="C161" s="68" t="s">
        <v>372</v>
      </c>
      <c r="D161" s="68" t="s">
        <v>373</v>
      </c>
      <c r="E161" s="68" t="s">
        <v>374</v>
      </c>
      <c r="F161" s="69"/>
      <c r="G161" s="68" t="s">
        <v>375</v>
      </c>
      <c r="H161" s="68" t="s">
        <v>376</v>
      </c>
      <c r="I161" s="68" t="s">
        <v>377</v>
      </c>
      <c r="J161" s="36"/>
    </row>
    <row r="162" spans="1:10" ht="14.25" customHeight="1">
      <c r="A162" s="26" t="s">
        <v>378</v>
      </c>
      <c r="B162" s="18" t="s">
        <v>141</v>
      </c>
      <c r="C162" s="27">
        <v>15</v>
      </c>
      <c r="D162" s="27">
        <v>3</v>
      </c>
      <c r="E162" s="70">
        <v>18</v>
      </c>
      <c r="F162" s="28"/>
      <c r="G162" s="18">
        <v>1392.8</v>
      </c>
      <c r="H162" s="18"/>
      <c r="I162" s="18">
        <f>SUMIF($B$56:$B$156,"FGS-1",$G$56:$G$156)</f>
        <v>21431.999999999993</v>
      </c>
      <c r="J162" s="36"/>
    </row>
    <row r="163" spans="1:10" ht="14.25" customHeight="1">
      <c r="A163" s="26" t="s">
        <v>379</v>
      </c>
      <c r="B163" s="18" t="s">
        <v>380</v>
      </c>
      <c r="C163" s="27">
        <v>55</v>
      </c>
      <c r="D163" s="27">
        <v>7</v>
      </c>
      <c r="E163" s="71">
        <v>62</v>
      </c>
      <c r="F163" s="30"/>
      <c r="G163" s="18">
        <v>849.76</v>
      </c>
      <c r="H163" s="18"/>
      <c r="I163" s="18">
        <f>SUMIF($B$56:$B$156,"FGS-2",$G$56:$G$156)</f>
        <v>44187.519999999997</v>
      </c>
      <c r="J163" s="36"/>
    </row>
    <row r="164" spans="1:10" ht="14.25" customHeight="1">
      <c r="A164" s="26" t="s">
        <v>381</v>
      </c>
      <c r="B164" s="18" t="s">
        <v>194</v>
      </c>
      <c r="C164" s="27">
        <v>23</v>
      </c>
      <c r="D164" s="27">
        <v>1</v>
      </c>
      <c r="E164" s="71">
        <v>24</v>
      </c>
      <c r="F164" s="30"/>
      <c r="G164" s="18">
        <v>566.5</v>
      </c>
      <c r="H164" s="18"/>
      <c r="I164" s="18">
        <f>SUMIF($B$56:$B$156,"FGS-3",$G$56:$G$156)</f>
        <v>13029.5</v>
      </c>
      <c r="J164" s="36"/>
    </row>
    <row r="165" spans="1:10" ht="14.25" customHeight="1">
      <c r="A165" s="31" t="s">
        <v>382</v>
      </c>
      <c r="B165" s="72" t="s">
        <v>383</v>
      </c>
      <c r="C165" s="27">
        <v>10</v>
      </c>
      <c r="D165" s="27">
        <v>2</v>
      </c>
      <c r="E165" s="71">
        <v>12</v>
      </c>
      <c r="F165" s="32"/>
      <c r="G165" s="18">
        <v>505.81</v>
      </c>
      <c r="H165" s="18"/>
      <c r="I165" s="18">
        <f>SUMIF($B$56:$B$156,"FGA-1",$G$56:$G$156)</f>
        <v>5058.1000000000004</v>
      </c>
      <c r="J165" s="36"/>
    </row>
    <row r="166" spans="1:10" ht="14.25" customHeight="1">
      <c r="A166" s="26" t="s">
        <v>384</v>
      </c>
      <c r="B166" s="18" t="s">
        <v>145</v>
      </c>
      <c r="C166" s="27">
        <f>SUMIFS($E$56:$E$160,$B$56:$B$160,"FGA-2",$D$56:$D$160,"&lt;&gt;VAGO")</f>
        <v>1</v>
      </c>
      <c r="D166" s="27">
        <f>E166-C166</f>
        <v>1</v>
      </c>
      <c r="E166" s="71">
        <v>2</v>
      </c>
      <c r="F166" s="32"/>
      <c r="G166" s="18">
        <f>SUMIF($B$56:$B$156,"FGA-2",$G$56:$G$156)</f>
        <v>465.35</v>
      </c>
      <c r="H166" s="18"/>
      <c r="I166" s="18">
        <f>SUMIF($B$56:$B$156,"FGA-2",$G$56:$G$156)</f>
        <v>465.35</v>
      </c>
      <c r="J166" s="36"/>
    </row>
    <row r="167" spans="1:10" ht="14.25" customHeight="1">
      <c r="A167" s="26" t="s">
        <v>362</v>
      </c>
      <c r="B167" s="18" t="s">
        <v>363</v>
      </c>
      <c r="C167" s="27">
        <v>1</v>
      </c>
      <c r="D167" s="27">
        <v>2</v>
      </c>
      <c r="E167" s="71">
        <v>3</v>
      </c>
      <c r="F167" s="30"/>
      <c r="G167" s="18">
        <v>364.17</v>
      </c>
      <c r="H167" s="18"/>
      <c r="I167" s="18">
        <v>728.34</v>
      </c>
      <c r="J167" s="36"/>
    </row>
    <row r="168" spans="1:10" ht="14.25" customHeight="1">
      <c r="A168" s="23" t="s">
        <v>385</v>
      </c>
      <c r="B168" s="41"/>
      <c r="C168" s="24">
        <f t="shared" ref="C168:D168" si="13">SUM(C162:C167)</f>
        <v>105</v>
      </c>
      <c r="D168" s="24">
        <f t="shared" si="13"/>
        <v>16</v>
      </c>
      <c r="E168" s="24">
        <f>SUBTOTAL(9,E59:E165)</f>
        <v>218</v>
      </c>
      <c r="F168" s="41"/>
      <c r="G168" s="42">
        <f t="shared" ref="G168:I168" si="14">SUM(G162:G167)</f>
        <v>4144.3899999999994</v>
      </c>
      <c r="H168" s="42">
        <f t="shared" si="14"/>
        <v>0</v>
      </c>
      <c r="I168" s="42">
        <f t="shared" si="14"/>
        <v>84900.81</v>
      </c>
      <c r="J168" s="38"/>
    </row>
    <row r="169" spans="1:10" ht="14.25" customHeight="1">
      <c r="A169" s="29"/>
      <c r="B169" s="29"/>
      <c r="C169" s="29"/>
      <c r="D169" s="29"/>
      <c r="E169" s="29"/>
      <c r="F169" s="29"/>
      <c r="G169" s="35"/>
      <c r="H169" s="35"/>
      <c r="I169" s="38"/>
      <c r="J169" s="38"/>
    </row>
    <row r="170" spans="1:10" ht="14.25" customHeight="1">
      <c r="A170" s="162" t="s">
        <v>130</v>
      </c>
      <c r="B170" s="158"/>
      <c r="C170" s="158"/>
      <c r="D170" s="158"/>
      <c r="E170" s="158"/>
      <c r="F170" s="158"/>
      <c r="G170" s="158"/>
      <c r="H170" s="158"/>
      <c r="I170" s="159"/>
      <c r="J170" s="38"/>
    </row>
    <row r="171" spans="1:10" ht="14.25" customHeight="1">
      <c r="A171" s="42" t="s">
        <v>131</v>
      </c>
      <c r="B171" s="9" t="s">
        <v>132</v>
      </c>
      <c r="C171" s="9" t="s">
        <v>133</v>
      </c>
      <c r="D171" s="9" t="s">
        <v>134</v>
      </c>
      <c r="E171" s="9" t="s">
        <v>135</v>
      </c>
      <c r="F171" s="9" t="s">
        <v>136</v>
      </c>
      <c r="G171" s="9" t="s">
        <v>137</v>
      </c>
      <c r="H171" s="9" t="s">
        <v>138</v>
      </c>
      <c r="I171" s="9" t="s">
        <v>139</v>
      </c>
      <c r="J171" s="38"/>
    </row>
    <row r="172" spans="1:10" ht="14.25" customHeight="1">
      <c r="A172" s="66" t="s">
        <v>386</v>
      </c>
      <c r="B172" s="63" t="s">
        <v>387</v>
      </c>
      <c r="C172" s="73" t="s">
        <v>388</v>
      </c>
      <c r="D172" s="64" t="s">
        <v>96</v>
      </c>
      <c r="E172" s="66">
        <v>1</v>
      </c>
      <c r="F172" s="63" t="s">
        <v>389</v>
      </c>
      <c r="G172" s="64">
        <v>849.76</v>
      </c>
      <c r="H172" s="15">
        <v>0</v>
      </c>
      <c r="I172" s="18">
        <f t="shared" ref="I172:I173" si="15">SUM(G172:H172)</f>
        <v>849.76</v>
      </c>
      <c r="J172" s="38"/>
    </row>
    <row r="173" spans="1:10" ht="14.25" customHeight="1">
      <c r="A173" s="66" t="s">
        <v>538</v>
      </c>
      <c r="B173" s="63" t="s">
        <v>387</v>
      </c>
      <c r="C173" s="73" t="s">
        <v>539</v>
      </c>
      <c r="D173" s="64" t="s">
        <v>96</v>
      </c>
      <c r="E173" s="66">
        <v>1</v>
      </c>
      <c r="F173" s="63" t="s">
        <v>540</v>
      </c>
      <c r="G173" s="64">
        <v>849.76</v>
      </c>
      <c r="H173" s="15">
        <v>0</v>
      </c>
      <c r="I173" s="18">
        <f t="shared" si="15"/>
        <v>849.76</v>
      </c>
      <c r="J173" s="38"/>
    </row>
    <row r="174" spans="1:10" ht="14.25" customHeight="1">
      <c r="A174" s="66" t="s">
        <v>390</v>
      </c>
      <c r="B174" s="63" t="s">
        <v>391</v>
      </c>
      <c r="C174" s="73" t="s">
        <v>392</v>
      </c>
      <c r="D174" s="64" t="s">
        <v>96</v>
      </c>
      <c r="E174" s="66">
        <v>1</v>
      </c>
      <c r="F174" s="63" t="s">
        <v>393</v>
      </c>
      <c r="G174" s="40">
        <v>4316.21</v>
      </c>
      <c r="H174" s="15">
        <v>0</v>
      </c>
      <c r="I174" s="74">
        <v>4316.21</v>
      </c>
      <c r="J174" s="38"/>
    </row>
    <row r="175" spans="1:10" ht="14.25" customHeight="1">
      <c r="A175" s="23" t="s">
        <v>385</v>
      </c>
      <c r="B175" s="41"/>
      <c r="C175" s="24"/>
      <c r="D175" s="24"/>
      <c r="E175" s="24">
        <f>SUM(E172)</f>
        <v>1</v>
      </c>
      <c r="F175" s="41"/>
      <c r="G175" s="42">
        <f>SUM(G172)</f>
        <v>849.76</v>
      </c>
      <c r="H175" s="42"/>
      <c r="I175" s="42">
        <f>SUM(I172)</f>
        <v>849.76</v>
      </c>
      <c r="J175" s="38"/>
    </row>
    <row r="176" spans="1:10" ht="14.25" customHeight="1">
      <c r="A176" s="29"/>
      <c r="B176" s="29"/>
      <c r="C176" s="29"/>
      <c r="D176" s="29"/>
      <c r="E176" s="29"/>
      <c r="F176" s="29"/>
      <c r="G176" s="35"/>
      <c r="H176" s="35"/>
      <c r="I176" s="38"/>
      <c r="J176" s="38"/>
    </row>
    <row r="177" spans="1:10" ht="14.25" customHeight="1">
      <c r="A177" s="23"/>
      <c r="B177" s="23"/>
      <c r="C177" s="24" t="s">
        <v>396</v>
      </c>
      <c r="D177" s="24" t="s">
        <v>397</v>
      </c>
      <c r="E177" s="24" t="s">
        <v>398</v>
      </c>
      <c r="F177" s="25"/>
      <c r="G177" s="24" t="s">
        <v>399</v>
      </c>
      <c r="H177" s="24" t="s">
        <v>400</v>
      </c>
      <c r="I177" s="24" t="s">
        <v>401</v>
      </c>
      <c r="J177" s="38"/>
    </row>
    <row r="178" spans="1:10" ht="14.25" customHeight="1">
      <c r="A178" s="23" t="s">
        <v>402</v>
      </c>
      <c r="B178" s="25"/>
      <c r="C178" s="24">
        <f t="shared" ref="C178:E178" si="16">SUM(C36+C52+C168)</f>
        <v>128</v>
      </c>
      <c r="D178" s="24">
        <f t="shared" si="16"/>
        <v>16</v>
      </c>
      <c r="E178" s="24">
        <f t="shared" si="16"/>
        <v>241</v>
      </c>
      <c r="F178" s="25"/>
      <c r="G178" s="42">
        <f t="shared" ref="G178:I178" si="17">SUM(H36+G52+G168)</f>
        <v>19234.66</v>
      </c>
      <c r="H178" s="42">
        <f t="shared" si="17"/>
        <v>90558.22</v>
      </c>
      <c r="I178" s="42">
        <f t="shared" si="17"/>
        <v>190549.3</v>
      </c>
      <c r="J178" s="38"/>
    </row>
    <row r="179" spans="1:10" ht="14.25" customHeight="1">
      <c r="A179" s="29"/>
      <c r="B179" s="29"/>
      <c r="C179" s="29"/>
      <c r="D179" s="29"/>
      <c r="E179" s="29"/>
      <c r="F179" s="29"/>
      <c r="G179" s="35"/>
      <c r="H179" s="35"/>
      <c r="I179" s="38"/>
      <c r="J179" s="35"/>
    </row>
    <row r="180" spans="1:10" ht="14.25" customHeight="1">
      <c r="A180" s="160" t="s">
        <v>403</v>
      </c>
      <c r="B180" s="158"/>
      <c r="C180" s="158"/>
      <c r="D180" s="158"/>
      <c r="E180" s="158"/>
      <c r="F180" s="159"/>
      <c r="G180" s="36"/>
      <c r="H180" s="35"/>
      <c r="I180" s="35"/>
      <c r="J180" s="35"/>
    </row>
    <row r="181" spans="1:10" ht="14.25" customHeight="1">
      <c r="A181" s="161" t="s">
        <v>404</v>
      </c>
      <c r="B181" s="158"/>
      <c r="C181" s="158"/>
      <c r="D181" s="158"/>
      <c r="E181" s="158"/>
      <c r="F181" s="159"/>
      <c r="G181" s="36"/>
      <c r="H181" s="35"/>
      <c r="I181" s="35"/>
      <c r="J181" s="35"/>
    </row>
    <row r="182" spans="1:10" ht="14.25" customHeight="1">
      <c r="A182" s="161" t="s">
        <v>405</v>
      </c>
      <c r="B182" s="158"/>
      <c r="C182" s="158"/>
      <c r="D182" s="158"/>
      <c r="E182" s="158"/>
      <c r="F182" s="159"/>
      <c r="G182" s="36"/>
      <c r="H182" s="35"/>
      <c r="I182" s="35"/>
      <c r="J182" s="35"/>
    </row>
    <row r="183" spans="1:10" ht="14.25" customHeight="1">
      <c r="A183" s="157" t="s">
        <v>406</v>
      </c>
      <c r="B183" s="158"/>
      <c r="C183" s="158"/>
      <c r="D183" s="158"/>
      <c r="E183" s="158"/>
      <c r="F183" s="159"/>
      <c r="G183" s="36"/>
      <c r="H183" s="35"/>
      <c r="I183" s="35"/>
      <c r="J183" s="35"/>
    </row>
    <row r="184" spans="1:10" ht="14.25" customHeight="1">
      <c r="A184" s="157" t="s">
        <v>407</v>
      </c>
      <c r="B184" s="158"/>
      <c r="C184" s="158"/>
      <c r="D184" s="158"/>
      <c r="E184" s="158"/>
      <c r="F184" s="159"/>
      <c r="G184" s="36"/>
      <c r="H184" s="35"/>
      <c r="I184" s="35"/>
      <c r="J184" s="35"/>
    </row>
    <row r="185" spans="1:10" ht="14.25" customHeight="1">
      <c r="A185" s="157" t="s">
        <v>408</v>
      </c>
      <c r="B185" s="158"/>
      <c r="C185" s="158"/>
      <c r="D185" s="158"/>
      <c r="E185" s="158"/>
      <c r="F185" s="159"/>
      <c r="G185" s="36"/>
      <c r="H185" s="35"/>
      <c r="I185" s="35"/>
      <c r="J185" s="35"/>
    </row>
    <row r="186" spans="1:10" ht="14.25" customHeight="1">
      <c r="A186" s="157"/>
      <c r="B186" s="158"/>
      <c r="C186" s="158"/>
      <c r="D186" s="158"/>
      <c r="E186" s="158"/>
      <c r="F186" s="159"/>
      <c r="G186" s="36"/>
      <c r="H186" s="35"/>
      <c r="I186" s="35"/>
      <c r="J186" s="35"/>
    </row>
    <row r="187" spans="1:10" ht="14.25" customHeight="1">
      <c r="A187" s="160" t="s">
        <v>409</v>
      </c>
      <c r="B187" s="158"/>
      <c r="C187" s="158"/>
      <c r="D187" s="158"/>
      <c r="E187" s="158"/>
      <c r="F187" s="159"/>
      <c r="G187" s="36"/>
      <c r="H187" s="35"/>
      <c r="I187" s="35"/>
      <c r="J187" s="35"/>
    </row>
    <row r="188" spans="1:10" ht="14.25" customHeight="1">
      <c r="A188" s="161" t="s">
        <v>410</v>
      </c>
      <c r="B188" s="158"/>
      <c r="C188" s="158"/>
      <c r="D188" s="158"/>
      <c r="E188" s="158"/>
      <c r="F188" s="159"/>
      <c r="G188" s="36"/>
      <c r="H188" s="35"/>
      <c r="I188" s="35"/>
      <c r="J188" s="35"/>
    </row>
    <row r="189" spans="1:10" ht="14.25" customHeight="1">
      <c r="A189" s="157" t="s">
        <v>411</v>
      </c>
      <c r="B189" s="158"/>
      <c r="C189" s="158"/>
      <c r="D189" s="158"/>
      <c r="E189" s="158"/>
      <c r="F189" s="159"/>
      <c r="G189" s="36"/>
      <c r="H189" s="35"/>
      <c r="I189" s="35"/>
      <c r="J189" s="35"/>
    </row>
    <row r="190" spans="1:10" ht="14.25" customHeight="1">
      <c r="A190" s="157" t="s">
        <v>412</v>
      </c>
      <c r="B190" s="158"/>
      <c r="C190" s="158"/>
      <c r="D190" s="158"/>
      <c r="E190" s="158"/>
      <c r="F190" s="159"/>
      <c r="G190" s="36"/>
      <c r="H190" s="35"/>
      <c r="I190" s="35"/>
      <c r="J190" s="35"/>
    </row>
    <row r="191" spans="1:10" ht="14.25" customHeight="1">
      <c r="A191" s="157" t="s">
        <v>413</v>
      </c>
      <c r="B191" s="158"/>
      <c r="C191" s="158"/>
      <c r="D191" s="158"/>
      <c r="E191" s="158"/>
      <c r="F191" s="159"/>
      <c r="G191" s="36"/>
      <c r="H191" s="35"/>
      <c r="I191" s="35"/>
      <c r="J191" s="35"/>
    </row>
    <row r="192" spans="1:10" ht="14.25" customHeight="1">
      <c r="A192" s="157" t="s">
        <v>414</v>
      </c>
      <c r="B192" s="158"/>
      <c r="C192" s="158"/>
      <c r="D192" s="158"/>
      <c r="E192" s="158"/>
      <c r="F192" s="159"/>
      <c r="G192" s="36"/>
      <c r="H192" s="35"/>
      <c r="I192" s="35"/>
      <c r="J192" s="35"/>
    </row>
    <row r="193" spans="1:10" ht="14.25" customHeight="1">
      <c r="A193" s="157" t="s">
        <v>415</v>
      </c>
      <c r="B193" s="158"/>
      <c r="C193" s="158"/>
      <c r="D193" s="158"/>
      <c r="E193" s="158"/>
      <c r="F193" s="159"/>
      <c r="G193" s="36"/>
      <c r="H193" s="35"/>
      <c r="I193" s="35"/>
      <c r="J193" s="35"/>
    </row>
    <row r="194" spans="1:10" ht="14.25" customHeight="1">
      <c r="A194" s="157" t="s">
        <v>416</v>
      </c>
      <c r="B194" s="158"/>
      <c r="C194" s="158"/>
      <c r="D194" s="158"/>
      <c r="E194" s="158"/>
      <c r="F194" s="159"/>
      <c r="G194" s="36"/>
      <c r="H194" s="35"/>
      <c r="I194" s="35"/>
      <c r="J194" s="35"/>
    </row>
    <row r="195" spans="1:10" ht="14.25" customHeight="1">
      <c r="A195" s="157" t="s">
        <v>417</v>
      </c>
      <c r="B195" s="158"/>
      <c r="C195" s="158"/>
      <c r="D195" s="158"/>
      <c r="E195" s="158"/>
      <c r="F195" s="159"/>
      <c r="G195" s="36"/>
      <c r="H195" s="35"/>
      <c r="I195" s="35"/>
      <c r="J195" s="35"/>
    </row>
    <row r="196" spans="1:10" ht="14.25" customHeight="1">
      <c r="A196" s="157" t="s">
        <v>418</v>
      </c>
      <c r="B196" s="158"/>
      <c r="C196" s="158"/>
      <c r="D196" s="158"/>
      <c r="E196" s="158"/>
      <c r="F196" s="159"/>
      <c r="G196" s="36"/>
      <c r="H196" s="35"/>
      <c r="I196" s="35"/>
      <c r="J196" s="35"/>
    </row>
    <row r="197" spans="1:10" ht="14.25" customHeight="1">
      <c r="A197" s="157" t="s">
        <v>419</v>
      </c>
      <c r="B197" s="158"/>
      <c r="C197" s="158"/>
      <c r="D197" s="158"/>
      <c r="E197" s="158"/>
      <c r="F197" s="159"/>
      <c r="G197" s="36"/>
      <c r="H197" s="35"/>
      <c r="I197" s="35"/>
      <c r="J197" s="35"/>
    </row>
    <row r="198" spans="1:10" ht="14.25" customHeight="1">
      <c r="A198" s="157" t="s">
        <v>420</v>
      </c>
      <c r="B198" s="158"/>
      <c r="C198" s="158"/>
      <c r="D198" s="158"/>
      <c r="E198" s="158"/>
      <c r="F198" s="159"/>
      <c r="G198" s="36"/>
      <c r="H198" s="35"/>
      <c r="I198" s="35"/>
      <c r="J198" s="35"/>
    </row>
    <row r="199" spans="1:10" ht="14.25" customHeight="1">
      <c r="A199" s="157" t="s">
        <v>421</v>
      </c>
      <c r="B199" s="158"/>
      <c r="C199" s="158"/>
      <c r="D199" s="158"/>
      <c r="E199" s="158"/>
      <c r="F199" s="159"/>
      <c r="G199" s="36"/>
      <c r="H199" s="35"/>
      <c r="I199" s="35"/>
      <c r="J199" s="35"/>
    </row>
    <row r="200" spans="1:10" ht="14.25" customHeight="1">
      <c r="A200" s="157" t="s">
        <v>422</v>
      </c>
      <c r="B200" s="158"/>
      <c r="C200" s="158"/>
      <c r="D200" s="158"/>
      <c r="E200" s="158"/>
      <c r="F200" s="159"/>
      <c r="G200" s="36"/>
      <c r="H200" s="35"/>
      <c r="I200" s="35"/>
      <c r="J200" s="35"/>
    </row>
    <row r="201" spans="1:10" ht="14.25" customHeight="1">
      <c r="A201" s="157" t="s">
        <v>423</v>
      </c>
      <c r="B201" s="158"/>
      <c r="C201" s="158"/>
      <c r="D201" s="158"/>
      <c r="E201" s="158"/>
      <c r="F201" s="159"/>
      <c r="G201" s="36"/>
      <c r="H201" s="35"/>
      <c r="I201" s="35"/>
      <c r="J201" s="35"/>
    </row>
    <row r="202" spans="1:10" ht="14.25" customHeight="1">
      <c r="A202" s="157" t="s">
        <v>424</v>
      </c>
      <c r="B202" s="158"/>
      <c r="C202" s="158"/>
      <c r="D202" s="158"/>
      <c r="E202" s="158"/>
      <c r="F202" s="159"/>
      <c r="G202" s="36"/>
      <c r="H202" s="35"/>
      <c r="I202" s="35"/>
      <c r="J202" s="35"/>
    </row>
    <row r="203" spans="1:10" ht="14.25" customHeight="1">
      <c r="A203" s="157" t="s">
        <v>425</v>
      </c>
      <c r="B203" s="158"/>
      <c r="C203" s="158"/>
      <c r="D203" s="158"/>
      <c r="E203" s="158"/>
      <c r="F203" s="159"/>
      <c r="G203" s="36"/>
      <c r="H203" s="35"/>
      <c r="I203" s="35"/>
      <c r="J203" s="35"/>
    </row>
    <row r="204" spans="1:10" ht="14.25" customHeight="1">
      <c r="A204" s="157" t="s">
        <v>426</v>
      </c>
      <c r="B204" s="158"/>
      <c r="C204" s="158"/>
      <c r="D204" s="158"/>
      <c r="E204" s="158"/>
      <c r="F204" s="159"/>
      <c r="G204" s="36"/>
      <c r="H204" s="35"/>
      <c r="I204" s="35"/>
      <c r="J204" s="35"/>
    </row>
    <row r="205" spans="1:10" ht="14.25" customHeight="1">
      <c r="A205" s="157" t="s">
        <v>427</v>
      </c>
      <c r="B205" s="158"/>
      <c r="C205" s="158"/>
      <c r="D205" s="158"/>
      <c r="E205" s="158"/>
      <c r="F205" s="159"/>
      <c r="G205" s="36"/>
      <c r="H205" s="35"/>
      <c r="I205" s="35"/>
      <c r="J205" s="35"/>
    </row>
    <row r="206" spans="1:10" ht="14.25" customHeight="1">
      <c r="A206" s="157" t="s">
        <v>428</v>
      </c>
      <c r="B206" s="158"/>
      <c r="C206" s="158"/>
      <c r="D206" s="158"/>
      <c r="E206" s="158"/>
      <c r="F206" s="159"/>
      <c r="G206" s="36"/>
      <c r="H206" s="35"/>
      <c r="I206" s="35"/>
      <c r="J206" s="35"/>
    </row>
    <row r="207" spans="1:10" ht="14.25" customHeight="1">
      <c r="A207" s="157" t="s">
        <v>429</v>
      </c>
      <c r="B207" s="158"/>
      <c r="C207" s="158"/>
      <c r="D207" s="158"/>
      <c r="E207" s="158"/>
      <c r="F207" s="159"/>
      <c r="G207" s="36"/>
      <c r="H207" s="35"/>
      <c r="I207" s="35"/>
      <c r="J207" s="35"/>
    </row>
    <row r="208" spans="1:10" ht="14.25" customHeight="1">
      <c r="A208" s="157" t="s">
        <v>430</v>
      </c>
      <c r="B208" s="158"/>
      <c r="C208" s="158"/>
      <c r="D208" s="158"/>
      <c r="E208" s="158"/>
      <c r="F208" s="159"/>
      <c r="G208" s="36"/>
      <c r="H208" s="35"/>
      <c r="I208" s="35"/>
      <c r="J208" s="35"/>
    </row>
    <row r="209" spans="1:10" ht="14.25" customHeight="1">
      <c r="A209" s="157" t="s">
        <v>431</v>
      </c>
      <c r="B209" s="158"/>
      <c r="C209" s="158"/>
      <c r="D209" s="158"/>
      <c r="E209" s="158"/>
      <c r="F209" s="159"/>
      <c r="G209" s="36"/>
      <c r="H209" s="35"/>
      <c r="I209" s="35"/>
      <c r="J209" s="35"/>
    </row>
    <row r="210" spans="1:10" ht="14.25" customHeight="1">
      <c r="A210" s="157" t="s">
        <v>432</v>
      </c>
      <c r="B210" s="158"/>
      <c r="C210" s="158"/>
      <c r="D210" s="158"/>
      <c r="E210" s="158"/>
      <c r="F210" s="159"/>
      <c r="G210" s="36"/>
      <c r="H210" s="35"/>
      <c r="I210" s="35"/>
      <c r="J210" s="35"/>
    </row>
    <row r="211" spans="1:10" ht="14.25" customHeight="1">
      <c r="A211" s="157" t="s">
        <v>433</v>
      </c>
      <c r="B211" s="158"/>
      <c r="C211" s="158"/>
      <c r="D211" s="158"/>
      <c r="E211" s="158"/>
      <c r="F211" s="159"/>
      <c r="G211" s="36"/>
      <c r="H211" s="35"/>
      <c r="I211" s="35"/>
      <c r="J211" s="35"/>
    </row>
    <row r="212" spans="1:10" ht="14.25" customHeight="1">
      <c r="A212" s="157" t="s">
        <v>434</v>
      </c>
      <c r="B212" s="158"/>
      <c r="C212" s="158"/>
      <c r="D212" s="158"/>
      <c r="E212" s="158"/>
      <c r="F212" s="159"/>
      <c r="G212" s="36"/>
      <c r="H212" s="35"/>
      <c r="I212" s="35"/>
      <c r="J212" s="35"/>
    </row>
    <row r="213" spans="1:10" ht="14.25" customHeight="1">
      <c r="A213" s="157" t="s">
        <v>435</v>
      </c>
      <c r="B213" s="158"/>
      <c r="C213" s="158"/>
      <c r="D213" s="158"/>
      <c r="E213" s="158"/>
      <c r="F213" s="159"/>
      <c r="G213" s="36"/>
      <c r="H213" s="35"/>
      <c r="I213" s="35"/>
      <c r="J213" s="35"/>
    </row>
    <row r="214" spans="1:10" ht="14.25" customHeight="1">
      <c r="A214" s="157" t="s">
        <v>436</v>
      </c>
      <c r="B214" s="158"/>
      <c r="C214" s="158"/>
      <c r="D214" s="158"/>
      <c r="E214" s="158"/>
      <c r="F214" s="159"/>
      <c r="G214" s="36"/>
      <c r="H214" s="35"/>
      <c r="I214" s="35"/>
      <c r="J214" s="35"/>
    </row>
    <row r="215" spans="1:10" ht="14.25" customHeight="1">
      <c r="A215" s="157" t="s">
        <v>437</v>
      </c>
      <c r="B215" s="158"/>
      <c r="C215" s="158"/>
      <c r="D215" s="158"/>
      <c r="E215" s="158"/>
      <c r="F215" s="159"/>
      <c r="G215" s="36"/>
      <c r="H215" s="35"/>
      <c r="I215" s="35"/>
      <c r="J215" s="35"/>
    </row>
    <row r="216" spans="1:10" ht="14.25" customHeight="1">
      <c r="A216" s="157" t="s">
        <v>438</v>
      </c>
      <c r="B216" s="158"/>
      <c r="C216" s="158"/>
      <c r="D216" s="158"/>
      <c r="E216" s="158"/>
      <c r="F216" s="159"/>
      <c r="G216" s="36"/>
      <c r="H216" s="35"/>
      <c r="I216" s="35"/>
      <c r="J216" s="35"/>
    </row>
    <row r="217" spans="1:10" ht="14.25" customHeight="1">
      <c r="A217" s="157" t="s">
        <v>439</v>
      </c>
      <c r="B217" s="158"/>
      <c r="C217" s="158"/>
      <c r="D217" s="158"/>
      <c r="E217" s="158"/>
      <c r="F217" s="159"/>
      <c r="G217" s="36"/>
      <c r="H217" s="35"/>
      <c r="I217" s="35"/>
      <c r="J217" s="35"/>
    </row>
    <row r="218" spans="1:10" ht="14.25" customHeight="1">
      <c r="A218" s="157" t="s">
        <v>440</v>
      </c>
      <c r="B218" s="158"/>
      <c r="C218" s="158"/>
      <c r="D218" s="158"/>
      <c r="E218" s="158"/>
      <c r="F218" s="159"/>
      <c r="G218" s="36"/>
      <c r="H218" s="35"/>
      <c r="I218" s="35"/>
      <c r="J218" s="35"/>
    </row>
    <row r="219" spans="1:10" ht="14.25" customHeight="1">
      <c r="A219" s="157" t="s">
        <v>441</v>
      </c>
      <c r="B219" s="158"/>
      <c r="C219" s="158"/>
      <c r="D219" s="158"/>
      <c r="E219" s="158"/>
      <c r="F219" s="159"/>
      <c r="G219" s="36"/>
      <c r="H219" s="35"/>
      <c r="I219" s="35"/>
      <c r="J219" s="35"/>
    </row>
    <row r="220" spans="1:10" ht="14.25" customHeight="1">
      <c r="A220" s="157" t="s">
        <v>442</v>
      </c>
      <c r="B220" s="158"/>
      <c r="C220" s="158"/>
      <c r="D220" s="158"/>
      <c r="E220" s="158"/>
      <c r="F220" s="159"/>
      <c r="G220" s="36"/>
      <c r="H220" s="35"/>
      <c r="I220" s="35"/>
      <c r="J220" s="35"/>
    </row>
    <row r="221" spans="1:10" ht="14.25" customHeight="1">
      <c r="A221" s="157" t="s">
        <v>443</v>
      </c>
      <c r="B221" s="158"/>
      <c r="C221" s="158"/>
      <c r="D221" s="158"/>
      <c r="E221" s="158"/>
      <c r="F221" s="159"/>
      <c r="G221" s="36"/>
      <c r="H221" s="35"/>
      <c r="I221" s="35"/>
      <c r="J221" s="35"/>
    </row>
    <row r="222" spans="1:10" ht="14.25" customHeight="1">
      <c r="A222" s="157" t="s">
        <v>444</v>
      </c>
      <c r="B222" s="158"/>
      <c r="C222" s="158"/>
      <c r="D222" s="158"/>
      <c r="E222" s="158"/>
      <c r="F222" s="159"/>
      <c r="G222" s="36"/>
      <c r="H222" s="35"/>
      <c r="I222" s="35"/>
      <c r="J222" s="35"/>
    </row>
    <row r="223" spans="1:10" ht="14.25" customHeight="1">
      <c r="A223" s="157" t="s">
        <v>445</v>
      </c>
      <c r="B223" s="158"/>
      <c r="C223" s="158"/>
      <c r="D223" s="158"/>
      <c r="E223" s="158"/>
      <c r="F223" s="159"/>
      <c r="G223" s="36"/>
      <c r="H223" s="35"/>
      <c r="I223" s="35"/>
      <c r="J223" s="35"/>
    </row>
    <row r="224" spans="1:10" ht="14.25" customHeight="1">
      <c r="A224" s="157" t="s">
        <v>446</v>
      </c>
      <c r="B224" s="158"/>
      <c r="C224" s="158"/>
      <c r="D224" s="158"/>
      <c r="E224" s="158"/>
      <c r="F224" s="159"/>
      <c r="G224" s="36"/>
      <c r="H224" s="35"/>
      <c r="I224" s="35"/>
      <c r="J224" s="35"/>
    </row>
    <row r="225" spans="1:10" ht="14.25" customHeight="1">
      <c r="A225" s="157" t="s">
        <v>447</v>
      </c>
      <c r="B225" s="158"/>
      <c r="C225" s="158"/>
      <c r="D225" s="158"/>
      <c r="E225" s="158"/>
      <c r="F225" s="159"/>
      <c r="G225" s="36"/>
      <c r="H225" s="35"/>
      <c r="I225" s="35"/>
      <c r="J225" s="35"/>
    </row>
    <row r="226" spans="1:10" ht="14.25" customHeight="1">
      <c r="A226" s="157" t="s">
        <v>448</v>
      </c>
      <c r="B226" s="158"/>
      <c r="C226" s="158"/>
      <c r="D226" s="158"/>
      <c r="E226" s="158"/>
      <c r="F226" s="159"/>
      <c r="G226" s="36"/>
      <c r="H226" s="35"/>
      <c r="I226" s="35"/>
      <c r="J226" s="35"/>
    </row>
    <row r="227" spans="1:10" ht="14.25" customHeight="1">
      <c r="A227" s="157" t="s">
        <v>449</v>
      </c>
      <c r="B227" s="158"/>
      <c r="C227" s="158"/>
      <c r="D227" s="158"/>
      <c r="E227" s="158"/>
      <c r="F227" s="159"/>
      <c r="G227" s="36"/>
      <c r="H227" s="35"/>
      <c r="I227" s="35"/>
      <c r="J227" s="35"/>
    </row>
    <row r="228" spans="1:10" ht="14.25" customHeight="1">
      <c r="A228" s="157" t="s">
        <v>450</v>
      </c>
      <c r="B228" s="158"/>
      <c r="C228" s="158"/>
      <c r="D228" s="158"/>
      <c r="E228" s="158"/>
      <c r="F228" s="159"/>
      <c r="G228" s="36"/>
      <c r="H228" s="35"/>
      <c r="I228" s="35"/>
      <c r="J228" s="77"/>
    </row>
    <row r="229" spans="1:10" ht="14.25" customHeight="1">
      <c r="A229" s="157" t="s">
        <v>451</v>
      </c>
      <c r="B229" s="158"/>
      <c r="C229" s="158"/>
      <c r="D229" s="158"/>
      <c r="E229" s="158"/>
      <c r="F229" s="159"/>
      <c r="G229" s="77"/>
      <c r="H229" s="77"/>
      <c r="I229" s="77"/>
      <c r="J229" s="77"/>
    </row>
    <row r="230" spans="1:10" ht="14.25" customHeight="1">
      <c r="A230" s="157" t="s">
        <v>452</v>
      </c>
      <c r="B230" s="158"/>
      <c r="C230" s="158"/>
      <c r="D230" s="158"/>
      <c r="E230" s="158"/>
      <c r="F230" s="159"/>
      <c r="G230" s="77"/>
      <c r="H230" s="77"/>
      <c r="I230" s="77"/>
      <c r="J230" s="77"/>
    </row>
    <row r="231" spans="1:10" ht="14.25" customHeight="1">
      <c r="A231" s="157" t="s">
        <v>453</v>
      </c>
      <c r="B231" s="158"/>
      <c r="C231" s="158"/>
      <c r="D231" s="158"/>
      <c r="E231" s="158"/>
      <c r="F231" s="159"/>
      <c r="G231" s="77"/>
      <c r="H231" s="77"/>
      <c r="I231" s="77"/>
      <c r="J231" s="77"/>
    </row>
    <row r="232" spans="1:10" ht="14.25" customHeight="1">
      <c r="A232" s="157" t="s">
        <v>454</v>
      </c>
      <c r="B232" s="158"/>
      <c r="C232" s="158"/>
      <c r="D232" s="158"/>
      <c r="E232" s="158"/>
      <c r="F232" s="159"/>
      <c r="G232" s="77"/>
      <c r="H232" s="77"/>
      <c r="I232" s="77"/>
      <c r="J232" s="77"/>
    </row>
    <row r="233" spans="1:10" ht="14.25" customHeight="1">
      <c r="A233" s="157" t="s">
        <v>455</v>
      </c>
      <c r="B233" s="158"/>
      <c r="C233" s="158"/>
      <c r="D233" s="158"/>
      <c r="E233" s="158"/>
      <c r="F233" s="159"/>
      <c r="G233" s="77"/>
      <c r="H233" s="77"/>
      <c r="I233" s="77"/>
      <c r="J233" s="77"/>
    </row>
    <row r="234" spans="1:10" ht="14.25" customHeight="1">
      <c r="A234" s="157" t="s">
        <v>456</v>
      </c>
      <c r="B234" s="158"/>
      <c r="C234" s="158"/>
      <c r="D234" s="158"/>
      <c r="E234" s="158"/>
      <c r="F234" s="159"/>
      <c r="G234" s="77"/>
      <c r="H234" s="77"/>
      <c r="I234" s="77"/>
      <c r="J234" s="77"/>
    </row>
    <row r="235" spans="1:10" ht="14.25" customHeight="1">
      <c r="A235" s="157" t="s">
        <v>457</v>
      </c>
      <c r="B235" s="158"/>
      <c r="C235" s="158"/>
      <c r="D235" s="158"/>
      <c r="E235" s="158"/>
      <c r="F235" s="159"/>
      <c r="G235" s="77"/>
      <c r="H235" s="77"/>
      <c r="I235" s="77"/>
      <c r="J235" s="77"/>
    </row>
    <row r="236" spans="1:10" ht="14.25" customHeight="1">
      <c r="A236" s="157" t="s">
        <v>458</v>
      </c>
      <c r="B236" s="158"/>
      <c r="C236" s="158"/>
      <c r="D236" s="158"/>
      <c r="E236" s="158"/>
      <c r="F236" s="159"/>
      <c r="G236" s="77"/>
      <c r="H236" s="77"/>
      <c r="I236" s="77"/>
      <c r="J236" s="77"/>
    </row>
    <row r="237" spans="1:10" ht="14.25" customHeight="1">
      <c r="A237" s="157" t="s">
        <v>459</v>
      </c>
      <c r="B237" s="158"/>
      <c r="C237" s="158"/>
      <c r="D237" s="158"/>
      <c r="E237" s="158"/>
      <c r="F237" s="159"/>
      <c r="G237" s="77"/>
      <c r="H237" s="77"/>
      <c r="I237" s="77"/>
      <c r="J237" s="77"/>
    </row>
    <row r="238" spans="1:10" ht="14.25" customHeight="1">
      <c r="A238" s="157" t="s">
        <v>460</v>
      </c>
      <c r="B238" s="158"/>
      <c r="C238" s="158"/>
      <c r="D238" s="158"/>
      <c r="E238" s="158"/>
      <c r="F238" s="159"/>
      <c r="G238" s="77"/>
      <c r="H238" s="77"/>
      <c r="I238" s="77"/>
      <c r="J238" s="77"/>
    </row>
    <row r="239" spans="1:10" ht="14.25" customHeight="1">
      <c r="A239" s="157" t="s">
        <v>461</v>
      </c>
      <c r="B239" s="158"/>
      <c r="C239" s="158"/>
      <c r="D239" s="158"/>
      <c r="E239" s="158"/>
      <c r="F239" s="159"/>
      <c r="G239" s="77"/>
      <c r="H239" s="77"/>
      <c r="I239" s="77"/>
      <c r="J239" s="77"/>
    </row>
    <row r="240" spans="1:10" ht="14.25" customHeight="1">
      <c r="A240" s="157" t="s">
        <v>462</v>
      </c>
      <c r="B240" s="158"/>
      <c r="C240" s="158"/>
      <c r="D240" s="158"/>
      <c r="E240" s="158"/>
      <c r="F240" s="159"/>
      <c r="G240" s="77"/>
      <c r="H240" s="77"/>
      <c r="I240" s="77"/>
      <c r="J240" s="77"/>
    </row>
    <row r="241" spans="1:10" ht="14.25" customHeight="1">
      <c r="A241" s="157" t="s">
        <v>463</v>
      </c>
      <c r="B241" s="158"/>
      <c r="C241" s="158"/>
      <c r="D241" s="158"/>
      <c r="E241" s="158"/>
      <c r="F241" s="159"/>
      <c r="G241" s="77"/>
      <c r="H241" s="77"/>
      <c r="I241" s="77"/>
      <c r="J241" s="77"/>
    </row>
    <row r="242" spans="1:10" ht="14.25" customHeight="1">
      <c r="A242" s="157" t="s">
        <v>464</v>
      </c>
      <c r="B242" s="158"/>
      <c r="C242" s="158"/>
      <c r="D242" s="158"/>
      <c r="E242" s="158"/>
      <c r="F242" s="159"/>
      <c r="G242" s="77"/>
      <c r="H242" s="77"/>
      <c r="I242" s="77"/>
      <c r="J242" s="77"/>
    </row>
    <row r="243" spans="1:10" ht="14.25" customHeight="1">
      <c r="A243" s="157" t="s">
        <v>465</v>
      </c>
      <c r="B243" s="158"/>
      <c r="C243" s="158"/>
      <c r="D243" s="158"/>
      <c r="E243" s="158"/>
      <c r="F243" s="159"/>
      <c r="G243" s="77"/>
      <c r="H243" s="77"/>
      <c r="I243" s="77"/>
      <c r="J243" s="77"/>
    </row>
    <row r="244" spans="1:10" ht="14.25" customHeight="1">
      <c r="A244" s="157" t="s">
        <v>466</v>
      </c>
      <c r="B244" s="158"/>
      <c r="C244" s="158"/>
      <c r="D244" s="158"/>
      <c r="E244" s="158"/>
      <c r="F244" s="159"/>
      <c r="G244" s="77"/>
      <c r="H244" s="77"/>
      <c r="I244" s="77"/>
      <c r="J244" s="77"/>
    </row>
    <row r="245" spans="1:10" ht="14.25" customHeight="1">
      <c r="A245" s="157" t="s">
        <v>467</v>
      </c>
      <c r="B245" s="158"/>
      <c r="C245" s="158"/>
      <c r="D245" s="158"/>
      <c r="E245" s="158"/>
      <c r="F245" s="159"/>
      <c r="G245" s="77"/>
      <c r="H245" s="77"/>
      <c r="I245" s="77"/>
      <c r="J245" s="77"/>
    </row>
    <row r="246" spans="1:10" ht="14.25" customHeight="1">
      <c r="A246" s="157" t="s">
        <v>468</v>
      </c>
      <c r="B246" s="158"/>
      <c r="C246" s="158"/>
      <c r="D246" s="158"/>
      <c r="E246" s="158"/>
      <c r="F246" s="159"/>
      <c r="G246" s="77"/>
      <c r="H246" s="77"/>
      <c r="I246" s="77"/>
      <c r="J246" s="77"/>
    </row>
    <row r="247" spans="1:10" ht="14.25" customHeight="1">
      <c r="A247" s="157" t="s">
        <v>469</v>
      </c>
      <c r="B247" s="158"/>
      <c r="C247" s="158"/>
      <c r="D247" s="158"/>
      <c r="E247" s="158"/>
      <c r="F247" s="159"/>
      <c r="G247" s="77"/>
      <c r="H247" s="77"/>
      <c r="I247" s="77"/>
      <c r="J247" s="77"/>
    </row>
    <row r="248" spans="1:10" ht="14.25" customHeight="1">
      <c r="A248" s="157" t="s">
        <v>470</v>
      </c>
      <c r="B248" s="158"/>
      <c r="C248" s="158"/>
      <c r="D248" s="158"/>
      <c r="E248" s="158"/>
      <c r="F248" s="159"/>
      <c r="G248" s="77"/>
      <c r="H248" s="77"/>
      <c r="I248" s="77"/>
      <c r="J248" s="79"/>
    </row>
    <row r="249" spans="1:10" ht="14.25" customHeight="1">
      <c r="A249" s="80"/>
      <c r="B249" s="80"/>
      <c r="C249" s="80"/>
      <c r="D249" s="80"/>
      <c r="E249" s="80"/>
      <c r="F249" s="80"/>
      <c r="G249" s="79"/>
      <c r="H249" s="79"/>
      <c r="I249" s="79"/>
      <c r="J249" s="79"/>
    </row>
    <row r="250" spans="1:10" ht="14.25" customHeight="1">
      <c r="A250" s="80"/>
      <c r="B250" s="80"/>
      <c r="C250" s="80"/>
      <c r="D250" s="80"/>
      <c r="E250" s="80"/>
      <c r="F250" s="80"/>
      <c r="G250" s="79"/>
      <c r="H250" s="79"/>
      <c r="I250" s="79"/>
      <c r="J250" s="79"/>
    </row>
    <row r="251" spans="1:10" ht="14.25" customHeight="1">
      <c r="A251" s="80"/>
      <c r="B251" s="80"/>
      <c r="C251" s="80"/>
      <c r="D251" s="80"/>
      <c r="E251" s="80"/>
      <c r="F251" s="80"/>
      <c r="G251" s="79"/>
      <c r="H251" s="79"/>
      <c r="I251" s="79"/>
      <c r="J251" s="79"/>
    </row>
    <row r="252" spans="1:10" ht="14.25" customHeight="1">
      <c r="A252" s="80"/>
      <c r="B252" s="80"/>
      <c r="C252" s="80"/>
      <c r="D252" s="80"/>
      <c r="E252" s="80"/>
      <c r="F252" s="80"/>
      <c r="G252" s="79"/>
      <c r="H252" s="79"/>
      <c r="I252" s="79"/>
      <c r="J252" s="81"/>
    </row>
    <row r="253" spans="1:10" ht="14.25" customHeight="1">
      <c r="A253" s="97"/>
      <c r="B253" s="97"/>
      <c r="C253" s="97"/>
      <c r="D253" s="97"/>
      <c r="E253" s="97"/>
      <c r="F253" s="97"/>
      <c r="G253" s="81"/>
      <c r="H253" s="81"/>
      <c r="I253" s="81"/>
      <c r="J253" s="81"/>
    </row>
    <row r="254" spans="1:10" ht="14.25" customHeight="1">
      <c r="A254" s="97"/>
      <c r="B254" s="97"/>
      <c r="C254" s="97"/>
      <c r="D254" s="97"/>
      <c r="E254" s="97"/>
      <c r="F254" s="97"/>
      <c r="G254" s="81"/>
      <c r="H254" s="81"/>
      <c r="I254" s="81"/>
      <c r="J254" s="81"/>
    </row>
    <row r="255" spans="1:10" ht="14.25" customHeight="1"/>
    <row r="256" spans="1:10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7"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A229:F229"/>
    <mergeCell ref="A230:F230"/>
    <mergeCell ref="A231:F231"/>
    <mergeCell ref="A232:F232"/>
    <mergeCell ref="A233:F233"/>
    <mergeCell ref="A234:F234"/>
    <mergeCell ref="A242:F242"/>
    <mergeCell ref="A248:F248"/>
    <mergeCell ref="A235:F235"/>
    <mergeCell ref="A236:F236"/>
    <mergeCell ref="A237:F237"/>
    <mergeCell ref="A238:F238"/>
    <mergeCell ref="A239:F239"/>
    <mergeCell ref="A240:F240"/>
    <mergeCell ref="A241:F241"/>
    <mergeCell ref="A243:F243"/>
    <mergeCell ref="A244:F244"/>
    <mergeCell ref="A245:F245"/>
    <mergeCell ref="A246:F246"/>
    <mergeCell ref="A247:F247"/>
    <mergeCell ref="A1:J1"/>
    <mergeCell ref="A2:J2"/>
    <mergeCell ref="A3:J3"/>
    <mergeCell ref="B4:J4"/>
    <mergeCell ref="A5:J5"/>
    <mergeCell ref="A38:I38"/>
    <mergeCell ref="A54:I54"/>
    <mergeCell ref="A170:I170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217:F217"/>
    <mergeCell ref="A218:F218"/>
    <mergeCell ref="A219:F219"/>
    <mergeCell ref="A220:F220"/>
    <mergeCell ref="A212:F212"/>
    <mergeCell ref="A213:F213"/>
    <mergeCell ref="A214:F214"/>
    <mergeCell ref="A215:F215"/>
    <mergeCell ref="A216:F216"/>
  </mergeCells>
  <dataValidations count="2">
    <dataValidation type="list" allowBlank="1" sqref="B40:B45" xr:uid="{00000000-0002-0000-0700-000000000000}">
      <formula1>"FDA,FDA-1,FDA-2,FDA-3,FDA-4"</formula1>
    </dataValidation>
    <dataValidation type="list" allowBlank="1" sqref="B7:B23" xr:uid="{00000000-0002-0000-0700-000001000000}">
      <formula1>"DAS,DAS-1,DAS-2,DAS-3,DAS-4,DAS-5,CAA-1,CAA-2,CAA-3,CAA-4,CAA-5"</formula1>
    </dataValidation>
  </dataValidations>
  <pageMargins left="0.75" right="0.75" top="1" bottom="1" header="0" footer="0"/>
  <pageSetup orientation="landscape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0"/>
  <sheetViews>
    <sheetView workbookViewId="0">
      <selection sqref="A1:J1"/>
    </sheetView>
  </sheetViews>
  <sheetFormatPr defaultColWidth="12.625" defaultRowHeight="15" customHeight="1"/>
  <cols>
    <col min="1" max="1" width="58.875" customWidth="1"/>
    <col min="2" max="2" width="9" customWidth="1"/>
    <col min="3" max="3" width="17.875" customWidth="1"/>
    <col min="4" max="4" width="11.125" customWidth="1"/>
    <col min="5" max="5" width="9" customWidth="1"/>
    <col min="6" max="6" width="54.75" customWidth="1"/>
    <col min="7" max="7" width="13.5" customWidth="1"/>
    <col min="8" max="8" width="12.5" customWidth="1"/>
    <col min="9" max="9" width="13.625" customWidth="1"/>
    <col min="10" max="10" width="12.5" customWidth="1"/>
    <col min="11" max="26" width="9" customWidth="1"/>
  </cols>
  <sheetData>
    <row r="1" spans="1:10" ht="14.25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</row>
    <row r="2" spans="1:10" ht="14.25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</row>
    <row r="3" spans="1:10" ht="14.25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</row>
    <row r="4" spans="1:10" ht="14.25" customHeight="1">
      <c r="A4" s="4" t="s">
        <v>541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</row>
    <row r="5" spans="1:10" ht="14.25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</row>
    <row r="6" spans="1:10" ht="14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</row>
    <row r="7" spans="1:10" ht="14.25" customHeight="1">
      <c r="A7" s="13" t="s">
        <v>16</v>
      </c>
      <c r="B7" s="13" t="s">
        <v>17</v>
      </c>
      <c r="C7" s="13" t="s">
        <v>18</v>
      </c>
      <c r="D7" s="13" t="s">
        <v>484</v>
      </c>
      <c r="E7" s="14">
        <v>1</v>
      </c>
      <c r="F7" s="13" t="s">
        <v>20</v>
      </c>
      <c r="G7" s="15">
        <v>0</v>
      </c>
      <c r="H7" s="16">
        <v>2600</v>
      </c>
      <c r="I7" s="17">
        <v>10400</v>
      </c>
      <c r="J7" s="18">
        <f t="shared" ref="J7:J22" si="0">SUM(G7:I7)</f>
        <v>13000</v>
      </c>
    </row>
    <row r="8" spans="1:10" ht="14.25" customHeight="1">
      <c r="A8" s="13" t="s">
        <v>542</v>
      </c>
      <c r="B8" s="13" t="s">
        <v>42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2">
        <v>770.75</v>
      </c>
      <c r="I8" s="22">
        <v>3083.01</v>
      </c>
      <c r="J8" s="18">
        <f t="shared" si="0"/>
        <v>3853.76</v>
      </c>
    </row>
    <row r="9" spans="1:10" ht="14.25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</row>
    <row r="10" spans="1:10" ht="14.25" customHeight="1">
      <c r="A10" s="13" t="s">
        <v>533</v>
      </c>
      <c r="B10" s="13" t="s">
        <v>35</v>
      </c>
      <c r="C10" s="13" t="s">
        <v>312</v>
      </c>
      <c r="D10" s="13" t="s">
        <v>19</v>
      </c>
      <c r="E10" s="14">
        <v>1</v>
      </c>
      <c r="F10" s="13" t="s">
        <v>543</v>
      </c>
      <c r="G10" s="15">
        <v>0</v>
      </c>
      <c r="H10" s="21">
        <v>308.3</v>
      </c>
      <c r="I10" s="21">
        <v>1233.21</v>
      </c>
      <c r="J10" s="18">
        <f t="shared" si="0"/>
        <v>1541.51</v>
      </c>
    </row>
    <row r="11" spans="1:10" ht="14.25" customHeight="1">
      <c r="A11" s="13" t="s">
        <v>534</v>
      </c>
      <c r="B11" s="13" t="s">
        <v>35</v>
      </c>
      <c r="C11" s="13" t="s">
        <v>312</v>
      </c>
      <c r="D11" s="13" t="s">
        <v>19</v>
      </c>
      <c r="E11" s="14">
        <v>1</v>
      </c>
      <c r="F11" s="13" t="s">
        <v>544</v>
      </c>
      <c r="G11" s="15">
        <v>0</v>
      </c>
      <c r="H11" s="21">
        <v>308.3</v>
      </c>
      <c r="I11" s="21">
        <v>1233.21</v>
      </c>
      <c r="J11" s="18">
        <f t="shared" si="0"/>
        <v>1541.51</v>
      </c>
    </row>
    <row r="12" spans="1:10" ht="14.25" customHeight="1">
      <c r="A12" s="13" t="s">
        <v>535</v>
      </c>
      <c r="B12" s="13" t="s">
        <v>35</v>
      </c>
      <c r="C12" s="13" t="s">
        <v>312</v>
      </c>
      <c r="D12" s="13" t="s">
        <v>19</v>
      </c>
      <c r="E12" s="14">
        <v>1</v>
      </c>
      <c r="F12" s="13" t="s">
        <v>545</v>
      </c>
      <c r="G12" s="15">
        <v>0</v>
      </c>
      <c r="H12" s="21">
        <v>308.3</v>
      </c>
      <c r="I12" s="21">
        <v>1233.21</v>
      </c>
      <c r="J12" s="18">
        <f t="shared" si="0"/>
        <v>1541.51</v>
      </c>
    </row>
    <row r="13" spans="1:10" ht="14.25" customHeight="1">
      <c r="A13" s="13" t="s">
        <v>28</v>
      </c>
      <c r="B13" s="13" t="s">
        <v>29</v>
      </c>
      <c r="C13" s="13" t="s">
        <v>30</v>
      </c>
      <c r="D13" s="13" t="s">
        <v>19</v>
      </c>
      <c r="E13" s="14">
        <v>1</v>
      </c>
      <c r="F13" s="13" t="s">
        <v>485</v>
      </c>
      <c r="G13" s="15">
        <v>0</v>
      </c>
      <c r="H13" s="16">
        <v>1310.28</v>
      </c>
      <c r="I13" s="17">
        <v>5241.1099999999997</v>
      </c>
      <c r="J13" s="18">
        <f t="shared" si="0"/>
        <v>6551.3899999999994</v>
      </c>
    </row>
    <row r="14" spans="1:10" ht="14.25" customHeight="1">
      <c r="A14" s="13" t="s">
        <v>32</v>
      </c>
      <c r="B14" s="13" t="s">
        <v>22</v>
      </c>
      <c r="C14" s="13" t="s">
        <v>30</v>
      </c>
      <c r="D14" s="13" t="s">
        <v>19</v>
      </c>
      <c r="E14" s="14">
        <v>1</v>
      </c>
      <c r="F14" s="13" t="s">
        <v>525</v>
      </c>
      <c r="G14" s="15">
        <v>0</v>
      </c>
      <c r="H14" s="21">
        <v>500.99</v>
      </c>
      <c r="I14" s="21">
        <v>2003.96</v>
      </c>
      <c r="J14" s="18">
        <f t="shared" si="0"/>
        <v>2504.9499999999998</v>
      </c>
    </row>
    <row r="15" spans="1:10" ht="14.25" customHeight="1">
      <c r="A15" s="13" t="s">
        <v>34</v>
      </c>
      <c r="B15" s="13" t="s">
        <v>35</v>
      </c>
      <c r="C15" s="13" t="s">
        <v>36</v>
      </c>
      <c r="D15" s="13" t="s">
        <v>19</v>
      </c>
      <c r="E15" s="14">
        <v>1</v>
      </c>
      <c r="F15" s="13" t="s">
        <v>37</v>
      </c>
      <c r="G15" s="15">
        <v>0</v>
      </c>
      <c r="H15" s="21">
        <v>308.3</v>
      </c>
      <c r="I15" s="21">
        <v>1233.21</v>
      </c>
      <c r="J15" s="18">
        <f t="shared" si="0"/>
        <v>1541.51</v>
      </c>
    </row>
    <row r="16" spans="1:10" ht="14.25" customHeight="1">
      <c r="A16" s="13" t="s">
        <v>38</v>
      </c>
      <c r="B16" s="13" t="s">
        <v>22</v>
      </c>
      <c r="C16" s="13" t="s">
        <v>39</v>
      </c>
      <c r="D16" s="13" t="s">
        <v>487</v>
      </c>
      <c r="E16" s="14">
        <v>1</v>
      </c>
      <c r="F16" s="13" t="s">
        <v>40</v>
      </c>
      <c r="G16" s="15">
        <v>0</v>
      </c>
      <c r="H16" s="21">
        <v>500.99</v>
      </c>
      <c r="I16" s="21">
        <v>2003.96</v>
      </c>
      <c r="J16" s="18">
        <f t="shared" si="0"/>
        <v>2504.9499999999998</v>
      </c>
    </row>
    <row r="17" spans="1:10" ht="14.25" customHeight="1">
      <c r="A17" s="13" t="s">
        <v>546</v>
      </c>
      <c r="B17" s="13" t="s">
        <v>22</v>
      </c>
      <c r="C17" s="13" t="s">
        <v>18</v>
      </c>
      <c r="D17" s="13" t="s">
        <v>19</v>
      </c>
      <c r="E17" s="14">
        <v>1</v>
      </c>
      <c r="F17" s="13" t="s">
        <v>490</v>
      </c>
      <c r="G17" s="15">
        <v>0</v>
      </c>
      <c r="H17" s="21">
        <v>500.99</v>
      </c>
      <c r="I17" s="21">
        <v>2003.96</v>
      </c>
      <c r="J17" s="18">
        <f t="shared" si="0"/>
        <v>2504.9499999999998</v>
      </c>
    </row>
    <row r="18" spans="1:10" ht="14.25" customHeight="1">
      <c r="A18" s="13" t="s">
        <v>41</v>
      </c>
      <c r="B18" s="13" t="s">
        <v>42</v>
      </c>
      <c r="C18" s="13" t="s">
        <v>43</v>
      </c>
      <c r="D18" s="13" t="s">
        <v>19</v>
      </c>
      <c r="E18" s="14">
        <v>1</v>
      </c>
      <c r="F18" s="13" t="s">
        <v>44</v>
      </c>
      <c r="G18" s="15">
        <v>0</v>
      </c>
      <c r="H18" s="22">
        <v>770.75</v>
      </c>
      <c r="I18" s="22">
        <v>3083.01</v>
      </c>
      <c r="J18" s="18">
        <f t="shared" si="0"/>
        <v>3853.76</v>
      </c>
    </row>
    <row r="19" spans="1:10" ht="14.25" customHeight="1">
      <c r="A19" s="13" t="s">
        <v>45</v>
      </c>
      <c r="B19" s="13" t="s">
        <v>29</v>
      </c>
      <c r="C19" s="13" t="s">
        <v>46</v>
      </c>
      <c r="D19" s="13" t="s">
        <v>484</v>
      </c>
      <c r="E19" s="14">
        <v>1</v>
      </c>
      <c r="F19" s="13" t="s">
        <v>47</v>
      </c>
      <c r="G19" s="15">
        <v>0</v>
      </c>
      <c r="H19" s="22">
        <v>1310.28</v>
      </c>
      <c r="I19" s="22">
        <v>5241.1099999999997</v>
      </c>
      <c r="J19" s="18">
        <f t="shared" si="0"/>
        <v>6551.3899999999994</v>
      </c>
    </row>
    <row r="20" spans="1:10" ht="14.25" customHeight="1">
      <c r="A20" s="13" t="s">
        <v>51</v>
      </c>
      <c r="B20" s="13" t="s">
        <v>52</v>
      </c>
      <c r="C20" s="13" t="s">
        <v>53</v>
      </c>
      <c r="D20" s="13" t="s">
        <v>487</v>
      </c>
      <c r="E20" s="14">
        <v>1</v>
      </c>
      <c r="F20" s="13" t="s">
        <v>54</v>
      </c>
      <c r="G20" s="15">
        <v>0</v>
      </c>
      <c r="H20" s="16">
        <v>1076.06</v>
      </c>
      <c r="I20" s="17">
        <v>4316.21</v>
      </c>
      <c r="J20" s="18">
        <f t="shared" si="0"/>
        <v>5392.27</v>
      </c>
    </row>
    <row r="21" spans="1:10" ht="14.25" customHeight="1">
      <c r="A21" s="13" t="s">
        <v>503</v>
      </c>
      <c r="B21" s="13" t="s">
        <v>29</v>
      </c>
      <c r="C21" s="13" t="s">
        <v>18</v>
      </c>
      <c r="D21" s="13" t="s">
        <v>484</v>
      </c>
      <c r="E21" s="14">
        <v>1</v>
      </c>
      <c r="F21" s="13" t="s">
        <v>504</v>
      </c>
      <c r="G21" s="15">
        <v>0</v>
      </c>
      <c r="H21" s="22">
        <v>1310.28</v>
      </c>
      <c r="I21" s="22">
        <v>5241.1099999999997</v>
      </c>
      <c r="J21" s="18">
        <f t="shared" si="0"/>
        <v>6551.3899999999994</v>
      </c>
    </row>
    <row r="22" spans="1:10" ht="14.25" customHeight="1">
      <c r="A22" s="13" t="s">
        <v>55</v>
      </c>
      <c r="B22" s="13" t="s">
        <v>29</v>
      </c>
      <c r="C22" s="13" t="s">
        <v>56</v>
      </c>
      <c r="D22" s="13" t="s">
        <v>19</v>
      </c>
      <c r="E22" s="14">
        <v>1</v>
      </c>
      <c r="F22" s="13" t="s">
        <v>57</v>
      </c>
      <c r="G22" s="15">
        <v>0</v>
      </c>
      <c r="H22" s="22">
        <v>1310.28</v>
      </c>
      <c r="I22" s="22">
        <v>5241.1099999999997</v>
      </c>
      <c r="J22" s="18">
        <f t="shared" si="0"/>
        <v>6551.3899999999994</v>
      </c>
    </row>
    <row r="23" spans="1:10" ht="14.25" customHeight="1">
      <c r="A23" s="23" t="s">
        <v>58</v>
      </c>
      <c r="B23" s="23" t="s">
        <v>59</v>
      </c>
      <c r="C23" s="24" t="s">
        <v>60</v>
      </c>
      <c r="D23" s="24" t="s">
        <v>61</v>
      </c>
      <c r="E23" s="24" t="s">
        <v>62</v>
      </c>
      <c r="F23" s="25"/>
      <c r="G23" s="24" t="s">
        <v>63</v>
      </c>
      <c r="H23" s="24" t="s">
        <v>64</v>
      </c>
      <c r="I23" s="24" t="s">
        <v>65</v>
      </c>
      <c r="J23" s="24" t="s">
        <v>66</v>
      </c>
    </row>
    <row r="24" spans="1:10" ht="14.25" customHeight="1">
      <c r="A24" s="26" t="s">
        <v>67</v>
      </c>
      <c r="B24" s="14" t="s">
        <v>68</v>
      </c>
      <c r="C24" s="27">
        <f>SUMIFS($E$7:$E$22,$B$7:$B$22,"DAS",$D$7:$D$22,"&lt;&gt;VAGO")</f>
        <v>0</v>
      </c>
      <c r="D24" s="27">
        <f>SUMIFS($E$7:$E$22,$B$7:$B$22,"DAS",$D$7:$D$22,"VAGO")</f>
        <v>0</v>
      </c>
      <c r="E24" s="27">
        <f t="shared" ref="E24:E31" si="1">C24+D24</f>
        <v>0</v>
      </c>
      <c r="F24" s="28"/>
      <c r="G24" s="18">
        <f>SUMIF($B$7:$B$22,"DAS",$G$7:$G$22)</f>
        <v>0</v>
      </c>
      <c r="H24" s="18">
        <f>SUMIF($B$7:$B$22,"DAS",$H$7:$H$22)</f>
        <v>0</v>
      </c>
      <c r="I24" s="18">
        <f>SUMIF($B$7:$B$22,"DAS",$I$7:$I$22)</f>
        <v>0</v>
      </c>
      <c r="J24" s="18">
        <f>SUMIF($B$7:$B$22,"DAS",$J$7:$J$22)</f>
        <v>0</v>
      </c>
    </row>
    <row r="25" spans="1:10" ht="14.25" customHeight="1">
      <c r="A25" s="26" t="s">
        <v>69</v>
      </c>
      <c r="B25" s="14" t="s">
        <v>17</v>
      </c>
      <c r="C25" s="27">
        <f>SUMIFS($E$7:$E$22,$B$7:$B$22,"DAS-1",$D$7:$D$22,"&lt;&gt;VAGO")</f>
        <v>1</v>
      </c>
      <c r="D25" s="27">
        <f>SUMIFS($E$7:$E$22,$B$7:$B$22,"DAS-1",$D$7:$D$22,"VAGO")</f>
        <v>0</v>
      </c>
      <c r="E25" s="27">
        <f t="shared" si="1"/>
        <v>1</v>
      </c>
      <c r="F25" s="30"/>
      <c r="G25" s="18">
        <f>SUMIF($B$7:$B$22,"DAS-1",$G$7:$G$22)</f>
        <v>0</v>
      </c>
      <c r="H25" s="18">
        <f>SUMIF($B$7:$B$22,"DAS-1",$H$7:$H$22)</f>
        <v>2600</v>
      </c>
      <c r="I25" s="18">
        <f>SUMIF($B$7:$B$22,"DAS-1",$I$7:$I$22)</f>
        <v>10400</v>
      </c>
      <c r="J25" s="18">
        <f>SUMIF($B$7:$B$22,"DAS-1",$J$7:$J$22)</f>
        <v>13000</v>
      </c>
    </row>
    <row r="26" spans="1:10" ht="14.25" customHeight="1">
      <c r="A26" s="26" t="s">
        <v>70</v>
      </c>
      <c r="B26" s="14" t="s">
        <v>71</v>
      </c>
      <c r="C26" s="27">
        <f>SUMIFS($E$7:$E$22,$B$7:$B$22,"DAS-2",$D$7:$D$22,"&lt;&gt;VAGO")</f>
        <v>0</v>
      </c>
      <c r="D26" s="27">
        <f>SUMIFS($E$7:$E$22,$B$7:$B$22,"DAS-2",$D$7:$D$22,"VAGO")</f>
        <v>0</v>
      </c>
      <c r="E26" s="27">
        <f t="shared" si="1"/>
        <v>0</v>
      </c>
      <c r="F26" s="30"/>
      <c r="G26" s="18">
        <f>SUMIF($B$7:$B$22,"DAS-2",$G$7:$G$22)</f>
        <v>0</v>
      </c>
      <c r="H26" s="18">
        <f>SUMIF($B$7:$B$22,"DAS-2",$H$7:$H$22)</f>
        <v>0</v>
      </c>
      <c r="I26" s="18">
        <f>SUMIF($B$7:$B$22,"DAS-2",$I$7:$I$22)</f>
        <v>0</v>
      </c>
      <c r="J26" s="18">
        <f>SUMIF($B$7:$B$22,"DAS-2",$J$7:$J$22)</f>
        <v>0</v>
      </c>
    </row>
    <row r="27" spans="1:10" ht="14.25" customHeight="1">
      <c r="A27" s="26" t="s">
        <v>72</v>
      </c>
      <c r="B27" s="14" t="s">
        <v>25</v>
      </c>
      <c r="C27" s="27">
        <f>SUMIFS($E$7:$E$22,$B$7:$B$22,"DAS-3",$D$7:$D$22,"&lt;&gt;VAGO")</f>
        <v>1</v>
      </c>
      <c r="D27" s="27">
        <v>0</v>
      </c>
      <c r="E27" s="27">
        <f t="shared" si="1"/>
        <v>1</v>
      </c>
      <c r="F27" s="30"/>
      <c r="G27" s="18">
        <f>SUMIF($B$7:$B$22,"DAS-3",$G$7:$G$22)</f>
        <v>0</v>
      </c>
      <c r="H27" s="18">
        <f>SUMIF($B$7:$B$22,"DAS-3",$H$7:$H$22)</f>
        <v>1425.9</v>
      </c>
      <c r="I27" s="18">
        <f>SUMIF($B$7:$B$22,"DAS-3",$I$7:$I$22)</f>
        <v>5703.56</v>
      </c>
      <c r="J27" s="18">
        <f>SUMIF($B$7:$B$22,"DAS-3",$J$7:$J$22)</f>
        <v>7129.4600000000009</v>
      </c>
    </row>
    <row r="28" spans="1:10" ht="14.25" customHeight="1">
      <c r="A28" s="31" t="s">
        <v>73</v>
      </c>
      <c r="B28" s="14" t="s">
        <v>29</v>
      </c>
      <c r="C28" s="27">
        <v>3</v>
      </c>
      <c r="D28" s="27">
        <v>0</v>
      </c>
      <c r="E28" s="27">
        <f t="shared" si="1"/>
        <v>3</v>
      </c>
      <c r="F28" s="32"/>
      <c r="G28" s="18">
        <f>SUMIF($B$7:$B$22,"DAS-4",$G$7:$G$22)</f>
        <v>0</v>
      </c>
      <c r="H28" s="18">
        <f>SUMIF($B$7:$B$22,"DAS-4",$H$7:$H$22)</f>
        <v>5241.12</v>
      </c>
      <c r="I28" s="18">
        <f>SUMIF($B$7:$B$22,"DAS-4",$I$7:$I$22)</f>
        <v>20964.439999999999</v>
      </c>
      <c r="J28" s="18">
        <f>SUMIF($B$7:$B$22,"DAS-4",$J$7:$J$22)</f>
        <v>26205.559999999998</v>
      </c>
    </row>
    <row r="29" spans="1:10" ht="14.25" customHeight="1">
      <c r="A29" s="31" t="s">
        <v>74</v>
      </c>
      <c r="B29" s="14" t="s">
        <v>52</v>
      </c>
      <c r="C29" s="27">
        <v>1</v>
      </c>
      <c r="D29" s="27">
        <v>0</v>
      </c>
      <c r="E29" s="27">
        <f t="shared" si="1"/>
        <v>1</v>
      </c>
      <c r="F29" s="32"/>
      <c r="G29" s="18">
        <f>SUMIF($B$7:$B$22,"DAS-5",$G$7:$G$22)</f>
        <v>0</v>
      </c>
      <c r="H29" s="18">
        <f>SUMIF($B$7:$B$22,"DAS-5",$H$7:$H$22)</f>
        <v>1076.06</v>
      </c>
      <c r="I29" s="18">
        <f>SUMIF($B$7:$B$22,"DAS-5",$I$7:$I$22)</f>
        <v>4316.21</v>
      </c>
      <c r="J29" s="18">
        <f>SUMIF($B$7:$B$22,"DAS-5",$J$7:$J$22)</f>
        <v>5392.27</v>
      </c>
    </row>
    <row r="30" spans="1:10" ht="14.25" customHeight="1">
      <c r="A30" s="31" t="s">
        <v>75</v>
      </c>
      <c r="B30" s="14" t="s">
        <v>76</v>
      </c>
      <c r="C30" s="27">
        <f>SUMIFS($E$7:$E$22,$B$7:$B$22,"CAA-1",$D$7:$D$22,"&lt;&gt;VAGO")</f>
        <v>0</v>
      </c>
      <c r="D30" s="27">
        <f>SUMIFS($E$7:$E$22,$B$7:$B$22,"CAA-1",$D$7:$D$22,"VAGO")</f>
        <v>0</v>
      </c>
      <c r="E30" s="27">
        <f t="shared" si="1"/>
        <v>0</v>
      </c>
      <c r="F30" s="32"/>
      <c r="G30" s="18">
        <f>SUMIF($B$7:$B$22,"CAA-1",$G$7:$G$22)</f>
        <v>0</v>
      </c>
      <c r="H30" s="18">
        <f>SUMIF($B$7:$B$22,"CAA-1",$H$7:$H$22)</f>
        <v>0</v>
      </c>
      <c r="I30" s="18">
        <f>SUMIF($B$7:$B$22,"CAA-1",$I$7:$I$22)</f>
        <v>0</v>
      </c>
      <c r="J30" s="18">
        <f>SUMIF($B$7:$B$22,"CAA-1",$J$7:$J$22)</f>
        <v>0</v>
      </c>
    </row>
    <row r="31" spans="1:10" ht="14.25" customHeight="1">
      <c r="A31" s="31" t="s">
        <v>77</v>
      </c>
      <c r="B31" s="14" t="s">
        <v>42</v>
      </c>
      <c r="C31" s="27">
        <f>SUMIFS($E$7:$E$22,$B$7:$B$22,"CAA-2",$D$7:$D$22,"&lt;&gt;VAGO")</f>
        <v>2</v>
      </c>
      <c r="D31" s="27">
        <f>SUMIFS($E$7:$E$22,$B$7:$B$22,"CAA-2",$D$7:$D$22,"VAGO")</f>
        <v>0</v>
      </c>
      <c r="E31" s="27">
        <f t="shared" si="1"/>
        <v>2</v>
      </c>
      <c r="F31" s="32"/>
      <c r="G31" s="18">
        <f>SUMIF($B$7:$B$22,"CAA-2",$G$7:$G$22)</f>
        <v>0</v>
      </c>
      <c r="H31" s="18">
        <f>SUMIF($B$7:$B$22,"CAA-2",$H$7:$H$22)</f>
        <v>1541.5</v>
      </c>
      <c r="I31" s="18">
        <f>SUMIF($B$7:$B$22,"CAA-2",$I$7:$I$22)</f>
        <v>6166.02</v>
      </c>
      <c r="J31" s="18">
        <f>SUMIF($B$7:$B$22,"CAA-2",$J$7:$J$22)</f>
        <v>7707.52</v>
      </c>
    </row>
    <row r="32" spans="1:10" ht="14.25" customHeight="1">
      <c r="A32" s="31" t="s">
        <v>78</v>
      </c>
      <c r="B32" s="14" t="s">
        <v>22</v>
      </c>
      <c r="C32" s="27">
        <v>3</v>
      </c>
      <c r="D32" s="27">
        <v>0</v>
      </c>
      <c r="E32" s="27">
        <v>3</v>
      </c>
      <c r="F32" s="30"/>
      <c r="G32" s="18">
        <f>SUMIF($B$7:$B$22,"CAA-3",$G$7:$G$22)</f>
        <v>0</v>
      </c>
      <c r="H32" s="18">
        <f>SUMIF($B$7:$B$22,"CAA-3",$H$7:$H$22)</f>
        <v>1502.97</v>
      </c>
      <c r="I32" s="18">
        <f>SUMIF($B$7:$B$22,"CAA-3",$I$7:$I$22)</f>
        <v>6011.88</v>
      </c>
      <c r="J32" s="18">
        <f>SUMIF($B$7:$B$22,"CAA-3",$J$7:$J$22)</f>
        <v>7514.8499999999995</v>
      </c>
    </row>
    <row r="33" spans="1:10" ht="14.25" customHeight="1">
      <c r="A33" s="31" t="s">
        <v>79</v>
      </c>
      <c r="B33" s="14" t="s">
        <v>35</v>
      </c>
      <c r="C33" s="27">
        <f>SUMIFS($E$7:$E$22,$B$7:$B$22,"CAA-4",$D$7:$D$22,"&lt;&gt;VAGO")</f>
        <v>4</v>
      </c>
      <c r="D33" s="27">
        <v>0</v>
      </c>
      <c r="E33" s="27">
        <f t="shared" ref="E33:E34" si="2">C33+D33</f>
        <v>4</v>
      </c>
      <c r="F33" s="30"/>
      <c r="G33" s="18">
        <f>SUMIF($B$7:$B$22,"CAA-4",$G$7:$G$22)</f>
        <v>0</v>
      </c>
      <c r="H33" s="18">
        <f>SUMIF($B$7:$B$22,"CAA-4",$H$7:$H$22)</f>
        <v>1233.2</v>
      </c>
      <c r="I33" s="18">
        <f>SUMIF($B$7:$B$22,"CAA-4",$I$7:$I$22)</f>
        <v>4932.84</v>
      </c>
      <c r="J33" s="18">
        <f>SUMIF($B$7:$B$22,"CAA-4",$J$7:$J$22)</f>
        <v>6166.04</v>
      </c>
    </row>
    <row r="34" spans="1:10" ht="14.25" customHeight="1">
      <c r="A34" s="31" t="s">
        <v>80</v>
      </c>
      <c r="B34" s="14" t="s">
        <v>81</v>
      </c>
      <c r="C34" s="27">
        <f>SUMIFS($E$7:$E$22,$B$7:$B$22,"CAA-5",$D$7:$D$22,"&lt;&gt;VAGO")</f>
        <v>0</v>
      </c>
      <c r="D34" s="27">
        <f>SUMIFS($E$7:$E$22,$B$7:$B$22,"CAA-5",$D$7:$D$22,"VAGO")</f>
        <v>0</v>
      </c>
      <c r="E34" s="27">
        <f t="shared" si="2"/>
        <v>0</v>
      </c>
      <c r="F34" s="30"/>
      <c r="G34" s="18">
        <f>SUMIF($B$7:$B$22,"CAA-5",$G$7:$G$22)</f>
        <v>0</v>
      </c>
      <c r="H34" s="18">
        <f>SUMIF($B$7:$B$22,"CAA-5",$H$7:$H$22)</f>
        <v>0</v>
      </c>
      <c r="I34" s="18">
        <f>SUMIF($B$7:$B$22,"CAA-5",$I$7:$I$22)</f>
        <v>0</v>
      </c>
      <c r="J34" s="18">
        <f>SUMIF($B$7:$B$22,"CAA-5",$J$7:$J$22)</f>
        <v>0</v>
      </c>
    </row>
    <row r="35" spans="1:10" ht="14.25" customHeight="1">
      <c r="A35" s="33" t="s">
        <v>82</v>
      </c>
      <c r="B35" s="25"/>
      <c r="C35" s="24">
        <f t="shared" ref="C35:E35" si="3">SUM(C24:C34)</f>
        <v>15</v>
      </c>
      <c r="D35" s="24">
        <f t="shared" si="3"/>
        <v>0</v>
      </c>
      <c r="E35" s="24">
        <f t="shared" si="3"/>
        <v>15</v>
      </c>
      <c r="F35" s="25"/>
      <c r="G35" s="34">
        <f t="shared" ref="G35:J35" si="4">SUM(G24:G34)</f>
        <v>0</v>
      </c>
      <c r="H35" s="34">
        <f t="shared" si="4"/>
        <v>14620.75</v>
      </c>
      <c r="I35" s="34">
        <f t="shared" si="4"/>
        <v>58494.95</v>
      </c>
      <c r="J35" s="34">
        <f t="shared" si="4"/>
        <v>73115.7</v>
      </c>
    </row>
    <row r="36" spans="1:10" ht="14.25" customHeight="1">
      <c r="A36" s="29"/>
      <c r="B36" s="29"/>
      <c r="C36" s="29"/>
      <c r="D36" s="29"/>
      <c r="E36" s="29"/>
      <c r="F36" s="29"/>
      <c r="G36" s="35"/>
      <c r="H36" s="36"/>
      <c r="I36" s="36"/>
      <c r="J36" s="37"/>
    </row>
    <row r="37" spans="1:10" ht="14.25" customHeight="1">
      <c r="A37" s="162" t="s">
        <v>83</v>
      </c>
      <c r="B37" s="158"/>
      <c r="C37" s="158"/>
      <c r="D37" s="158"/>
      <c r="E37" s="158"/>
      <c r="F37" s="158"/>
      <c r="G37" s="158"/>
      <c r="H37" s="158"/>
      <c r="I37" s="159"/>
      <c r="J37" s="35"/>
    </row>
    <row r="38" spans="1:10" ht="14.25" customHeight="1">
      <c r="A38" s="9" t="s">
        <v>84</v>
      </c>
      <c r="B38" s="9" t="s">
        <v>85</v>
      </c>
      <c r="C38" s="9" t="s">
        <v>86</v>
      </c>
      <c r="D38" s="9" t="s">
        <v>87</v>
      </c>
      <c r="E38" s="9" t="s">
        <v>88</v>
      </c>
      <c r="F38" s="9" t="s">
        <v>89</v>
      </c>
      <c r="G38" s="9" t="s">
        <v>90</v>
      </c>
      <c r="H38" s="9" t="s">
        <v>91</v>
      </c>
      <c r="I38" s="9" t="s">
        <v>92</v>
      </c>
      <c r="J38" s="38"/>
    </row>
    <row r="39" spans="1:10" ht="14.25" customHeight="1">
      <c r="A39" s="13" t="s">
        <v>93</v>
      </c>
      <c r="B39" s="13" t="s">
        <v>94</v>
      </c>
      <c r="C39" s="13" t="s">
        <v>95</v>
      </c>
      <c r="D39" s="13" t="s">
        <v>96</v>
      </c>
      <c r="E39" s="14">
        <v>1</v>
      </c>
      <c r="F39" s="13" t="s">
        <v>97</v>
      </c>
      <c r="G39" s="40" t="s">
        <v>98</v>
      </c>
      <c r="H39" s="40">
        <v>4316.21</v>
      </c>
      <c r="I39" s="18">
        <f t="shared" ref="I39:I44" si="5">SUM(G39:H39)</f>
        <v>4316.21</v>
      </c>
      <c r="J39" s="35"/>
    </row>
    <row r="40" spans="1:10" ht="14.25" customHeight="1">
      <c r="A40" s="13" t="s">
        <v>99</v>
      </c>
      <c r="B40" s="13" t="s">
        <v>100</v>
      </c>
      <c r="C40" s="13" t="s">
        <v>101</v>
      </c>
      <c r="D40" s="13" t="s">
        <v>96</v>
      </c>
      <c r="E40" s="14">
        <v>1</v>
      </c>
      <c r="F40" s="13" t="s">
        <v>102</v>
      </c>
      <c r="G40" s="40" t="s">
        <v>98</v>
      </c>
      <c r="H40" s="40">
        <v>3083.01</v>
      </c>
      <c r="I40" s="18">
        <f t="shared" si="5"/>
        <v>3083.01</v>
      </c>
      <c r="J40" s="35"/>
    </row>
    <row r="41" spans="1:10" ht="14.25" customHeight="1">
      <c r="A41" s="13" t="s">
        <v>103</v>
      </c>
      <c r="B41" s="13" t="s">
        <v>104</v>
      </c>
      <c r="C41" s="13" t="s">
        <v>56</v>
      </c>
      <c r="D41" s="13" t="s">
        <v>105</v>
      </c>
      <c r="E41" s="14">
        <v>1</v>
      </c>
      <c r="F41" s="13" t="s">
        <v>106</v>
      </c>
      <c r="G41" s="40" t="s">
        <v>98</v>
      </c>
      <c r="H41" s="40">
        <v>5703.56</v>
      </c>
      <c r="I41" s="18">
        <f t="shared" si="5"/>
        <v>5703.56</v>
      </c>
      <c r="J41" s="35"/>
    </row>
    <row r="42" spans="1:10" ht="14.25" customHeight="1">
      <c r="A42" s="13" t="s">
        <v>107</v>
      </c>
      <c r="B42" s="13" t="s">
        <v>104</v>
      </c>
      <c r="C42" s="13" t="s">
        <v>56</v>
      </c>
      <c r="D42" s="13" t="s">
        <v>96</v>
      </c>
      <c r="E42" s="14">
        <v>1</v>
      </c>
      <c r="F42" s="13" t="s">
        <v>472</v>
      </c>
      <c r="G42" s="40" t="s">
        <v>98</v>
      </c>
      <c r="H42" s="40">
        <v>5703.56</v>
      </c>
      <c r="I42" s="18">
        <f t="shared" si="5"/>
        <v>5703.56</v>
      </c>
      <c r="J42" s="35"/>
    </row>
    <row r="43" spans="1:10" ht="14.25" customHeight="1">
      <c r="A43" s="13" t="s">
        <v>109</v>
      </c>
      <c r="B43" s="13" t="s">
        <v>110</v>
      </c>
      <c r="C43" s="13" t="s">
        <v>56</v>
      </c>
      <c r="D43" s="13" t="s">
        <v>105</v>
      </c>
      <c r="E43" s="14">
        <v>1</v>
      </c>
      <c r="F43" s="13" t="s">
        <v>111</v>
      </c>
      <c r="G43" s="40" t="s">
        <v>98</v>
      </c>
      <c r="H43" s="40">
        <v>6782.61</v>
      </c>
      <c r="I43" s="18">
        <f t="shared" si="5"/>
        <v>6782.61</v>
      </c>
      <c r="J43" s="35"/>
    </row>
    <row r="44" spans="1:10" ht="14.25" customHeight="1">
      <c r="A44" s="13" t="s">
        <v>112</v>
      </c>
      <c r="B44" s="13" t="s">
        <v>94</v>
      </c>
      <c r="C44" s="13" t="s">
        <v>113</v>
      </c>
      <c r="D44" s="13" t="s">
        <v>96</v>
      </c>
      <c r="E44" s="14">
        <v>1</v>
      </c>
      <c r="F44" s="13" t="s">
        <v>114</v>
      </c>
      <c r="G44" s="40" t="s">
        <v>98</v>
      </c>
      <c r="H44" s="40">
        <v>4316.21</v>
      </c>
      <c r="I44" s="18">
        <f t="shared" si="5"/>
        <v>4316.21</v>
      </c>
      <c r="J44" s="35"/>
    </row>
    <row r="45" spans="1:10" ht="14.25" customHeight="1">
      <c r="A45" s="23" t="s">
        <v>115</v>
      </c>
      <c r="B45" s="23" t="s">
        <v>116</v>
      </c>
      <c r="C45" s="24" t="s">
        <v>117</v>
      </c>
      <c r="D45" s="24" t="s">
        <v>118</v>
      </c>
      <c r="E45" s="24" t="s">
        <v>119</v>
      </c>
      <c r="F45" s="41"/>
      <c r="G45" s="24" t="s">
        <v>120</v>
      </c>
      <c r="H45" s="24" t="s">
        <v>121</v>
      </c>
      <c r="I45" s="24" t="s">
        <v>122</v>
      </c>
      <c r="J45" s="35"/>
    </row>
    <row r="46" spans="1:10" ht="14.25" customHeight="1">
      <c r="A46" s="26" t="s">
        <v>123</v>
      </c>
      <c r="B46" s="18" t="s">
        <v>110</v>
      </c>
      <c r="C46" s="27">
        <v>1</v>
      </c>
      <c r="D46" s="27">
        <v>0</v>
      </c>
      <c r="E46" s="27">
        <v>1</v>
      </c>
      <c r="F46" s="28"/>
      <c r="G46" s="18">
        <f>SUMIF($B$39:$B$44,"FDA",$G$39:$G$44)</f>
        <v>0</v>
      </c>
      <c r="H46" s="18">
        <f>SUMIF($B$39:$B$44,"FDA",$H$39:$H$44)</f>
        <v>6782.61</v>
      </c>
      <c r="I46" s="18">
        <f>SUMIF($B$39:$B$44,"FDA",$I$39:$I$44)</f>
        <v>6782.61</v>
      </c>
      <c r="J46" s="36"/>
    </row>
    <row r="47" spans="1:10" ht="14.25" customHeight="1">
      <c r="A47" s="26" t="s">
        <v>124</v>
      </c>
      <c r="B47" s="18" t="s">
        <v>104</v>
      </c>
      <c r="C47" s="27">
        <v>2</v>
      </c>
      <c r="D47" s="27">
        <v>0</v>
      </c>
      <c r="E47" s="27">
        <v>2</v>
      </c>
      <c r="F47" s="28"/>
      <c r="G47" s="18">
        <f>SUMIF($B$39:$B$44,"FDA-1",$G$39:$G$44)</f>
        <v>0</v>
      </c>
      <c r="H47" s="18">
        <f>SUMIF($B$39:$B$44,"FDA-1",$H$39:$H$44)</f>
        <v>11407.12</v>
      </c>
      <c r="I47" s="18">
        <f>SUMIF($B$39:$B$44,"FDA-1",$I$39:$I$44)</f>
        <v>11407.12</v>
      </c>
      <c r="J47" s="36"/>
    </row>
    <row r="48" spans="1:10" ht="14.25" customHeight="1">
      <c r="A48" s="26" t="s">
        <v>125</v>
      </c>
      <c r="B48" s="18" t="s">
        <v>126</v>
      </c>
      <c r="C48" s="27">
        <v>0</v>
      </c>
      <c r="D48" s="27">
        <v>0</v>
      </c>
      <c r="E48" s="27">
        <v>0</v>
      </c>
      <c r="F48" s="30"/>
      <c r="G48" s="18">
        <f>SUMIF($B$39:$B$44,"FDA-2",$G$39:$G$44)</f>
        <v>0</v>
      </c>
      <c r="H48" s="18">
        <f>SUMIF($B$39:$B$44,"FDA-2",$H$39:$H$44)</f>
        <v>0</v>
      </c>
      <c r="I48" s="18">
        <f>SUMIF($B$39:$B$44,"FDA-2",$I$39:$I$44)</f>
        <v>0</v>
      </c>
      <c r="J48" s="36"/>
    </row>
    <row r="49" spans="1:10" ht="14.25" customHeight="1">
      <c r="A49" s="26" t="s">
        <v>127</v>
      </c>
      <c r="B49" s="18" t="s">
        <v>94</v>
      </c>
      <c r="C49" s="27">
        <v>2</v>
      </c>
      <c r="D49" s="27">
        <v>0</v>
      </c>
      <c r="E49" s="27">
        <v>2</v>
      </c>
      <c r="F49" s="32"/>
      <c r="G49" s="18">
        <f>SUMIF($B$39:$B$44,"FDA-3",$G$39:$G$44)</f>
        <v>0</v>
      </c>
      <c r="H49" s="18">
        <f>SUMIF($B$39:$B$44,"FDA-3",$H$39:$H$44)</f>
        <v>8632.42</v>
      </c>
      <c r="I49" s="18">
        <f>SUMIF($B$39:$B$44,"FDA-3",$I$39:$I$44)</f>
        <v>8632.42</v>
      </c>
      <c r="J49" s="36"/>
    </row>
    <row r="50" spans="1:10" ht="14.25" customHeight="1">
      <c r="A50" s="26" t="s">
        <v>128</v>
      </c>
      <c r="B50" s="18" t="s">
        <v>100</v>
      </c>
      <c r="C50" s="27">
        <v>1</v>
      </c>
      <c r="D50" s="27">
        <v>0</v>
      </c>
      <c r="E50" s="27">
        <v>1</v>
      </c>
      <c r="F50" s="30"/>
      <c r="G50" s="18">
        <f>SUMIF($B$39:$B$44,"FDA-4",$G$39:$G$44)</f>
        <v>0</v>
      </c>
      <c r="H50" s="18">
        <f>SUMIF($B$39:$B$44,"FDA-4",$H$39:$H$44)</f>
        <v>3083.01</v>
      </c>
      <c r="I50" s="18">
        <f>SUMIF($B$39:$B$44,"FDA-4",$I$39:$I$44)</f>
        <v>3083.01</v>
      </c>
      <c r="J50" s="36"/>
    </row>
    <row r="51" spans="1:10" ht="14.25" customHeight="1">
      <c r="A51" s="23" t="s">
        <v>129</v>
      </c>
      <c r="B51" s="41"/>
      <c r="C51" s="24">
        <f>SUM(C46:C50)</f>
        <v>6</v>
      </c>
      <c r="D51" s="24">
        <f>SUM(D47:D50)</f>
        <v>0</v>
      </c>
      <c r="E51" s="24">
        <v>6</v>
      </c>
      <c r="F51" s="41"/>
      <c r="G51" s="42">
        <f t="shared" ref="G51:I51" si="6">SUM(G46:G50)</f>
        <v>0</v>
      </c>
      <c r="H51" s="42">
        <f t="shared" si="6"/>
        <v>29905.160000000003</v>
      </c>
      <c r="I51" s="42">
        <f t="shared" si="6"/>
        <v>29905.160000000003</v>
      </c>
      <c r="J51" s="36"/>
    </row>
    <row r="52" spans="1:10" ht="14.25" customHeight="1">
      <c r="A52" s="43"/>
      <c r="B52" s="43"/>
      <c r="C52" s="43"/>
      <c r="D52" s="43"/>
      <c r="E52" s="43"/>
      <c r="F52" s="43"/>
      <c r="G52" s="37"/>
      <c r="H52" s="37"/>
      <c r="I52" s="44"/>
      <c r="J52" s="36"/>
    </row>
    <row r="53" spans="1:10" ht="14.25" customHeight="1">
      <c r="A53" s="162" t="s">
        <v>130</v>
      </c>
      <c r="B53" s="158"/>
      <c r="C53" s="158"/>
      <c r="D53" s="158"/>
      <c r="E53" s="158"/>
      <c r="F53" s="158"/>
      <c r="G53" s="158"/>
      <c r="H53" s="158"/>
      <c r="I53" s="159"/>
      <c r="J53" s="36"/>
    </row>
    <row r="54" spans="1:10" ht="14.25" customHeight="1">
      <c r="A54" s="42" t="s">
        <v>131</v>
      </c>
      <c r="B54" s="9" t="s">
        <v>132</v>
      </c>
      <c r="C54" s="9" t="s">
        <v>133</v>
      </c>
      <c r="D54" s="9" t="s">
        <v>134</v>
      </c>
      <c r="E54" s="9" t="s">
        <v>135</v>
      </c>
      <c r="F54" s="9" t="s">
        <v>136</v>
      </c>
      <c r="G54" s="9" t="s">
        <v>137</v>
      </c>
      <c r="H54" s="9" t="s">
        <v>138</v>
      </c>
      <c r="I54" s="9" t="s">
        <v>139</v>
      </c>
      <c r="J54" s="44"/>
    </row>
    <row r="55" spans="1:10" ht="14.25" customHeight="1">
      <c r="A55" s="50" t="s">
        <v>144</v>
      </c>
      <c r="B55" s="13" t="s">
        <v>145</v>
      </c>
      <c r="C55" s="13" t="s">
        <v>101</v>
      </c>
      <c r="D55" s="40" t="s">
        <v>96</v>
      </c>
      <c r="E55" s="51">
        <v>1</v>
      </c>
      <c r="F55" s="13" t="s">
        <v>146</v>
      </c>
      <c r="G55" s="40">
        <v>465.35</v>
      </c>
      <c r="H55" s="15">
        <v>0</v>
      </c>
      <c r="I55" s="15">
        <f t="shared" ref="I55:I83" si="7">SUM(G55:H55)</f>
        <v>465.35</v>
      </c>
      <c r="J55" s="36"/>
    </row>
    <row r="56" spans="1:10" ht="14.25" customHeight="1">
      <c r="A56" s="50" t="s">
        <v>147</v>
      </c>
      <c r="B56" s="13" t="s">
        <v>148</v>
      </c>
      <c r="C56" s="13" t="s">
        <v>149</v>
      </c>
      <c r="D56" s="40" t="s">
        <v>96</v>
      </c>
      <c r="E56" s="51">
        <v>1</v>
      </c>
      <c r="F56" s="13" t="s">
        <v>150</v>
      </c>
      <c r="G56" s="40">
        <v>849.76</v>
      </c>
      <c r="H56" s="15">
        <v>0</v>
      </c>
      <c r="I56" s="15">
        <f t="shared" si="7"/>
        <v>849.76</v>
      </c>
      <c r="J56" s="36"/>
    </row>
    <row r="57" spans="1:10" ht="14.25" customHeight="1">
      <c r="A57" s="50" t="s">
        <v>151</v>
      </c>
      <c r="B57" s="13" t="s">
        <v>148</v>
      </c>
      <c r="C57" s="52" t="s">
        <v>152</v>
      </c>
      <c r="D57" s="40" t="s">
        <v>96</v>
      </c>
      <c r="E57" s="51">
        <v>1</v>
      </c>
      <c r="F57" s="13" t="s">
        <v>153</v>
      </c>
      <c r="G57" s="40">
        <v>849.76</v>
      </c>
      <c r="H57" s="15">
        <v>0</v>
      </c>
      <c r="I57" s="15">
        <f t="shared" si="7"/>
        <v>849.76</v>
      </c>
      <c r="J57" s="36"/>
    </row>
    <row r="58" spans="1:10" ht="14.25" customHeight="1">
      <c r="A58" s="50" t="s">
        <v>144</v>
      </c>
      <c r="B58" s="13" t="s">
        <v>154</v>
      </c>
      <c r="C58" s="52" t="s">
        <v>155</v>
      </c>
      <c r="D58" s="40" t="s">
        <v>105</v>
      </c>
      <c r="E58" s="51">
        <v>1</v>
      </c>
      <c r="F58" s="13" t="s">
        <v>156</v>
      </c>
      <c r="G58" s="40">
        <v>505.81</v>
      </c>
      <c r="H58" s="15">
        <v>0</v>
      </c>
      <c r="I58" s="15">
        <f t="shared" si="7"/>
        <v>505.81</v>
      </c>
      <c r="J58" s="36"/>
    </row>
    <row r="59" spans="1:10" ht="14.25" customHeight="1">
      <c r="A59" s="50" t="s">
        <v>157</v>
      </c>
      <c r="B59" s="13" t="s">
        <v>141</v>
      </c>
      <c r="C59" s="52" t="s">
        <v>30</v>
      </c>
      <c r="D59" s="40" t="s">
        <v>96</v>
      </c>
      <c r="E59" s="51">
        <v>1</v>
      </c>
      <c r="F59" s="13" t="s">
        <v>158</v>
      </c>
      <c r="G59" s="40">
        <v>1392.8</v>
      </c>
      <c r="H59" s="15">
        <v>0</v>
      </c>
      <c r="I59" s="15">
        <f t="shared" si="7"/>
        <v>1392.8</v>
      </c>
      <c r="J59" s="36"/>
    </row>
    <row r="60" spans="1:10" ht="14.25" customHeight="1">
      <c r="A60" s="50" t="s">
        <v>161</v>
      </c>
      <c r="B60" s="13" t="s">
        <v>148</v>
      </c>
      <c r="C60" s="52" t="s">
        <v>152</v>
      </c>
      <c r="D60" s="40" t="s">
        <v>105</v>
      </c>
      <c r="E60" s="51">
        <v>1</v>
      </c>
      <c r="F60" s="13" t="s">
        <v>162</v>
      </c>
      <c r="G60" s="40">
        <v>849.76</v>
      </c>
      <c r="H60" s="15">
        <v>0</v>
      </c>
      <c r="I60" s="15">
        <f t="shared" si="7"/>
        <v>849.76</v>
      </c>
      <c r="J60" s="36"/>
    </row>
    <row r="61" spans="1:10" ht="14.25" customHeight="1">
      <c r="A61" s="50" t="s">
        <v>163</v>
      </c>
      <c r="B61" s="13" t="s">
        <v>148</v>
      </c>
      <c r="C61" s="53" t="s">
        <v>152</v>
      </c>
      <c r="D61" s="40" t="s">
        <v>105</v>
      </c>
      <c r="E61" s="51">
        <v>1</v>
      </c>
      <c r="F61" s="13" t="s">
        <v>164</v>
      </c>
      <c r="G61" s="40">
        <v>849.76</v>
      </c>
      <c r="H61" s="15">
        <v>0</v>
      </c>
      <c r="I61" s="15">
        <f t="shared" si="7"/>
        <v>849.76</v>
      </c>
      <c r="J61" s="36"/>
    </row>
    <row r="62" spans="1:10" ht="14.25" customHeight="1">
      <c r="A62" s="50" t="s">
        <v>165</v>
      </c>
      <c r="B62" s="13" t="s">
        <v>148</v>
      </c>
      <c r="C62" s="53" t="s">
        <v>166</v>
      </c>
      <c r="D62" s="40" t="s">
        <v>105</v>
      </c>
      <c r="E62" s="51">
        <v>1</v>
      </c>
      <c r="F62" s="13" t="s">
        <v>167</v>
      </c>
      <c r="G62" s="40">
        <v>849.76</v>
      </c>
      <c r="H62" s="15">
        <v>0</v>
      </c>
      <c r="I62" s="15">
        <f t="shared" si="7"/>
        <v>849.76</v>
      </c>
      <c r="J62" s="36"/>
    </row>
    <row r="63" spans="1:10" ht="14.25" customHeight="1">
      <c r="A63" s="50" t="s">
        <v>144</v>
      </c>
      <c r="B63" s="13" t="s">
        <v>154</v>
      </c>
      <c r="C63" s="53" t="s">
        <v>53</v>
      </c>
      <c r="D63" s="40" t="s">
        <v>105</v>
      </c>
      <c r="E63" s="51">
        <v>1</v>
      </c>
      <c r="F63" s="13" t="s">
        <v>168</v>
      </c>
      <c r="G63" s="40">
        <v>505.81</v>
      </c>
      <c r="H63" s="15">
        <v>0</v>
      </c>
      <c r="I63" s="15">
        <f t="shared" si="7"/>
        <v>505.81</v>
      </c>
      <c r="J63" s="36"/>
    </row>
    <row r="64" spans="1:10" ht="14.25" customHeight="1">
      <c r="A64" s="50" t="s">
        <v>169</v>
      </c>
      <c r="B64" s="13" t="s">
        <v>141</v>
      </c>
      <c r="C64" s="53" t="s">
        <v>53</v>
      </c>
      <c r="D64" s="40" t="s">
        <v>105</v>
      </c>
      <c r="E64" s="51">
        <v>1</v>
      </c>
      <c r="F64" s="13" t="s">
        <v>170</v>
      </c>
      <c r="G64" s="40">
        <v>1392.8</v>
      </c>
      <c r="H64" s="15">
        <v>0</v>
      </c>
      <c r="I64" s="15">
        <f t="shared" si="7"/>
        <v>1392.8</v>
      </c>
      <c r="J64" s="36"/>
    </row>
    <row r="65" spans="1:10" ht="14.25" customHeight="1">
      <c r="A65" s="50" t="s">
        <v>508</v>
      </c>
      <c r="B65" s="13" t="s">
        <v>148</v>
      </c>
      <c r="C65" s="53" t="s">
        <v>509</v>
      </c>
      <c r="D65" s="40" t="s">
        <v>96</v>
      </c>
      <c r="E65" s="51">
        <v>1</v>
      </c>
      <c r="F65" s="13" t="s">
        <v>526</v>
      </c>
      <c r="G65" s="40">
        <v>849.76</v>
      </c>
      <c r="H65" s="15">
        <v>0</v>
      </c>
      <c r="I65" s="15">
        <f t="shared" si="7"/>
        <v>849.76</v>
      </c>
      <c r="J65" s="36"/>
    </row>
    <row r="66" spans="1:10" ht="14.25" customHeight="1">
      <c r="A66" s="50" t="s">
        <v>171</v>
      </c>
      <c r="B66" s="13" t="s">
        <v>148</v>
      </c>
      <c r="C66" s="53" t="s">
        <v>53</v>
      </c>
      <c r="D66" s="40" t="s">
        <v>105</v>
      </c>
      <c r="E66" s="51">
        <v>1</v>
      </c>
      <c r="F66" s="13" t="s">
        <v>172</v>
      </c>
      <c r="G66" s="40">
        <v>849.76</v>
      </c>
      <c r="H66" s="15">
        <v>0</v>
      </c>
      <c r="I66" s="15">
        <f t="shared" si="7"/>
        <v>849.76</v>
      </c>
      <c r="J66" s="36"/>
    </row>
    <row r="67" spans="1:10" ht="14.25" customHeight="1">
      <c r="A67" s="50" t="s">
        <v>173</v>
      </c>
      <c r="B67" s="13" t="s">
        <v>148</v>
      </c>
      <c r="C67" s="53" t="s">
        <v>53</v>
      </c>
      <c r="D67" s="40" t="s">
        <v>105</v>
      </c>
      <c r="E67" s="51">
        <v>1</v>
      </c>
      <c r="F67" s="13" t="s">
        <v>174</v>
      </c>
      <c r="G67" s="40">
        <v>849.76</v>
      </c>
      <c r="H67" s="15">
        <v>0</v>
      </c>
      <c r="I67" s="15">
        <f t="shared" si="7"/>
        <v>849.76</v>
      </c>
      <c r="J67" s="36"/>
    </row>
    <row r="68" spans="1:10" ht="14.25" customHeight="1">
      <c r="A68" s="50" t="s">
        <v>175</v>
      </c>
      <c r="B68" s="13" t="s">
        <v>148</v>
      </c>
      <c r="C68" s="53" t="s">
        <v>53</v>
      </c>
      <c r="D68" s="40" t="s">
        <v>96</v>
      </c>
      <c r="E68" s="51">
        <v>1</v>
      </c>
      <c r="F68" s="13" t="s">
        <v>176</v>
      </c>
      <c r="G68" s="40">
        <v>849.76</v>
      </c>
      <c r="H68" s="15">
        <v>0</v>
      </c>
      <c r="I68" s="15">
        <f t="shared" si="7"/>
        <v>849.76</v>
      </c>
      <c r="J68" s="36"/>
    </row>
    <row r="69" spans="1:10" ht="14.25" customHeight="1">
      <c r="A69" s="50" t="s">
        <v>177</v>
      </c>
      <c r="B69" s="13" t="s">
        <v>148</v>
      </c>
      <c r="C69" s="53" t="s">
        <v>53</v>
      </c>
      <c r="D69" s="40" t="s">
        <v>96</v>
      </c>
      <c r="E69" s="51">
        <v>1</v>
      </c>
      <c r="F69" s="13" t="s">
        <v>178</v>
      </c>
      <c r="G69" s="40">
        <v>849.76</v>
      </c>
      <c r="H69" s="15">
        <v>0</v>
      </c>
      <c r="I69" s="15">
        <f t="shared" si="7"/>
        <v>849.76</v>
      </c>
      <c r="J69" s="36"/>
    </row>
    <row r="70" spans="1:10" ht="14.25" customHeight="1">
      <c r="A70" s="50" t="s">
        <v>473</v>
      </c>
      <c r="B70" s="13" t="s">
        <v>141</v>
      </c>
      <c r="C70" s="53" t="s">
        <v>341</v>
      </c>
      <c r="D70" s="40" t="s">
        <v>96</v>
      </c>
      <c r="E70" s="51">
        <v>1</v>
      </c>
      <c r="F70" s="13" t="s">
        <v>474</v>
      </c>
      <c r="G70" s="40">
        <v>1392.8</v>
      </c>
      <c r="H70" s="15">
        <v>0</v>
      </c>
      <c r="I70" s="15">
        <f t="shared" si="7"/>
        <v>1392.8</v>
      </c>
      <c r="J70" s="36"/>
    </row>
    <row r="71" spans="1:10" ht="14.25" customHeight="1">
      <c r="A71" s="50" t="s">
        <v>547</v>
      </c>
      <c r="B71" s="13" t="s">
        <v>141</v>
      </c>
      <c r="C71" s="53" t="s">
        <v>548</v>
      </c>
      <c r="D71" s="40" t="s">
        <v>96</v>
      </c>
      <c r="E71" s="51">
        <v>1</v>
      </c>
      <c r="F71" s="13" t="s">
        <v>549</v>
      </c>
      <c r="G71" s="40">
        <v>1392.8</v>
      </c>
      <c r="H71" s="15">
        <v>0</v>
      </c>
      <c r="I71" s="15">
        <f t="shared" si="7"/>
        <v>1392.8</v>
      </c>
      <c r="J71" s="36"/>
    </row>
    <row r="72" spans="1:10" ht="14.25" customHeight="1">
      <c r="A72" s="50" t="s">
        <v>179</v>
      </c>
      <c r="B72" s="13" t="s">
        <v>141</v>
      </c>
      <c r="C72" s="53" t="s">
        <v>53</v>
      </c>
      <c r="D72" s="40" t="s">
        <v>96</v>
      </c>
      <c r="E72" s="51">
        <v>1</v>
      </c>
      <c r="F72" s="13" t="s">
        <v>180</v>
      </c>
      <c r="G72" s="40">
        <v>1392.8</v>
      </c>
      <c r="H72" s="15">
        <v>0</v>
      </c>
      <c r="I72" s="15">
        <f t="shared" si="7"/>
        <v>1392.8</v>
      </c>
      <c r="J72" s="36"/>
    </row>
    <row r="73" spans="1:10" ht="14.25" customHeight="1">
      <c r="A73" s="50" t="s">
        <v>144</v>
      </c>
      <c r="B73" s="13" t="s">
        <v>154</v>
      </c>
      <c r="C73" s="53" t="s">
        <v>181</v>
      </c>
      <c r="D73" s="40" t="s">
        <v>96</v>
      </c>
      <c r="E73" s="51">
        <v>1</v>
      </c>
      <c r="F73" s="13" t="s">
        <v>182</v>
      </c>
      <c r="G73" s="40">
        <v>505.81</v>
      </c>
      <c r="H73" s="15">
        <v>0</v>
      </c>
      <c r="I73" s="15">
        <f t="shared" si="7"/>
        <v>505.81</v>
      </c>
      <c r="J73" s="36"/>
    </row>
    <row r="74" spans="1:10" ht="14.25" customHeight="1">
      <c r="A74" s="50" t="s">
        <v>183</v>
      </c>
      <c r="B74" s="13" t="s">
        <v>148</v>
      </c>
      <c r="C74" s="53" t="s">
        <v>181</v>
      </c>
      <c r="D74" s="40" t="s">
        <v>96</v>
      </c>
      <c r="E74" s="51">
        <v>1</v>
      </c>
      <c r="F74" s="13" t="s">
        <v>184</v>
      </c>
      <c r="G74" s="40">
        <v>849.76</v>
      </c>
      <c r="H74" s="15">
        <v>0</v>
      </c>
      <c r="I74" s="15">
        <f t="shared" si="7"/>
        <v>849.76</v>
      </c>
      <c r="J74" s="36"/>
    </row>
    <row r="75" spans="1:10" ht="14.25" customHeight="1">
      <c r="A75" s="50" t="s">
        <v>144</v>
      </c>
      <c r="B75" s="13" t="s">
        <v>154</v>
      </c>
      <c r="C75" s="13" t="s">
        <v>36</v>
      </c>
      <c r="D75" s="40" t="s">
        <v>96</v>
      </c>
      <c r="E75" s="51">
        <v>1</v>
      </c>
      <c r="F75" s="13" t="s">
        <v>186</v>
      </c>
      <c r="G75" s="40">
        <v>505.81</v>
      </c>
      <c r="H75" s="15">
        <v>0</v>
      </c>
      <c r="I75" s="15">
        <f t="shared" si="7"/>
        <v>505.81</v>
      </c>
      <c r="J75" s="36"/>
    </row>
    <row r="76" spans="1:10" ht="14.25" customHeight="1">
      <c r="A76" s="50" t="s">
        <v>144</v>
      </c>
      <c r="B76" s="13" t="s">
        <v>154</v>
      </c>
      <c r="C76" s="13" t="s">
        <v>36</v>
      </c>
      <c r="D76" s="40" t="s">
        <v>96</v>
      </c>
      <c r="E76" s="51">
        <v>1</v>
      </c>
      <c r="F76" s="13" t="s">
        <v>187</v>
      </c>
      <c r="G76" s="40">
        <v>505.81</v>
      </c>
      <c r="H76" s="15">
        <v>0</v>
      </c>
      <c r="I76" s="15">
        <f t="shared" si="7"/>
        <v>505.81</v>
      </c>
      <c r="J76" s="36"/>
    </row>
    <row r="77" spans="1:10" ht="14.25" customHeight="1">
      <c r="A77" s="50" t="s">
        <v>188</v>
      </c>
      <c r="B77" s="13" t="s">
        <v>148</v>
      </c>
      <c r="C77" s="13" t="s">
        <v>189</v>
      </c>
      <c r="D77" s="40" t="s">
        <v>96</v>
      </c>
      <c r="E77" s="51">
        <v>1</v>
      </c>
      <c r="F77" s="13" t="s">
        <v>190</v>
      </c>
      <c r="G77" s="40">
        <v>849.76</v>
      </c>
      <c r="H77" s="15">
        <v>0</v>
      </c>
      <c r="I77" s="15">
        <f t="shared" si="7"/>
        <v>849.76</v>
      </c>
      <c r="J77" s="36"/>
    </row>
    <row r="78" spans="1:10" ht="14.25" customHeight="1">
      <c r="A78" s="50" t="s">
        <v>191</v>
      </c>
      <c r="B78" s="13" t="s">
        <v>148</v>
      </c>
      <c r="C78" s="13" t="s">
        <v>189</v>
      </c>
      <c r="D78" s="40" t="s">
        <v>105</v>
      </c>
      <c r="E78" s="51">
        <v>1</v>
      </c>
      <c r="F78" s="13" t="s">
        <v>192</v>
      </c>
      <c r="G78" s="40">
        <v>849.76</v>
      </c>
      <c r="H78" s="15">
        <v>0</v>
      </c>
      <c r="I78" s="15">
        <f t="shared" si="7"/>
        <v>849.76</v>
      </c>
      <c r="J78" s="36"/>
    </row>
    <row r="79" spans="1:10" ht="14.25" customHeight="1">
      <c r="A79" s="50" t="s">
        <v>193</v>
      </c>
      <c r="B79" s="13" t="s">
        <v>194</v>
      </c>
      <c r="C79" s="13" t="s">
        <v>189</v>
      </c>
      <c r="D79" s="40" t="s">
        <v>105</v>
      </c>
      <c r="E79" s="51">
        <v>1</v>
      </c>
      <c r="F79" s="13" t="s">
        <v>195</v>
      </c>
      <c r="G79" s="40">
        <v>566.5</v>
      </c>
      <c r="H79" s="15">
        <v>0</v>
      </c>
      <c r="I79" s="15">
        <f t="shared" si="7"/>
        <v>566.5</v>
      </c>
      <c r="J79" s="36"/>
    </row>
    <row r="80" spans="1:10" ht="14.25" customHeight="1">
      <c r="A80" s="50" t="s">
        <v>196</v>
      </c>
      <c r="B80" s="13" t="s">
        <v>194</v>
      </c>
      <c r="C80" s="13" t="s">
        <v>189</v>
      </c>
      <c r="D80" s="40" t="s">
        <v>105</v>
      </c>
      <c r="E80" s="51">
        <v>1</v>
      </c>
      <c r="F80" s="13" t="s">
        <v>197</v>
      </c>
      <c r="G80" s="40">
        <v>566.5</v>
      </c>
      <c r="H80" s="15">
        <v>0</v>
      </c>
      <c r="I80" s="15">
        <f t="shared" si="7"/>
        <v>566.5</v>
      </c>
      <c r="J80" s="36"/>
    </row>
    <row r="81" spans="1:10" ht="14.25" customHeight="1">
      <c r="A81" s="50" t="s">
        <v>198</v>
      </c>
      <c r="B81" s="13" t="s">
        <v>194</v>
      </c>
      <c r="C81" s="13" t="s">
        <v>199</v>
      </c>
      <c r="D81" s="40" t="s">
        <v>105</v>
      </c>
      <c r="E81" s="51">
        <v>1</v>
      </c>
      <c r="F81" s="13" t="s">
        <v>200</v>
      </c>
      <c r="G81" s="40">
        <v>566.5</v>
      </c>
      <c r="H81" s="15">
        <v>0</v>
      </c>
      <c r="I81" s="15">
        <f t="shared" si="7"/>
        <v>566.5</v>
      </c>
      <c r="J81" s="36"/>
    </row>
    <row r="82" spans="1:10" ht="14.25" customHeight="1">
      <c r="A82" s="50" t="s">
        <v>527</v>
      </c>
      <c r="B82" s="13" t="s">
        <v>141</v>
      </c>
      <c r="C82" s="13" t="s">
        <v>528</v>
      </c>
      <c r="D82" s="40" t="s">
        <v>96</v>
      </c>
      <c r="E82" s="51">
        <v>1</v>
      </c>
      <c r="F82" s="13" t="s">
        <v>529</v>
      </c>
      <c r="G82" s="40">
        <v>1392.8</v>
      </c>
      <c r="H82" s="15">
        <v>0</v>
      </c>
      <c r="I82" s="15">
        <f t="shared" si="7"/>
        <v>1392.8</v>
      </c>
      <c r="J82" s="36"/>
    </row>
    <row r="83" spans="1:10" ht="14.25" customHeight="1">
      <c r="A83" s="50" t="s">
        <v>201</v>
      </c>
      <c r="B83" s="13" t="s">
        <v>141</v>
      </c>
      <c r="C83" s="13" t="s">
        <v>36</v>
      </c>
      <c r="D83" s="40" t="s">
        <v>105</v>
      </c>
      <c r="E83" s="51">
        <v>1</v>
      </c>
      <c r="F83" s="13" t="s">
        <v>202</v>
      </c>
      <c r="G83" s="40">
        <v>1392.8</v>
      </c>
      <c r="H83" s="15">
        <v>0</v>
      </c>
      <c r="I83" s="15">
        <f t="shared" si="7"/>
        <v>1392.8</v>
      </c>
      <c r="J83" s="36"/>
    </row>
    <row r="84" spans="1:10" ht="14.25" customHeight="1">
      <c r="A84" s="50" t="s">
        <v>203</v>
      </c>
      <c r="B84" s="13" t="s">
        <v>148</v>
      </c>
      <c r="C84" s="13" t="s">
        <v>204</v>
      </c>
      <c r="D84" s="40" t="s">
        <v>96</v>
      </c>
      <c r="E84" s="51">
        <v>1</v>
      </c>
      <c r="F84" s="13" t="s">
        <v>205</v>
      </c>
      <c r="G84" s="40">
        <v>849.76</v>
      </c>
      <c r="H84" s="15">
        <v>0</v>
      </c>
      <c r="I84" s="40">
        <v>849.76</v>
      </c>
      <c r="J84" s="36"/>
    </row>
    <row r="85" spans="1:10" ht="14.25" customHeight="1">
      <c r="A85" s="50" t="s">
        <v>206</v>
      </c>
      <c r="B85" s="13" t="s">
        <v>148</v>
      </c>
      <c r="C85" s="13" t="s">
        <v>36</v>
      </c>
      <c r="D85" s="40" t="s">
        <v>105</v>
      </c>
      <c r="E85" s="51">
        <v>1</v>
      </c>
      <c r="F85" s="13" t="s">
        <v>223</v>
      </c>
      <c r="G85" s="40">
        <v>849.76</v>
      </c>
      <c r="H85" s="15">
        <v>0</v>
      </c>
      <c r="I85" s="15">
        <f t="shared" ref="I85:I90" si="8">SUM(G85:H85)</f>
        <v>849.76</v>
      </c>
      <c r="J85" s="36"/>
    </row>
    <row r="86" spans="1:10" ht="14.25" customHeight="1">
      <c r="A86" s="50" t="s">
        <v>208</v>
      </c>
      <c r="B86" s="13" t="s">
        <v>148</v>
      </c>
      <c r="C86" s="13" t="s">
        <v>36</v>
      </c>
      <c r="D86" s="40" t="s">
        <v>105</v>
      </c>
      <c r="E86" s="51">
        <v>1</v>
      </c>
      <c r="F86" s="13" t="s">
        <v>209</v>
      </c>
      <c r="G86" s="40">
        <v>849.76</v>
      </c>
      <c r="H86" s="15">
        <v>0</v>
      </c>
      <c r="I86" s="15">
        <f t="shared" si="8"/>
        <v>849.76</v>
      </c>
      <c r="J86" s="36"/>
    </row>
    <row r="87" spans="1:10" ht="14.25" customHeight="1">
      <c r="A87" s="50" t="s">
        <v>210</v>
      </c>
      <c r="B87" s="13" t="s">
        <v>141</v>
      </c>
      <c r="C87" s="13" t="s">
        <v>36</v>
      </c>
      <c r="D87" s="40" t="s">
        <v>96</v>
      </c>
      <c r="E87" s="51">
        <v>1</v>
      </c>
      <c r="F87" s="13" t="s">
        <v>211</v>
      </c>
      <c r="G87" s="40">
        <v>1392.8</v>
      </c>
      <c r="H87" s="15">
        <v>0</v>
      </c>
      <c r="I87" s="15">
        <f t="shared" si="8"/>
        <v>1392.8</v>
      </c>
      <c r="J87" s="36"/>
    </row>
    <row r="88" spans="1:10" ht="14.25" customHeight="1">
      <c r="A88" s="50" t="s">
        <v>212</v>
      </c>
      <c r="B88" s="13" t="s">
        <v>194</v>
      </c>
      <c r="C88" s="13" t="s">
        <v>199</v>
      </c>
      <c r="D88" s="40" t="s">
        <v>105</v>
      </c>
      <c r="E88" s="51">
        <v>1</v>
      </c>
      <c r="F88" s="13" t="s">
        <v>213</v>
      </c>
      <c r="G88" s="40">
        <v>566.5</v>
      </c>
      <c r="H88" s="15">
        <v>0</v>
      </c>
      <c r="I88" s="15">
        <f t="shared" si="8"/>
        <v>566.5</v>
      </c>
      <c r="J88" s="36"/>
    </row>
    <row r="89" spans="1:10" ht="14.25" customHeight="1">
      <c r="A89" s="50" t="s">
        <v>214</v>
      </c>
      <c r="B89" s="13" t="s">
        <v>194</v>
      </c>
      <c r="C89" s="13" t="s">
        <v>199</v>
      </c>
      <c r="D89" s="40" t="s">
        <v>105</v>
      </c>
      <c r="E89" s="51">
        <v>1</v>
      </c>
      <c r="F89" s="13" t="s">
        <v>215</v>
      </c>
      <c r="G89" s="40">
        <v>566.5</v>
      </c>
      <c r="H89" s="15">
        <v>0</v>
      </c>
      <c r="I89" s="15">
        <f t="shared" si="8"/>
        <v>566.5</v>
      </c>
      <c r="J89" s="36"/>
    </row>
    <row r="90" spans="1:10" ht="14.25" customHeight="1">
      <c r="A90" s="50" t="s">
        <v>216</v>
      </c>
      <c r="B90" s="13" t="s">
        <v>148</v>
      </c>
      <c r="C90" s="13" t="s">
        <v>189</v>
      </c>
      <c r="D90" s="40" t="s">
        <v>105</v>
      </c>
      <c r="E90" s="51">
        <v>1</v>
      </c>
      <c r="F90" s="13" t="s">
        <v>217</v>
      </c>
      <c r="G90" s="40">
        <v>849.76</v>
      </c>
      <c r="H90" s="15">
        <v>0</v>
      </c>
      <c r="I90" s="15">
        <f t="shared" si="8"/>
        <v>849.76</v>
      </c>
      <c r="J90" s="36"/>
    </row>
    <row r="91" spans="1:10" ht="14.25" customHeight="1">
      <c r="A91" s="50" t="s">
        <v>536</v>
      </c>
      <c r="B91" s="13" t="s">
        <v>141</v>
      </c>
      <c r="C91" s="13" t="s">
        <v>218</v>
      </c>
      <c r="D91" s="40" t="s">
        <v>96</v>
      </c>
      <c r="E91" s="51">
        <v>1</v>
      </c>
      <c r="F91" s="13" t="s">
        <v>537</v>
      </c>
      <c r="G91" s="40">
        <v>1392.8</v>
      </c>
      <c r="H91" s="15">
        <v>0</v>
      </c>
      <c r="I91" s="40">
        <v>1392.8</v>
      </c>
      <c r="J91" s="36"/>
    </row>
    <row r="92" spans="1:10" ht="14.25" customHeight="1">
      <c r="A92" s="50" t="s">
        <v>144</v>
      </c>
      <c r="B92" s="13" t="s">
        <v>154</v>
      </c>
      <c r="C92" s="13" t="s">
        <v>218</v>
      </c>
      <c r="D92" s="40" t="s">
        <v>96</v>
      </c>
      <c r="E92" s="51">
        <v>1</v>
      </c>
      <c r="F92" s="13" t="s">
        <v>219</v>
      </c>
      <c r="G92" s="40">
        <v>505.81</v>
      </c>
      <c r="H92" s="15">
        <v>0</v>
      </c>
      <c r="I92" s="15">
        <f t="shared" ref="I92:I102" si="9">SUM(G92:H92)</f>
        <v>505.81</v>
      </c>
      <c r="J92" s="36"/>
    </row>
    <row r="93" spans="1:10" ht="14.25" customHeight="1">
      <c r="A93" s="50" t="s">
        <v>220</v>
      </c>
      <c r="B93" s="13" t="s">
        <v>148</v>
      </c>
      <c r="C93" s="13" t="s">
        <v>218</v>
      </c>
      <c r="D93" s="40" t="s">
        <v>96</v>
      </c>
      <c r="E93" s="51">
        <v>1</v>
      </c>
      <c r="F93" s="13" t="s">
        <v>550</v>
      </c>
      <c r="G93" s="40">
        <v>849.76</v>
      </c>
      <c r="H93" s="15">
        <v>0</v>
      </c>
      <c r="I93" s="15">
        <f t="shared" si="9"/>
        <v>849.76</v>
      </c>
      <c r="J93" s="36"/>
    </row>
    <row r="94" spans="1:10" ht="14.25" customHeight="1">
      <c r="A94" s="50" t="s">
        <v>222</v>
      </c>
      <c r="B94" s="13" t="s">
        <v>148</v>
      </c>
      <c r="C94" s="13" t="s">
        <v>218</v>
      </c>
      <c r="D94" s="40" t="s">
        <v>96</v>
      </c>
      <c r="E94" s="51">
        <v>1</v>
      </c>
      <c r="F94" s="13" t="s">
        <v>514</v>
      </c>
      <c r="G94" s="40">
        <v>849.76</v>
      </c>
      <c r="H94" s="15">
        <v>0</v>
      </c>
      <c r="I94" s="15">
        <f t="shared" si="9"/>
        <v>849.76</v>
      </c>
      <c r="J94" s="36"/>
    </row>
    <row r="95" spans="1:10" ht="14.25" customHeight="1">
      <c r="A95" s="50" t="s">
        <v>224</v>
      </c>
      <c r="B95" s="13" t="s">
        <v>194</v>
      </c>
      <c r="C95" s="13" t="s">
        <v>218</v>
      </c>
      <c r="D95" s="40" t="s">
        <v>105</v>
      </c>
      <c r="E95" s="51">
        <v>1</v>
      </c>
      <c r="F95" s="13" t="s">
        <v>225</v>
      </c>
      <c r="G95" s="40">
        <v>566.5</v>
      </c>
      <c r="H95" s="15">
        <v>0</v>
      </c>
      <c r="I95" s="15">
        <f t="shared" si="9"/>
        <v>566.5</v>
      </c>
      <c r="J95" s="36"/>
    </row>
    <row r="96" spans="1:10" ht="14.25" customHeight="1">
      <c r="A96" s="50" t="s">
        <v>226</v>
      </c>
      <c r="B96" s="13" t="s">
        <v>148</v>
      </c>
      <c r="C96" s="13" t="s">
        <v>227</v>
      </c>
      <c r="D96" s="40" t="s">
        <v>96</v>
      </c>
      <c r="E96" s="51">
        <v>1</v>
      </c>
      <c r="F96" s="13" t="s">
        <v>475</v>
      </c>
      <c r="G96" s="40">
        <v>849.76</v>
      </c>
      <c r="H96" s="15">
        <v>0</v>
      </c>
      <c r="I96" s="15">
        <f t="shared" si="9"/>
        <v>849.76</v>
      </c>
      <c r="J96" s="36"/>
    </row>
    <row r="97" spans="1:10" ht="14.25" customHeight="1">
      <c r="A97" s="50" t="s">
        <v>229</v>
      </c>
      <c r="B97" s="13" t="s">
        <v>141</v>
      </c>
      <c r="C97" s="13" t="s">
        <v>230</v>
      </c>
      <c r="D97" s="40" t="s">
        <v>105</v>
      </c>
      <c r="E97" s="51">
        <v>1</v>
      </c>
      <c r="F97" s="13" t="s">
        <v>551</v>
      </c>
      <c r="G97" s="40">
        <v>1392.8</v>
      </c>
      <c r="H97" s="15">
        <v>0</v>
      </c>
      <c r="I97" s="15">
        <f t="shared" si="9"/>
        <v>1392.8</v>
      </c>
      <c r="J97" s="36"/>
    </row>
    <row r="98" spans="1:10" ht="14.25" customHeight="1">
      <c r="A98" s="50" t="s">
        <v>232</v>
      </c>
      <c r="B98" s="13" t="s">
        <v>148</v>
      </c>
      <c r="C98" s="13" t="s">
        <v>230</v>
      </c>
      <c r="D98" s="40" t="s">
        <v>105</v>
      </c>
      <c r="E98" s="51">
        <v>1</v>
      </c>
      <c r="F98" s="13" t="s">
        <v>530</v>
      </c>
      <c r="G98" s="40">
        <v>849.76</v>
      </c>
      <c r="H98" s="15">
        <v>0</v>
      </c>
      <c r="I98" s="15">
        <f t="shared" si="9"/>
        <v>849.76</v>
      </c>
      <c r="J98" s="36"/>
    </row>
    <row r="99" spans="1:10" ht="14.25" customHeight="1">
      <c r="A99" s="50" t="s">
        <v>144</v>
      </c>
      <c r="B99" s="13" t="s">
        <v>154</v>
      </c>
      <c r="C99" s="40" t="s">
        <v>56</v>
      </c>
      <c r="D99" s="40" t="s">
        <v>105</v>
      </c>
      <c r="E99" s="51">
        <v>1</v>
      </c>
      <c r="F99" s="13" t="s">
        <v>234</v>
      </c>
      <c r="G99" s="40">
        <v>505.81</v>
      </c>
      <c r="H99" s="15">
        <v>0</v>
      </c>
      <c r="I99" s="15">
        <f t="shared" si="9"/>
        <v>505.81</v>
      </c>
      <c r="J99" s="36"/>
    </row>
    <row r="100" spans="1:10" ht="14.25" customHeight="1">
      <c r="A100" s="50" t="s">
        <v>235</v>
      </c>
      <c r="B100" s="13" t="s">
        <v>194</v>
      </c>
      <c r="C100" s="40" t="s">
        <v>236</v>
      </c>
      <c r="D100" s="40" t="s">
        <v>105</v>
      </c>
      <c r="E100" s="51">
        <v>1</v>
      </c>
      <c r="F100" s="13" t="s">
        <v>237</v>
      </c>
      <c r="G100" s="40">
        <v>566.5</v>
      </c>
      <c r="H100" s="15">
        <v>0</v>
      </c>
      <c r="I100" s="15">
        <f t="shared" si="9"/>
        <v>566.5</v>
      </c>
      <c r="J100" s="36"/>
    </row>
    <row r="101" spans="1:10" ht="14.25" customHeight="1">
      <c r="A101" s="50" t="s">
        <v>238</v>
      </c>
      <c r="B101" s="13" t="s">
        <v>148</v>
      </c>
      <c r="C101" s="40" t="s">
        <v>236</v>
      </c>
      <c r="D101" s="40" t="s">
        <v>96</v>
      </c>
      <c r="E101" s="51">
        <v>1</v>
      </c>
      <c r="F101" s="13" t="s">
        <v>239</v>
      </c>
      <c r="G101" s="40">
        <v>849.76</v>
      </c>
      <c r="H101" s="15">
        <v>0</v>
      </c>
      <c r="I101" s="15">
        <f t="shared" si="9"/>
        <v>849.76</v>
      </c>
      <c r="J101" s="36"/>
    </row>
    <row r="102" spans="1:10" ht="14.25" customHeight="1">
      <c r="A102" s="50" t="s">
        <v>240</v>
      </c>
      <c r="B102" s="13" t="s">
        <v>141</v>
      </c>
      <c r="C102" s="40" t="s">
        <v>241</v>
      </c>
      <c r="D102" s="40" t="s">
        <v>105</v>
      </c>
      <c r="E102" s="51">
        <v>1</v>
      </c>
      <c r="F102" s="13" t="s">
        <v>477</v>
      </c>
      <c r="G102" s="40">
        <v>1392.8</v>
      </c>
      <c r="H102" s="15">
        <v>0</v>
      </c>
      <c r="I102" s="15">
        <f t="shared" si="9"/>
        <v>1392.8</v>
      </c>
      <c r="J102" s="36"/>
    </row>
    <row r="103" spans="1:10" ht="14.25" customHeight="1">
      <c r="A103" s="50" t="s">
        <v>515</v>
      </c>
      <c r="B103" s="13" t="s">
        <v>148</v>
      </c>
      <c r="C103" s="40" t="s">
        <v>516</v>
      </c>
      <c r="D103" s="40" t="s">
        <v>105</v>
      </c>
      <c r="E103" s="51">
        <v>1</v>
      </c>
      <c r="F103" s="13" t="s">
        <v>517</v>
      </c>
      <c r="G103" s="40">
        <v>849.76</v>
      </c>
      <c r="H103" s="15">
        <v>0</v>
      </c>
      <c r="I103" s="40">
        <v>849.76</v>
      </c>
      <c r="J103" s="36"/>
    </row>
    <row r="104" spans="1:10" ht="14.25" customHeight="1">
      <c r="A104" s="50" t="s">
        <v>144</v>
      </c>
      <c r="B104" s="13" t="s">
        <v>154</v>
      </c>
      <c r="C104" s="40" t="s">
        <v>241</v>
      </c>
      <c r="D104" s="40" t="s">
        <v>105</v>
      </c>
      <c r="E104" s="51">
        <v>1</v>
      </c>
      <c r="F104" s="13" t="s">
        <v>243</v>
      </c>
      <c r="G104" s="40">
        <v>505.81</v>
      </c>
      <c r="H104" s="15">
        <v>0</v>
      </c>
      <c r="I104" s="15">
        <f t="shared" ref="I104:I134" si="10">SUM(G104:H104)</f>
        <v>505.81</v>
      </c>
      <c r="J104" s="36"/>
    </row>
    <row r="105" spans="1:10" ht="14.25" customHeight="1">
      <c r="A105" s="50" t="s">
        <v>244</v>
      </c>
      <c r="B105" s="13" t="s">
        <v>148</v>
      </c>
      <c r="C105" s="40" t="s">
        <v>245</v>
      </c>
      <c r="D105" s="40" t="s">
        <v>96</v>
      </c>
      <c r="E105" s="51">
        <v>1</v>
      </c>
      <c r="F105" s="13" t="s">
        <v>246</v>
      </c>
      <c r="G105" s="40">
        <v>849.76</v>
      </c>
      <c r="H105" s="15">
        <v>0</v>
      </c>
      <c r="I105" s="15">
        <f t="shared" si="10"/>
        <v>849.76</v>
      </c>
      <c r="J105" s="36"/>
    </row>
    <row r="106" spans="1:10" ht="14.25" customHeight="1">
      <c r="A106" s="50" t="s">
        <v>250</v>
      </c>
      <c r="B106" s="13" t="s">
        <v>148</v>
      </c>
      <c r="C106" s="40" t="s">
        <v>251</v>
      </c>
      <c r="D106" s="40" t="s">
        <v>96</v>
      </c>
      <c r="E106" s="51">
        <v>1</v>
      </c>
      <c r="F106" s="13" t="s">
        <v>252</v>
      </c>
      <c r="G106" s="40">
        <v>849.76</v>
      </c>
      <c r="H106" s="15">
        <v>0</v>
      </c>
      <c r="I106" s="15">
        <f t="shared" si="10"/>
        <v>849.76</v>
      </c>
      <c r="J106" s="36"/>
    </row>
    <row r="107" spans="1:10" ht="14.25" customHeight="1">
      <c r="A107" s="50" t="s">
        <v>253</v>
      </c>
      <c r="B107" s="13" t="s">
        <v>148</v>
      </c>
      <c r="C107" s="40" t="s">
        <v>254</v>
      </c>
      <c r="D107" s="40" t="s">
        <v>105</v>
      </c>
      <c r="E107" s="51">
        <v>1</v>
      </c>
      <c r="F107" s="13" t="s">
        <v>255</v>
      </c>
      <c r="G107" s="40">
        <v>849.76</v>
      </c>
      <c r="H107" s="15">
        <v>0</v>
      </c>
      <c r="I107" s="15">
        <f t="shared" si="10"/>
        <v>849.76</v>
      </c>
      <c r="J107" s="36"/>
    </row>
    <row r="108" spans="1:10" ht="14.25" customHeight="1">
      <c r="A108" s="50" t="s">
        <v>256</v>
      </c>
      <c r="B108" s="13" t="s">
        <v>148</v>
      </c>
      <c r="C108" s="40" t="s">
        <v>257</v>
      </c>
      <c r="D108" s="40" t="s">
        <v>105</v>
      </c>
      <c r="E108" s="51">
        <v>1</v>
      </c>
      <c r="F108" s="54" t="s">
        <v>258</v>
      </c>
      <c r="G108" s="40">
        <v>849.76</v>
      </c>
      <c r="H108" s="15">
        <v>0</v>
      </c>
      <c r="I108" s="15">
        <f t="shared" si="10"/>
        <v>849.76</v>
      </c>
      <c r="J108" s="36"/>
    </row>
    <row r="109" spans="1:10" ht="14.25" customHeight="1">
      <c r="A109" s="50" t="s">
        <v>259</v>
      </c>
      <c r="B109" s="13" t="s">
        <v>148</v>
      </c>
      <c r="C109" s="40" t="s">
        <v>251</v>
      </c>
      <c r="D109" s="40" t="s">
        <v>96</v>
      </c>
      <c r="E109" s="51">
        <v>1</v>
      </c>
      <c r="F109" s="13" t="s">
        <v>260</v>
      </c>
      <c r="G109" s="40">
        <v>849.76</v>
      </c>
      <c r="H109" s="15">
        <v>0</v>
      </c>
      <c r="I109" s="15">
        <f t="shared" si="10"/>
        <v>849.76</v>
      </c>
      <c r="J109" s="36"/>
    </row>
    <row r="110" spans="1:10" ht="14.25" customHeight="1">
      <c r="A110" s="50" t="s">
        <v>261</v>
      </c>
      <c r="B110" s="13" t="s">
        <v>194</v>
      </c>
      <c r="C110" s="40" t="s">
        <v>241</v>
      </c>
      <c r="D110" s="40" t="s">
        <v>96</v>
      </c>
      <c r="E110" s="51">
        <v>1</v>
      </c>
      <c r="F110" s="13" t="s">
        <v>262</v>
      </c>
      <c r="G110" s="40">
        <v>566.5</v>
      </c>
      <c r="H110" s="15">
        <v>0</v>
      </c>
      <c r="I110" s="15">
        <f t="shared" si="10"/>
        <v>566.5</v>
      </c>
      <c r="J110" s="36"/>
    </row>
    <row r="111" spans="1:10" ht="14.25" customHeight="1">
      <c r="A111" s="50" t="s">
        <v>263</v>
      </c>
      <c r="B111" s="13" t="s">
        <v>148</v>
      </c>
      <c r="C111" s="13" t="s">
        <v>254</v>
      </c>
      <c r="D111" s="40" t="s">
        <v>96</v>
      </c>
      <c r="E111" s="51">
        <v>1</v>
      </c>
      <c r="F111" s="13" t="s">
        <v>264</v>
      </c>
      <c r="G111" s="40">
        <v>849.76</v>
      </c>
      <c r="H111" s="15">
        <v>0</v>
      </c>
      <c r="I111" s="15">
        <f t="shared" si="10"/>
        <v>849.76</v>
      </c>
      <c r="J111" s="36"/>
    </row>
    <row r="112" spans="1:10" ht="14.25" customHeight="1">
      <c r="A112" s="50" t="s">
        <v>265</v>
      </c>
      <c r="B112" s="13" t="s">
        <v>148</v>
      </c>
      <c r="C112" s="52" t="s">
        <v>266</v>
      </c>
      <c r="D112" s="40" t="s">
        <v>96</v>
      </c>
      <c r="E112" s="51">
        <v>1</v>
      </c>
      <c r="F112" s="13" t="s">
        <v>531</v>
      </c>
      <c r="G112" s="40">
        <v>849.76</v>
      </c>
      <c r="H112" s="15">
        <v>0</v>
      </c>
      <c r="I112" s="15">
        <f t="shared" si="10"/>
        <v>849.76</v>
      </c>
      <c r="J112" s="36"/>
    </row>
    <row r="113" spans="1:10" ht="14.25" customHeight="1">
      <c r="A113" s="50" t="s">
        <v>268</v>
      </c>
      <c r="B113" s="13" t="s">
        <v>141</v>
      </c>
      <c r="C113" s="52" t="s">
        <v>269</v>
      </c>
      <c r="D113" s="40" t="s">
        <v>105</v>
      </c>
      <c r="E113" s="51">
        <v>1</v>
      </c>
      <c r="F113" s="13" t="s">
        <v>270</v>
      </c>
      <c r="G113" s="40">
        <v>1392.8</v>
      </c>
      <c r="H113" s="15">
        <v>0</v>
      </c>
      <c r="I113" s="15">
        <f t="shared" si="10"/>
        <v>1392.8</v>
      </c>
      <c r="J113" s="36"/>
    </row>
    <row r="114" spans="1:10" ht="14.25" customHeight="1">
      <c r="A114" s="50" t="s">
        <v>265</v>
      </c>
      <c r="B114" s="13" t="s">
        <v>148</v>
      </c>
      <c r="C114" s="52" t="s">
        <v>269</v>
      </c>
      <c r="D114" s="40" t="s">
        <v>96</v>
      </c>
      <c r="E114" s="51">
        <v>1</v>
      </c>
      <c r="F114" s="13" t="s">
        <v>271</v>
      </c>
      <c r="G114" s="40">
        <v>849.76</v>
      </c>
      <c r="H114" s="15">
        <v>0</v>
      </c>
      <c r="I114" s="15">
        <f t="shared" si="10"/>
        <v>849.76</v>
      </c>
      <c r="J114" s="36"/>
    </row>
    <row r="115" spans="1:10" ht="14.25" customHeight="1">
      <c r="A115" s="50" t="s">
        <v>272</v>
      </c>
      <c r="B115" s="13" t="s">
        <v>148</v>
      </c>
      <c r="C115" s="52" t="s">
        <v>273</v>
      </c>
      <c r="D115" s="40" t="s">
        <v>105</v>
      </c>
      <c r="E115" s="51">
        <v>1</v>
      </c>
      <c r="F115" s="13" t="s">
        <v>274</v>
      </c>
      <c r="G115" s="40">
        <v>849.76</v>
      </c>
      <c r="H115" s="15">
        <v>0</v>
      </c>
      <c r="I115" s="15">
        <f t="shared" si="10"/>
        <v>849.76</v>
      </c>
      <c r="J115" s="36"/>
    </row>
    <row r="116" spans="1:10" ht="14.25" customHeight="1">
      <c r="A116" s="50" t="s">
        <v>275</v>
      </c>
      <c r="B116" s="13" t="s">
        <v>194</v>
      </c>
      <c r="C116" s="52" t="s">
        <v>273</v>
      </c>
      <c r="D116" s="40" t="s">
        <v>96</v>
      </c>
      <c r="E116" s="51">
        <v>1</v>
      </c>
      <c r="F116" s="13" t="s">
        <v>276</v>
      </c>
      <c r="G116" s="40">
        <v>566.5</v>
      </c>
      <c r="H116" s="15">
        <v>0</v>
      </c>
      <c r="I116" s="15">
        <f t="shared" si="10"/>
        <v>566.5</v>
      </c>
      <c r="J116" s="36"/>
    </row>
    <row r="117" spans="1:10" ht="14.25" customHeight="1">
      <c r="A117" s="50" t="s">
        <v>265</v>
      </c>
      <c r="B117" s="13" t="s">
        <v>194</v>
      </c>
      <c r="C117" s="52" t="s">
        <v>273</v>
      </c>
      <c r="D117" s="40" t="s">
        <v>96</v>
      </c>
      <c r="E117" s="51">
        <v>1</v>
      </c>
      <c r="F117" s="13" t="s">
        <v>277</v>
      </c>
      <c r="G117" s="40">
        <v>566.5</v>
      </c>
      <c r="H117" s="15">
        <v>0</v>
      </c>
      <c r="I117" s="15">
        <f t="shared" si="10"/>
        <v>566.5</v>
      </c>
      <c r="J117" s="36"/>
    </row>
    <row r="118" spans="1:10" ht="14.25" customHeight="1">
      <c r="A118" s="50" t="s">
        <v>278</v>
      </c>
      <c r="B118" s="13" t="s">
        <v>148</v>
      </c>
      <c r="C118" s="52" t="s">
        <v>279</v>
      </c>
      <c r="D118" s="40" t="s">
        <v>96</v>
      </c>
      <c r="E118" s="51">
        <v>1</v>
      </c>
      <c r="F118" s="13" t="s">
        <v>280</v>
      </c>
      <c r="G118" s="40">
        <v>849.76</v>
      </c>
      <c r="H118" s="15">
        <v>0</v>
      </c>
      <c r="I118" s="15">
        <f t="shared" si="10"/>
        <v>849.76</v>
      </c>
      <c r="J118" s="36"/>
    </row>
    <row r="119" spans="1:10" ht="14.25" customHeight="1">
      <c r="A119" s="50" t="s">
        <v>275</v>
      </c>
      <c r="B119" s="13" t="s">
        <v>194</v>
      </c>
      <c r="C119" s="52" t="s">
        <v>279</v>
      </c>
      <c r="D119" s="40" t="s">
        <v>96</v>
      </c>
      <c r="E119" s="51">
        <v>1</v>
      </c>
      <c r="F119" s="13" t="s">
        <v>281</v>
      </c>
      <c r="G119" s="40">
        <v>566.5</v>
      </c>
      <c r="H119" s="15">
        <v>0</v>
      </c>
      <c r="I119" s="15">
        <f t="shared" si="10"/>
        <v>566.5</v>
      </c>
      <c r="J119" s="36"/>
    </row>
    <row r="120" spans="1:10" ht="14.25" customHeight="1">
      <c r="A120" s="50" t="s">
        <v>519</v>
      </c>
      <c r="B120" s="13" t="s">
        <v>194</v>
      </c>
      <c r="C120" s="52" t="s">
        <v>303</v>
      </c>
      <c r="D120" s="40" t="s">
        <v>105</v>
      </c>
      <c r="E120" s="51">
        <v>1</v>
      </c>
      <c r="F120" s="13" t="s">
        <v>395</v>
      </c>
      <c r="G120" s="40">
        <v>566.5</v>
      </c>
      <c r="H120" s="15">
        <v>0</v>
      </c>
      <c r="I120" s="15">
        <f t="shared" si="10"/>
        <v>566.5</v>
      </c>
      <c r="J120" s="36"/>
    </row>
    <row r="121" spans="1:10" ht="14.25" customHeight="1">
      <c r="A121" s="50" t="s">
        <v>265</v>
      </c>
      <c r="B121" s="13" t="s">
        <v>194</v>
      </c>
      <c r="C121" s="52" t="s">
        <v>279</v>
      </c>
      <c r="D121" s="40" t="s">
        <v>96</v>
      </c>
      <c r="E121" s="51">
        <v>1</v>
      </c>
      <c r="F121" s="13" t="s">
        <v>282</v>
      </c>
      <c r="G121" s="40">
        <v>566.5</v>
      </c>
      <c r="H121" s="15">
        <v>0</v>
      </c>
      <c r="I121" s="15">
        <f t="shared" si="10"/>
        <v>566.5</v>
      </c>
      <c r="J121" s="36"/>
    </row>
    <row r="122" spans="1:10" ht="14.25" customHeight="1">
      <c r="A122" s="50" t="s">
        <v>283</v>
      </c>
      <c r="B122" s="13" t="s">
        <v>194</v>
      </c>
      <c r="C122" s="52" t="s">
        <v>279</v>
      </c>
      <c r="D122" s="40" t="s">
        <v>105</v>
      </c>
      <c r="E122" s="51">
        <v>1</v>
      </c>
      <c r="F122" s="13" t="s">
        <v>284</v>
      </c>
      <c r="G122" s="40">
        <v>566.5</v>
      </c>
      <c r="H122" s="15">
        <v>0</v>
      </c>
      <c r="I122" s="15">
        <f t="shared" si="10"/>
        <v>566.5</v>
      </c>
      <c r="J122" s="36"/>
    </row>
    <row r="123" spans="1:10" ht="14.25" customHeight="1">
      <c r="A123" s="50" t="s">
        <v>285</v>
      </c>
      <c r="B123" s="13" t="s">
        <v>148</v>
      </c>
      <c r="C123" s="52" t="s">
        <v>286</v>
      </c>
      <c r="D123" s="40" t="s">
        <v>105</v>
      </c>
      <c r="E123" s="51">
        <v>1</v>
      </c>
      <c r="F123" s="13" t="s">
        <v>287</v>
      </c>
      <c r="G123" s="40">
        <v>849.76</v>
      </c>
      <c r="H123" s="15">
        <v>0</v>
      </c>
      <c r="I123" s="15">
        <f t="shared" si="10"/>
        <v>849.76</v>
      </c>
      <c r="J123" s="36"/>
    </row>
    <row r="124" spans="1:10" ht="14.25" customHeight="1">
      <c r="A124" s="50" t="s">
        <v>288</v>
      </c>
      <c r="B124" s="13" t="s">
        <v>148</v>
      </c>
      <c r="C124" s="52" t="s">
        <v>289</v>
      </c>
      <c r="D124" s="40" t="s">
        <v>105</v>
      </c>
      <c r="E124" s="51">
        <v>1</v>
      </c>
      <c r="F124" s="13" t="s">
        <v>290</v>
      </c>
      <c r="G124" s="40">
        <v>849.76</v>
      </c>
      <c r="H124" s="15">
        <v>0</v>
      </c>
      <c r="I124" s="15">
        <f t="shared" si="10"/>
        <v>849.76</v>
      </c>
      <c r="J124" s="36"/>
    </row>
    <row r="125" spans="1:10" ht="14.25" customHeight="1">
      <c r="A125" s="50" t="s">
        <v>291</v>
      </c>
      <c r="B125" s="13" t="s">
        <v>194</v>
      </c>
      <c r="C125" s="52" t="s">
        <v>292</v>
      </c>
      <c r="D125" s="40" t="s">
        <v>96</v>
      </c>
      <c r="E125" s="51">
        <v>1</v>
      </c>
      <c r="F125" s="13" t="s">
        <v>293</v>
      </c>
      <c r="G125" s="40">
        <v>566.5</v>
      </c>
      <c r="H125" s="15">
        <v>0</v>
      </c>
      <c r="I125" s="15">
        <f t="shared" si="10"/>
        <v>566.5</v>
      </c>
      <c r="J125" s="36"/>
    </row>
    <row r="126" spans="1:10" ht="14.25" customHeight="1">
      <c r="A126" s="50" t="s">
        <v>265</v>
      </c>
      <c r="B126" s="13" t="s">
        <v>194</v>
      </c>
      <c r="C126" s="52" t="s">
        <v>289</v>
      </c>
      <c r="D126" s="40" t="s">
        <v>96</v>
      </c>
      <c r="E126" s="51">
        <v>1</v>
      </c>
      <c r="F126" s="13" t="s">
        <v>294</v>
      </c>
      <c r="G126" s="40">
        <v>566.5</v>
      </c>
      <c r="H126" s="15">
        <v>0</v>
      </c>
      <c r="I126" s="15">
        <f t="shared" si="10"/>
        <v>566.5</v>
      </c>
      <c r="J126" s="36"/>
    </row>
    <row r="127" spans="1:10" ht="14.25" customHeight="1">
      <c r="A127" s="50" t="s">
        <v>275</v>
      </c>
      <c r="B127" s="13" t="s">
        <v>194</v>
      </c>
      <c r="C127" s="52" t="s">
        <v>286</v>
      </c>
      <c r="D127" s="40" t="s">
        <v>96</v>
      </c>
      <c r="E127" s="51">
        <v>1</v>
      </c>
      <c r="F127" s="13" t="s">
        <v>295</v>
      </c>
      <c r="G127" s="40">
        <v>566.5</v>
      </c>
      <c r="H127" s="15">
        <v>0</v>
      </c>
      <c r="I127" s="15">
        <f t="shared" si="10"/>
        <v>566.5</v>
      </c>
      <c r="J127" s="36"/>
    </row>
    <row r="128" spans="1:10" ht="14.25" customHeight="1">
      <c r="A128" s="50" t="s">
        <v>265</v>
      </c>
      <c r="B128" s="13" t="s">
        <v>194</v>
      </c>
      <c r="C128" s="52" t="s">
        <v>286</v>
      </c>
      <c r="D128" s="40" t="s">
        <v>96</v>
      </c>
      <c r="E128" s="51">
        <v>1</v>
      </c>
      <c r="F128" s="13" t="s">
        <v>296</v>
      </c>
      <c r="G128" s="40">
        <v>566.5</v>
      </c>
      <c r="H128" s="15">
        <v>0</v>
      </c>
      <c r="I128" s="15">
        <f t="shared" si="10"/>
        <v>566.5</v>
      </c>
      <c r="J128" s="36"/>
    </row>
    <row r="129" spans="1:10" ht="14.25" customHeight="1">
      <c r="A129" s="50" t="s">
        <v>297</v>
      </c>
      <c r="B129" s="13" t="s">
        <v>194</v>
      </c>
      <c r="C129" s="52" t="s">
        <v>298</v>
      </c>
      <c r="D129" s="40" t="s">
        <v>96</v>
      </c>
      <c r="E129" s="51">
        <v>1</v>
      </c>
      <c r="F129" s="13" t="s">
        <v>299</v>
      </c>
      <c r="G129" s="40">
        <v>566.5</v>
      </c>
      <c r="H129" s="15">
        <v>0</v>
      </c>
      <c r="I129" s="15">
        <f t="shared" si="10"/>
        <v>566.5</v>
      </c>
      <c r="J129" s="36"/>
    </row>
    <row r="130" spans="1:10" ht="14.25" customHeight="1">
      <c r="A130" s="50" t="s">
        <v>300</v>
      </c>
      <c r="B130" s="13" t="s">
        <v>148</v>
      </c>
      <c r="C130" s="52" t="s">
        <v>301</v>
      </c>
      <c r="D130" s="40" t="s">
        <v>105</v>
      </c>
      <c r="E130" s="51">
        <v>1</v>
      </c>
      <c r="F130" s="13" t="s">
        <v>479</v>
      </c>
      <c r="G130" s="40">
        <v>849.76</v>
      </c>
      <c r="H130" s="15">
        <v>0</v>
      </c>
      <c r="I130" s="15">
        <f t="shared" si="10"/>
        <v>849.76</v>
      </c>
      <c r="J130" s="36"/>
    </row>
    <row r="131" spans="1:10" ht="14.25" customHeight="1">
      <c r="A131" s="50" t="s">
        <v>265</v>
      </c>
      <c r="B131" s="13" t="s">
        <v>194</v>
      </c>
      <c r="C131" s="52" t="s">
        <v>303</v>
      </c>
      <c r="D131" s="40" t="s">
        <v>96</v>
      </c>
      <c r="E131" s="51">
        <v>1</v>
      </c>
      <c r="F131" s="13" t="s">
        <v>304</v>
      </c>
      <c r="G131" s="40">
        <v>566.5</v>
      </c>
      <c r="H131" s="15">
        <v>0</v>
      </c>
      <c r="I131" s="15">
        <f t="shared" si="10"/>
        <v>566.5</v>
      </c>
      <c r="J131" s="36"/>
    </row>
    <row r="132" spans="1:10" ht="14.25" customHeight="1">
      <c r="A132" s="50" t="s">
        <v>275</v>
      </c>
      <c r="B132" s="13" t="s">
        <v>194</v>
      </c>
      <c r="C132" s="52" t="s">
        <v>303</v>
      </c>
      <c r="D132" s="40" t="s">
        <v>96</v>
      </c>
      <c r="E132" s="51">
        <v>1</v>
      </c>
      <c r="F132" s="13" t="s">
        <v>307</v>
      </c>
      <c r="G132" s="40">
        <v>566.5</v>
      </c>
      <c r="H132" s="15">
        <v>0</v>
      </c>
      <c r="I132" s="15">
        <f t="shared" si="10"/>
        <v>566.5</v>
      </c>
      <c r="J132" s="36"/>
    </row>
    <row r="133" spans="1:10" ht="14.25" customHeight="1">
      <c r="A133" s="50" t="s">
        <v>308</v>
      </c>
      <c r="B133" s="13" t="s">
        <v>148</v>
      </c>
      <c r="C133" s="52" t="s">
        <v>309</v>
      </c>
      <c r="D133" s="40" t="s">
        <v>96</v>
      </c>
      <c r="E133" s="51">
        <v>1</v>
      </c>
      <c r="F133" s="13" t="s">
        <v>310</v>
      </c>
      <c r="G133" s="40">
        <v>849.76</v>
      </c>
      <c r="H133" s="15">
        <v>0</v>
      </c>
      <c r="I133" s="15">
        <f t="shared" si="10"/>
        <v>849.76</v>
      </c>
      <c r="J133" s="36"/>
    </row>
    <row r="134" spans="1:10" ht="14.25" customHeight="1">
      <c r="A134" s="50" t="s">
        <v>311</v>
      </c>
      <c r="B134" s="13" t="s">
        <v>148</v>
      </c>
      <c r="C134" s="52" t="s">
        <v>312</v>
      </c>
      <c r="D134" s="40" t="s">
        <v>96</v>
      </c>
      <c r="E134" s="51">
        <v>1</v>
      </c>
      <c r="F134" s="13" t="s">
        <v>313</v>
      </c>
      <c r="G134" s="40">
        <v>849.76</v>
      </c>
      <c r="H134" s="15">
        <v>0</v>
      </c>
      <c r="I134" s="15">
        <f t="shared" si="10"/>
        <v>849.76</v>
      </c>
      <c r="J134" s="36"/>
    </row>
    <row r="135" spans="1:10" ht="14.25" customHeight="1">
      <c r="A135" s="50" t="s">
        <v>493</v>
      </c>
      <c r="B135" s="13" t="s">
        <v>148</v>
      </c>
      <c r="C135" s="52" t="s">
        <v>204</v>
      </c>
      <c r="D135" s="40" t="s">
        <v>96</v>
      </c>
      <c r="E135" s="51">
        <v>1</v>
      </c>
      <c r="F135" s="13" t="s">
        <v>481</v>
      </c>
      <c r="G135" s="40">
        <v>849.76</v>
      </c>
      <c r="H135" s="15">
        <v>0</v>
      </c>
      <c r="I135" s="15">
        <v>849.76</v>
      </c>
      <c r="J135" s="36"/>
    </row>
    <row r="136" spans="1:10" ht="14.25" customHeight="1">
      <c r="A136" s="50" t="s">
        <v>314</v>
      </c>
      <c r="B136" s="13" t="s">
        <v>148</v>
      </c>
      <c r="C136" s="52" t="s">
        <v>315</v>
      </c>
      <c r="D136" s="40" t="s">
        <v>96</v>
      </c>
      <c r="E136" s="51">
        <v>1</v>
      </c>
      <c r="F136" s="13" t="s">
        <v>316</v>
      </c>
      <c r="G136" s="40">
        <v>849.76</v>
      </c>
      <c r="H136" s="15">
        <v>0</v>
      </c>
      <c r="I136" s="15">
        <f t="shared" ref="I136:I147" si="11">SUM(G136:H136)</f>
        <v>849.76</v>
      </c>
      <c r="J136" s="36"/>
    </row>
    <row r="137" spans="1:10" ht="14.25" customHeight="1">
      <c r="A137" s="50" t="s">
        <v>505</v>
      </c>
      <c r="B137" s="13" t="s">
        <v>148</v>
      </c>
      <c r="C137" s="52" t="s">
        <v>49</v>
      </c>
      <c r="D137" s="40" t="s">
        <v>105</v>
      </c>
      <c r="E137" s="51">
        <v>1</v>
      </c>
      <c r="F137" s="13" t="s">
        <v>506</v>
      </c>
      <c r="G137" s="40">
        <v>849.76</v>
      </c>
      <c r="H137" s="15">
        <v>0</v>
      </c>
      <c r="I137" s="15">
        <f t="shared" si="11"/>
        <v>849.76</v>
      </c>
      <c r="J137" s="36"/>
    </row>
    <row r="138" spans="1:10" ht="14.25" customHeight="1">
      <c r="A138" s="50" t="s">
        <v>317</v>
      </c>
      <c r="B138" s="13" t="s">
        <v>154</v>
      </c>
      <c r="C138" s="52" t="s">
        <v>315</v>
      </c>
      <c r="D138" s="40" t="s">
        <v>105</v>
      </c>
      <c r="E138" s="51">
        <v>1</v>
      </c>
      <c r="F138" s="13" t="s">
        <v>318</v>
      </c>
      <c r="G138" s="40">
        <v>505.81</v>
      </c>
      <c r="H138" s="15">
        <v>0</v>
      </c>
      <c r="I138" s="15">
        <f t="shared" si="11"/>
        <v>505.81</v>
      </c>
      <c r="J138" s="36"/>
    </row>
    <row r="139" spans="1:10" ht="14.25" customHeight="1">
      <c r="A139" s="50" t="s">
        <v>319</v>
      </c>
      <c r="B139" s="13" t="s">
        <v>148</v>
      </c>
      <c r="C139" s="52" t="s">
        <v>49</v>
      </c>
      <c r="D139" s="40" t="s">
        <v>105</v>
      </c>
      <c r="E139" s="51">
        <v>1</v>
      </c>
      <c r="F139" s="13" t="s">
        <v>320</v>
      </c>
      <c r="G139" s="40">
        <v>849.76</v>
      </c>
      <c r="H139" s="15">
        <v>0</v>
      </c>
      <c r="I139" s="15">
        <f t="shared" si="11"/>
        <v>849.76</v>
      </c>
      <c r="J139" s="36"/>
    </row>
    <row r="140" spans="1:10" ht="14.25" customHeight="1">
      <c r="A140" s="50" t="s">
        <v>321</v>
      </c>
      <c r="B140" s="13" t="s">
        <v>148</v>
      </c>
      <c r="C140" s="52" t="s">
        <v>309</v>
      </c>
      <c r="D140" s="40" t="s">
        <v>96</v>
      </c>
      <c r="E140" s="51">
        <v>1</v>
      </c>
      <c r="F140" s="13" t="s">
        <v>322</v>
      </c>
      <c r="G140" s="40">
        <v>849.76</v>
      </c>
      <c r="H140" s="15">
        <v>0</v>
      </c>
      <c r="I140" s="15">
        <f t="shared" si="11"/>
        <v>849.76</v>
      </c>
      <c r="J140" s="36"/>
    </row>
    <row r="141" spans="1:10" ht="14.25" customHeight="1">
      <c r="A141" s="50" t="s">
        <v>323</v>
      </c>
      <c r="B141" s="13" t="s">
        <v>148</v>
      </c>
      <c r="C141" s="52" t="s">
        <v>324</v>
      </c>
      <c r="D141" s="40" t="s">
        <v>96</v>
      </c>
      <c r="E141" s="51">
        <v>1</v>
      </c>
      <c r="F141" s="13" t="s">
        <v>325</v>
      </c>
      <c r="G141" s="40">
        <v>849.76</v>
      </c>
      <c r="H141" s="15">
        <v>0</v>
      </c>
      <c r="I141" s="15">
        <f t="shared" si="11"/>
        <v>849.76</v>
      </c>
      <c r="J141" s="36"/>
    </row>
    <row r="142" spans="1:10" ht="14.25" customHeight="1">
      <c r="A142" s="50" t="s">
        <v>326</v>
      </c>
      <c r="B142" s="13" t="s">
        <v>141</v>
      </c>
      <c r="C142" s="52" t="s">
        <v>327</v>
      </c>
      <c r="D142" s="40" t="s">
        <v>105</v>
      </c>
      <c r="E142" s="51">
        <v>1</v>
      </c>
      <c r="F142" s="13" t="s">
        <v>328</v>
      </c>
      <c r="G142" s="40">
        <v>1392.8</v>
      </c>
      <c r="H142" s="15">
        <v>0</v>
      </c>
      <c r="I142" s="15">
        <f t="shared" si="11"/>
        <v>1392.8</v>
      </c>
      <c r="J142" s="36"/>
    </row>
    <row r="143" spans="1:10" ht="14.25" customHeight="1">
      <c r="A143" s="50" t="s">
        <v>332</v>
      </c>
      <c r="B143" s="13" t="s">
        <v>148</v>
      </c>
      <c r="C143" s="52" t="s">
        <v>49</v>
      </c>
      <c r="D143" s="40" t="s">
        <v>105</v>
      </c>
      <c r="E143" s="51">
        <v>1</v>
      </c>
      <c r="F143" s="13" t="s">
        <v>333</v>
      </c>
      <c r="G143" s="40">
        <v>849.76</v>
      </c>
      <c r="H143" s="15">
        <v>0</v>
      </c>
      <c r="I143" s="15">
        <f t="shared" si="11"/>
        <v>849.76</v>
      </c>
      <c r="J143" s="36"/>
    </row>
    <row r="144" spans="1:10" ht="14.25" customHeight="1">
      <c r="A144" s="50" t="s">
        <v>334</v>
      </c>
      <c r="B144" s="13" t="s">
        <v>141</v>
      </c>
      <c r="C144" s="52" t="s">
        <v>49</v>
      </c>
      <c r="D144" s="40" t="s">
        <v>96</v>
      </c>
      <c r="E144" s="51">
        <v>1</v>
      </c>
      <c r="F144" s="13" t="s">
        <v>335</v>
      </c>
      <c r="G144" s="40">
        <v>1392.8</v>
      </c>
      <c r="H144" s="15">
        <v>0</v>
      </c>
      <c r="I144" s="15">
        <f t="shared" si="11"/>
        <v>1392.8</v>
      </c>
      <c r="J144" s="36"/>
    </row>
    <row r="145" spans="1:10" ht="14.25" customHeight="1">
      <c r="A145" s="50" t="s">
        <v>336</v>
      </c>
      <c r="B145" s="13" t="s">
        <v>148</v>
      </c>
      <c r="C145" s="52" t="s">
        <v>49</v>
      </c>
      <c r="D145" s="40" t="s">
        <v>96</v>
      </c>
      <c r="E145" s="51">
        <v>1</v>
      </c>
      <c r="F145" s="13" t="s">
        <v>337</v>
      </c>
      <c r="G145" s="40">
        <v>849.76</v>
      </c>
      <c r="H145" s="15">
        <v>0</v>
      </c>
      <c r="I145" s="15">
        <f t="shared" si="11"/>
        <v>849.76</v>
      </c>
      <c r="J145" s="36"/>
    </row>
    <row r="146" spans="1:10" ht="14.25" customHeight="1">
      <c r="A146" s="50" t="s">
        <v>338</v>
      </c>
      <c r="B146" s="13" t="s">
        <v>148</v>
      </c>
      <c r="C146" s="52" t="s">
        <v>49</v>
      </c>
      <c r="D146" s="40" t="s">
        <v>105</v>
      </c>
      <c r="E146" s="51">
        <v>1</v>
      </c>
      <c r="F146" s="13" t="s">
        <v>339</v>
      </c>
      <c r="G146" s="40">
        <v>849.76</v>
      </c>
      <c r="H146" s="15">
        <v>0</v>
      </c>
      <c r="I146" s="15">
        <f t="shared" si="11"/>
        <v>849.76</v>
      </c>
      <c r="J146" s="36"/>
    </row>
    <row r="147" spans="1:10" ht="14.25" customHeight="1">
      <c r="A147" s="50" t="s">
        <v>340</v>
      </c>
      <c r="B147" s="13" t="s">
        <v>141</v>
      </c>
      <c r="C147" s="52" t="s">
        <v>341</v>
      </c>
      <c r="D147" s="40" t="s">
        <v>96</v>
      </c>
      <c r="E147" s="51">
        <v>1</v>
      </c>
      <c r="F147" s="13" t="s">
        <v>342</v>
      </c>
      <c r="G147" s="40">
        <v>1392.8</v>
      </c>
      <c r="H147" s="15">
        <v>0</v>
      </c>
      <c r="I147" s="15">
        <f t="shared" si="11"/>
        <v>1392.8</v>
      </c>
      <c r="J147" s="36"/>
    </row>
    <row r="148" spans="1:10" ht="14.25" customHeight="1">
      <c r="A148" s="50" t="s">
        <v>520</v>
      </c>
      <c r="B148" s="13" t="s">
        <v>148</v>
      </c>
      <c r="C148" s="52" t="s">
        <v>521</v>
      </c>
      <c r="D148" s="40" t="s">
        <v>105</v>
      </c>
      <c r="E148" s="51">
        <v>1</v>
      </c>
      <c r="F148" s="13" t="s">
        <v>522</v>
      </c>
      <c r="G148" s="40">
        <v>849.76</v>
      </c>
      <c r="H148" s="15">
        <v>0</v>
      </c>
      <c r="I148" s="40">
        <v>849.76</v>
      </c>
      <c r="J148" s="36"/>
    </row>
    <row r="149" spans="1:10" ht="14.25" customHeight="1">
      <c r="A149" s="50" t="s">
        <v>343</v>
      </c>
      <c r="B149" s="13" t="s">
        <v>194</v>
      </c>
      <c r="C149" s="52" t="s">
        <v>341</v>
      </c>
      <c r="D149" s="40" t="s">
        <v>344</v>
      </c>
      <c r="E149" s="51">
        <v>1</v>
      </c>
      <c r="F149" s="13" t="s">
        <v>345</v>
      </c>
      <c r="G149" s="40">
        <v>566.5</v>
      </c>
      <c r="H149" s="15">
        <v>0</v>
      </c>
      <c r="I149" s="15">
        <f t="shared" ref="I149:I160" si="12">SUM(G149:H149)</f>
        <v>566.5</v>
      </c>
      <c r="J149" s="36"/>
    </row>
    <row r="150" spans="1:10" ht="14.25" customHeight="1">
      <c r="A150" s="50" t="s">
        <v>346</v>
      </c>
      <c r="B150" s="13" t="s">
        <v>148</v>
      </c>
      <c r="C150" s="52" t="s">
        <v>341</v>
      </c>
      <c r="D150" s="40" t="s">
        <v>105</v>
      </c>
      <c r="E150" s="51">
        <v>1</v>
      </c>
      <c r="F150" s="13" t="s">
        <v>347</v>
      </c>
      <c r="G150" s="40">
        <v>849.76</v>
      </c>
      <c r="H150" s="15">
        <v>0</v>
      </c>
      <c r="I150" s="15">
        <f t="shared" si="12"/>
        <v>849.76</v>
      </c>
      <c r="J150" s="36"/>
    </row>
    <row r="151" spans="1:10" ht="14.25" customHeight="1">
      <c r="A151" s="50" t="s">
        <v>348</v>
      </c>
      <c r="B151" s="13" t="s">
        <v>141</v>
      </c>
      <c r="C151" s="52" t="s">
        <v>349</v>
      </c>
      <c r="D151" s="40" t="s">
        <v>96</v>
      </c>
      <c r="E151" s="51">
        <v>1</v>
      </c>
      <c r="F151" s="13" t="s">
        <v>350</v>
      </c>
      <c r="G151" s="40">
        <v>1392.8</v>
      </c>
      <c r="H151" s="15">
        <v>0</v>
      </c>
      <c r="I151" s="15">
        <f t="shared" si="12"/>
        <v>1392.8</v>
      </c>
      <c r="J151" s="36"/>
    </row>
    <row r="152" spans="1:10" ht="14.25" customHeight="1">
      <c r="A152" s="50" t="s">
        <v>351</v>
      </c>
      <c r="B152" s="13" t="s">
        <v>148</v>
      </c>
      <c r="C152" s="52" t="s">
        <v>349</v>
      </c>
      <c r="D152" s="40" t="s">
        <v>96</v>
      </c>
      <c r="E152" s="51">
        <v>1</v>
      </c>
      <c r="F152" s="13" t="s">
        <v>352</v>
      </c>
      <c r="G152" s="40">
        <v>849.76</v>
      </c>
      <c r="H152" s="15">
        <v>0</v>
      </c>
      <c r="I152" s="15">
        <f t="shared" si="12"/>
        <v>849.76</v>
      </c>
      <c r="J152" s="36"/>
    </row>
    <row r="153" spans="1:10" ht="14.25" customHeight="1">
      <c r="A153" s="50" t="s">
        <v>353</v>
      </c>
      <c r="B153" s="13" t="s">
        <v>148</v>
      </c>
      <c r="C153" s="52" t="s">
        <v>303</v>
      </c>
      <c r="D153" s="40" t="s">
        <v>105</v>
      </c>
      <c r="E153" s="51">
        <v>1</v>
      </c>
      <c r="F153" s="13" t="s">
        <v>354</v>
      </c>
      <c r="G153" s="40">
        <v>849.76</v>
      </c>
      <c r="H153" s="15">
        <v>0</v>
      </c>
      <c r="I153" s="15">
        <f t="shared" si="12"/>
        <v>849.76</v>
      </c>
      <c r="J153" s="36"/>
    </row>
    <row r="154" spans="1:10" ht="14.25" customHeight="1">
      <c r="A154" s="50" t="s">
        <v>355</v>
      </c>
      <c r="B154" s="13" t="s">
        <v>148</v>
      </c>
      <c r="C154" s="52" t="s">
        <v>349</v>
      </c>
      <c r="D154" s="40" t="s">
        <v>105</v>
      </c>
      <c r="E154" s="53">
        <v>1</v>
      </c>
      <c r="F154" s="13" t="s">
        <v>356</v>
      </c>
      <c r="G154" s="40">
        <v>849.76</v>
      </c>
      <c r="H154" s="52">
        <v>0</v>
      </c>
      <c r="I154" s="52">
        <f t="shared" si="12"/>
        <v>849.76</v>
      </c>
      <c r="J154" s="55"/>
    </row>
    <row r="155" spans="1:10" ht="14.25" customHeight="1">
      <c r="A155" s="50" t="s">
        <v>523</v>
      </c>
      <c r="B155" s="13" t="s">
        <v>154</v>
      </c>
      <c r="C155" s="40" t="s">
        <v>113</v>
      </c>
      <c r="D155" s="40" t="s">
        <v>105</v>
      </c>
      <c r="E155" s="51">
        <v>1</v>
      </c>
      <c r="F155" s="13" t="s">
        <v>357</v>
      </c>
      <c r="G155" s="40">
        <v>505.81</v>
      </c>
      <c r="H155" s="15">
        <v>0</v>
      </c>
      <c r="I155" s="15">
        <f t="shared" si="12"/>
        <v>505.81</v>
      </c>
      <c r="J155" s="36"/>
    </row>
    <row r="156" spans="1:10" ht="14.25" customHeight="1">
      <c r="A156" s="50" t="s">
        <v>358</v>
      </c>
      <c r="B156" s="13" t="s">
        <v>194</v>
      </c>
      <c r="C156" s="40" t="s">
        <v>113</v>
      </c>
      <c r="D156" s="40" t="s">
        <v>105</v>
      </c>
      <c r="E156" s="51">
        <v>1</v>
      </c>
      <c r="F156" s="13" t="s">
        <v>359</v>
      </c>
      <c r="G156" s="40">
        <v>566.5</v>
      </c>
      <c r="H156" s="15">
        <v>0</v>
      </c>
      <c r="I156" s="15">
        <f t="shared" si="12"/>
        <v>566.5</v>
      </c>
      <c r="J156" s="36"/>
    </row>
    <row r="157" spans="1:10" ht="14.25" customHeight="1">
      <c r="A157" s="58" t="s">
        <v>360</v>
      </c>
      <c r="B157" s="13" t="s">
        <v>148</v>
      </c>
      <c r="C157" s="53" t="s">
        <v>204</v>
      </c>
      <c r="D157" s="40" t="s">
        <v>96</v>
      </c>
      <c r="E157" s="51">
        <v>1</v>
      </c>
      <c r="F157" s="13" t="s">
        <v>361</v>
      </c>
      <c r="G157" s="40">
        <v>849.76</v>
      </c>
      <c r="H157" s="15">
        <v>0</v>
      </c>
      <c r="I157" s="15">
        <f t="shared" si="12"/>
        <v>849.76</v>
      </c>
      <c r="J157" s="59"/>
    </row>
    <row r="158" spans="1:10" ht="14.25" customHeight="1">
      <c r="A158" s="61" t="s">
        <v>362</v>
      </c>
      <c r="B158" s="13" t="s">
        <v>363</v>
      </c>
      <c r="C158" s="53" t="s">
        <v>39</v>
      </c>
      <c r="D158" s="40" t="s">
        <v>105</v>
      </c>
      <c r="E158" s="51">
        <v>1</v>
      </c>
      <c r="F158" s="13" t="s">
        <v>494</v>
      </c>
      <c r="G158" s="40">
        <v>364.17</v>
      </c>
      <c r="H158" s="15">
        <v>0</v>
      </c>
      <c r="I158" s="15">
        <f t="shared" si="12"/>
        <v>364.17</v>
      </c>
      <c r="J158" s="59"/>
    </row>
    <row r="159" spans="1:10" ht="14.25" customHeight="1">
      <c r="A159" s="62" t="s">
        <v>365</v>
      </c>
      <c r="B159" s="63" t="s">
        <v>148</v>
      </c>
      <c r="C159" s="63" t="s">
        <v>366</v>
      </c>
      <c r="D159" s="64" t="s">
        <v>105</v>
      </c>
      <c r="E159" s="51">
        <v>1</v>
      </c>
      <c r="F159" s="63" t="s">
        <v>367</v>
      </c>
      <c r="G159" s="64">
        <v>849.76</v>
      </c>
      <c r="H159" s="15">
        <v>0</v>
      </c>
      <c r="I159" s="15">
        <f t="shared" si="12"/>
        <v>849.76</v>
      </c>
      <c r="J159" s="36"/>
    </row>
    <row r="160" spans="1:10" ht="14.25" customHeight="1">
      <c r="A160" s="62" t="s">
        <v>368</v>
      </c>
      <c r="B160" s="63" t="s">
        <v>148</v>
      </c>
      <c r="C160" s="65" t="s">
        <v>26</v>
      </c>
      <c r="D160" s="63" t="s">
        <v>96</v>
      </c>
      <c r="E160" s="51">
        <v>1</v>
      </c>
      <c r="F160" s="66" t="s">
        <v>369</v>
      </c>
      <c r="G160" s="64">
        <v>849.76</v>
      </c>
      <c r="H160" s="15">
        <v>0</v>
      </c>
      <c r="I160" s="15">
        <f t="shared" si="12"/>
        <v>849.76</v>
      </c>
      <c r="J160" s="36"/>
    </row>
    <row r="161" spans="1:10" ht="14.25" customHeight="1">
      <c r="A161" s="67" t="s">
        <v>370</v>
      </c>
      <c r="B161" s="67" t="s">
        <v>371</v>
      </c>
      <c r="C161" s="68" t="s">
        <v>372</v>
      </c>
      <c r="D161" s="68" t="s">
        <v>373</v>
      </c>
      <c r="E161" s="68" t="s">
        <v>374</v>
      </c>
      <c r="F161" s="69"/>
      <c r="G161" s="68" t="s">
        <v>375</v>
      </c>
      <c r="H161" s="68" t="s">
        <v>376</v>
      </c>
      <c r="I161" s="68" t="s">
        <v>377</v>
      </c>
      <c r="J161" s="36"/>
    </row>
    <row r="162" spans="1:10" ht="14.25" customHeight="1">
      <c r="A162" s="26" t="s">
        <v>378</v>
      </c>
      <c r="B162" s="18" t="s">
        <v>141</v>
      </c>
      <c r="C162" s="27">
        <v>16</v>
      </c>
      <c r="D162" s="27">
        <v>2</v>
      </c>
      <c r="E162" s="70">
        <v>18</v>
      </c>
      <c r="F162" s="28"/>
      <c r="G162" s="18">
        <v>1392.8</v>
      </c>
      <c r="H162" s="18"/>
      <c r="I162" s="18">
        <f>SUMIF($B$55:$B$156,"FGS-1",$G$55:$G$156)</f>
        <v>22284.799999999992</v>
      </c>
      <c r="J162" s="36"/>
    </row>
    <row r="163" spans="1:10" ht="14.25" customHeight="1">
      <c r="A163" s="26" t="s">
        <v>379</v>
      </c>
      <c r="B163" s="18" t="s">
        <v>380</v>
      </c>
      <c r="C163" s="27">
        <v>55</v>
      </c>
      <c r="D163" s="27">
        <v>7</v>
      </c>
      <c r="E163" s="71">
        <v>62</v>
      </c>
      <c r="F163" s="30"/>
      <c r="G163" s="18">
        <v>849.76</v>
      </c>
      <c r="H163" s="18"/>
      <c r="I163" s="18">
        <f>SUMIF($B$55:$B$156,"FGS-2",$G$55:$G$156)</f>
        <v>44187.519999999997</v>
      </c>
      <c r="J163" s="36"/>
    </row>
    <row r="164" spans="1:10" ht="14.25" customHeight="1">
      <c r="A164" s="26" t="s">
        <v>381</v>
      </c>
      <c r="B164" s="18" t="s">
        <v>194</v>
      </c>
      <c r="C164" s="27">
        <v>23</v>
      </c>
      <c r="D164" s="27">
        <v>1</v>
      </c>
      <c r="E164" s="71">
        <v>24</v>
      </c>
      <c r="F164" s="30"/>
      <c r="G164" s="18">
        <v>566.5</v>
      </c>
      <c r="H164" s="18"/>
      <c r="I164" s="18">
        <f>SUMIF($B$55:$B$156,"FGS-3",$G$55:$G$156)</f>
        <v>13029.5</v>
      </c>
      <c r="J164" s="36"/>
    </row>
    <row r="165" spans="1:10" ht="14.25" customHeight="1">
      <c r="A165" s="31" t="s">
        <v>382</v>
      </c>
      <c r="B165" s="72" t="s">
        <v>383</v>
      </c>
      <c r="C165" s="27">
        <v>10</v>
      </c>
      <c r="D165" s="27">
        <v>2</v>
      </c>
      <c r="E165" s="71">
        <v>12</v>
      </c>
      <c r="F165" s="32"/>
      <c r="G165" s="18">
        <v>505.81</v>
      </c>
      <c r="H165" s="18"/>
      <c r="I165" s="18">
        <f>SUMIF($B$55:$B$156,"FGA-1",$G$55:$G$156)</f>
        <v>5058.1000000000004</v>
      </c>
      <c r="J165" s="36"/>
    </row>
    <row r="166" spans="1:10" ht="14.25" customHeight="1">
      <c r="A166" s="26" t="s">
        <v>384</v>
      </c>
      <c r="B166" s="18" t="s">
        <v>145</v>
      </c>
      <c r="C166" s="27">
        <f>SUMIFS($E$55:$E$160,$B$55:$B$160,"FGA-2",$D$55:$D$160,"&lt;&gt;VAGO")</f>
        <v>1</v>
      </c>
      <c r="D166" s="27">
        <f>E166-C166</f>
        <v>1</v>
      </c>
      <c r="E166" s="71">
        <v>2</v>
      </c>
      <c r="F166" s="32"/>
      <c r="G166" s="18">
        <f>SUMIF($B$55:$B$156,"FGA-2",$G$55:$G$156)</f>
        <v>465.35</v>
      </c>
      <c r="H166" s="18"/>
      <c r="I166" s="18">
        <f>SUMIF($B$55:$B$156,"FGA-2",$G$55:$G$156)</f>
        <v>465.35</v>
      </c>
      <c r="J166" s="36"/>
    </row>
    <row r="167" spans="1:10" ht="14.25" customHeight="1">
      <c r="A167" s="26" t="s">
        <v>362</v>
      </c>
      <c r="B167" s="18" t="s">
        <v>363</v>
      </c>
      <c r="C167" s="27">
        <v>1</v>
      </c>
      <c r="D167" s="27">
        <v>2</v>
      </c>
      <c r="E167" s="71">
        <v>3</v>
      </c>
      <c r="F167" s="30"/>
      <c r="G167" s="18">
        <v>364.17</v>
      </c>
      <c r="H167" s="18"/>
      <c r="I167" s="18">
        <v>728.34</v>
      </c>
      <c r="J167" s="36"/>
    </row>
    <row r="168" spans="1:10" ht="14.25" customHeight="1">
      <c r="A168" s="23" t="s">
        <v>385</v>
      </c>
      <c r="B168" s="41"/>
      <c r="C168" s="24">
        <f t="shared" ref="C168:D168" si="13">SUM(C162:C167)</f>
        <v>106</v>
      </c>
      <c r="D168" s="24">
        <f t="shared" si="13"/>
        <v>15</v>
      </c>
      <c r="E168" s="24">
        <f>SUBTOTAL(9,E58:E165)</f>
        <v>219</v>
      </c>
      <c r="F168" s="41"/>
      <c r="G168" s="42">
        <f t="shared" ref="G168:I168" si="14">SUM(G162:G167)</f>
        <v>4144.3899999999994</v>
      </c>
      <c r="H168" s="42">
        <f t="shared" si="14"/>
        <v>0</v>
      </c>
      <c r="I168" s="42">
        <f t="shared" si="14"/>
        <v>85753.61</v>
      </c>
      <c r="J168" s="38"/>
    </row>
    <row r="169" spans="1:10" ht="14.25" customHeight="1">
      <c r="A169" s="29"/>
      <c r="B169" s="29"/>
      <c r="C169" s="29"/>
      <c r="D169" s="29"/>
      <c r="E169" s="29"/>
      <c r="F169" s="29"/>
      <c r="G169" s="35"/>
      <c r="H169" s="35"/>
      <c r="I169" s="38"/>
      <c r="J169" s="38"/>
    </row>
    <row r="170" spans="1:10" ht="14.25" customHeight="1">
      <c r="A170" s="162" t="s">
        <v>130</v>
      </c>
      <c r="B170" s="158"/>
      <c r="C170" s="158"/>
      <c r="D170" s="158"/>
      <c r="E170" s="158"/>
      <c r="F170" s="158"/>
      <c r="G170" s="158"/>
      <c r="H170" s="158"/>
      <c r="I170" s="159"/>
      <c r="J170" s="38"/>
    </row>
    <row r="171" spans="1:10" ht="14.25" customHeight="1">
      <c r="A171" s="42" t="s">
        <v>131</v>
      </c>
      <c r="B171" s="9" t="s">
        <v>132</v>
      </c>
      <c r="C171" s="9" t="s">
        <v>133</v>
      </c>
      <c r="D171" s="9" t="s">
        <v>134</v>
      </c>
      <c r="E171" s="9" t="s">
        <v>135</v>
      </c>
      <c r="F171" s="9" t="s">
        <v>136</v>
      </c>
      <c r="G171" s="9" t="s">
        <v>137</v>
      </c>
      <c r="H171" s="9" t="s">
        <v>138</v>
      </c>
      <c r="I171" s="9" t="s">
        <v>139</v>
      </c>
      <c r="J171" s="38"/>
    </row>
    <row r="172" spans="1:10" ht="14.25" customHeight="1">
      <c r="A172" s="66" t="s">
        <v>386</v>
      </c>
      <c r="B172" s="63" t="s">
        <v>387</v>
      </c>
      <c r="C172" s="73" t="s">
        <v>388</v>
      </c>
      <c r="D172" s="64" t="s">
        <v>96</v>
      </c>
      <c r="E172" s="66">
        <v>1</v>
      </c>
      <c r="F172" s="63" t="s">
        <v>389</v>
      </c>
      <c r="G172" s="64">
        <v>849.76</v>
      </c>
      <c r="H172" s="15">
        <v>0</v>
      </c>
      <c r="I172" s="18">
        <f t="shared" ref="I172:I173" si="15">SUM(G172:H172)</f>
        <v>849.76</v>
      </c>
      <c r="J172" s="38"/>
    </row>
    <row r="173" spans="1:10" ht="14.25" customHeight="1">
      <c r="A173" s="66" t="s">
        <v>538</v>
      </c>
      <c r="B173" s="63" t="s">
        <v>387</v>
      </c>
      <c r="C173" s="73" t="s">
        <v>539</v>
      </c>
      <c r="D173" s="64" t="s">
        <v>96</v>
      </c>
      <c r="E173" s="66">
        <v>1</v>
      </c>
      <c r="F173" s="63" t="s">
        <v>540</v>
      </c>
      <c r="G173" s="64">
        <v>849.76</v>
      </c>
      <c r="H173" s="15">
        <v>0</v>
      </c>
      <c r="I173" s="18">
        <f t="shared" si="15"/>
        <v>849.76</v>
      </c>
      <c r="J173" s="38"/>
    </row>
    <row r="174" spans="1:10" ht="14.25" customHeight="1">
      <c r="A174" s="66" t="s">
        <v>390</v>
      </c>
      <c r="B174" s="63" t="s">
        <v>391</v>
      </c>
      <c r="C174" s="73" t="s">
        <v>392</v>
      </c>
      <c r="D174" s="64" t="s">
        <v>96</v>
      </c>
      <c r="E174" s="66">
        <v>1</v>
      </c>
      <c r="F174" s="63" t="s">
        <v>393</v>
      </c>
      <c r="G174" s="40">
        <v>4316.21</v>
      </c>
      <c r="H174" s="15">
        <v>0</v>
      </c>
      <c r="I174" s="74">
        <v>4316.21</v>
      </c>
      <c r="J174" s="38"/>
    </row>
    <row r="175" spans="1:10" ht="14.25" customHeight="1">
      <c r="A175" s="23" t="s">
        <v>385</v>
      </c>
      <c r="B175" s="41"/>
      <c r="C175" s="24"/>
      <c r="D175" s="24"/>
      <c r="E175" s="24">
        <f>SUM(E172)</f>
        <v>1</v>
      </c>
      <c r="F175" s="41"/>
      <c r="G175" s="42">
        <f>SUM(G172)</f>
        <v>849.76</v>
      </c>
      <c r="H175" s="42"/>
      <c r="I175" s="42">
        <f>SUM(I172)</f>
        <v>849.76</v>
      </c>
      <c r="J175" s="38"/>
    </row>
    <row r="176" spans="1:10" ht="14.25" customHeight="1">
      <c r="A176" s="29"/>
      <c r="B176" s="29"/>
      <c r="C176" s="29"/>
      <c r="D176" s="29"/>
      <c r="E176" s="29"/>
      <c r="F176" s="29"/>
      <c r="G176" s="35"/>
      <c r="H176" s="35"/>
      <c r="I176" s="38"/>
      <c r="J176" s="38"/>
    </row>
    <row r="177" spans="1:10" ht="14.25" customHeight="1">
      <c r="A177" s="23"/>
      <c r="B177" s="23"/>
      <c r="C177" s="24" t="s">
        <v>396</v>
      </c>
      <c r="D177" s="24" t="s">
        <v>397</v>
      </c>
      <c r="E177" s="24" t="s">
        <v>398</v>
      </c>
      <c r="F177" s="25"/>
      <c r="G177" s="24" t="s">
        <v>399</v>
      </c>
      <c r="H177" s="24" t="s">
        <v>400</v>
      </c>
      <c r="I177" s="24" t="s">
        <v>401</v>
      </c>
      <c r="J177" s="38"/>
    </row>
    <row r="178" spans="1:10" ht="14.25" customHeight="1">
      <c r="A178" s="23" t="s">
        <v>402</v>
      </c>
      <c r="B178" s="25"/>
      <c r="C178" s="24">
        <f t="shared" ref="C178:E178" si="16">SUM(C35+C51+C168)</f>
        <v>127</v>
      </c>
      <c r="D178" s="24">
        <f t="shared" si="16"/>
        <v>15</v>
      </c>
      <c r="E178" s="24">
        <f t="shared" si="16"/>
        <v>240</v>
      </c>
      <c r="F178" s="25"/>
      <c r="G178" s="42">
        <f t="shared" ref="G178:I178" si="17">SUM(H35+G51+G168)</f>
        <v>18765.14</v>
      </c>
      <c r="H178" s="42">
        <f t="shared" si="17"/>
        <v>88400.11</v>
      </c>
      <c r="I178" s="42">
        <f t="shared" si="17"/>
        <v>188774.47</v>
      </c>
      <c r="J178" s="38"/>
    </row>
    <row r="179" spans="1:10" ht="14.25" customHeight="1">
      <c r="A179" s="29"/>
      <c r="B179" s="29"/>
      <c r="C179" s="29"/>
      <c r="D179" s="29"/>
      <c r="E179" s="29"/>
      <c r="F179" s="29"/>
      <c r="G179" s="35"/>
      <c r="H179" s="35"/>
      <c r="I179" s="38"/>
      <c r="J179" s="35"/>
    </row>
    <row r="180" spans="1:10" ht="14.25" customHeight="1">
      <c r="A180" s="160" t="s">
        <v>403</v>
      </c>
      <c r="B180" s="158"/>
      <c r="C180" s="158"/>
      <c r="D180" s="158"/>
      <c r="E180" s="158"/>
      <c r="F180" s="159"/>
      <c r="G180" s="36"/>
      <c r="H180" s="35"/>
      <c r="I180" s="35"/>
      <c r="J180" s="35"/>
    </row>
    <row r="181" spans="1:10" ht="14.25" customHeight="1">
      <c r="A181" s="161" t="s">
        <v>404</v>
      </c>
      <c r="B181" s="158"/>
      <c r="C181" s="158"/>
      <c r="D181" s="158"/>
      <c r="E181" s="158"/>
      <c r="F181" s="159"/>
      <c r="G181" s="36"/>
      <c r="H181" s="35"/>
      <c r="I181" s="35"/>
      <c r="J181" s="35"/>
    </row>
    <row r="182" spans="1:10" ht="14.25" customHeight="1">
      <c r="A182" s="161" t="s">
        <v>405</v>
      </c>
      <c r="B182" s="158"/>
      <c r="C182" s="158"/>
      <c r="D182" s="158"/>
      <c r="E182" s="158"/>
      <c r="F182" s="159"/>
      <c r="G182" s="36"/>
      <c r="H182" s="35"/>
      <c r="I182" s="35"/>
      <c r="J182" s="35"/>
    </row>
    <row r="183" spans="1:10" ht="14.25" customHeight="1">
      <c r="A183" s="157" t="s">
        <v>406</v>
      </c>
      <c r="B183" s="158"/>
      <c r="C183" s="158"/>
      <c r="D183" s="158"/>
      <c r="E183" s="158"/>
      <c r="F183" s="159"/>
      <c r="G183" s="36"/>
      <c r="H183" s="35"/>
      <c r="I183" s="35"/>
      <c r="J183" s="35"/>
    </row>
    <row r="184" spans="1:10" ht="14.25" customHeight="1">
      <c r="A184" s="157" t="s">
        <v>407</v>
      </c>
      <c r="B184" s="158"/>
      <c r="C184" s="158"/>
      <c r="D184" s="158"/>
      <c r="E184" s="158"/>
      <c r="F184" s="159"/>
      <c r="G184" s="36"/>
      <c r="H184" s="35"/>
      <c r="I184" s="35"/>
      <c r="J184" s="35"/>
    </row>
    <row r="185" spans="1:10" ht="14.25" customHeight="1">
      <c r="A185" s="157" t="s">
        <v>408</v>
      </c>
      <c r="B185" s="158"/>
      <c r="C185" s="158"/>
      <c r="D185" s="158"/>
      <c r="E185" s="158"/>
      <c r="F185" s="159"/>
      <c r="G185" s="36"/>
      <c r="H185" s="35"/>
      <c r="I185" s="35"/>
      <c r="J185" s="35"/>
    </row>
    <row r="186" spans="1:10" ht="14.25" customHeight="1">
      <c r="A186" s="157"/>
      <c r="B186" s="158"/>
      <c r="C186" s="158"/>
      <c r="D186" s="158"/>
      <c r="E186" s="158"/>
      <c r="F186" s="159"/>
      <c r="G186" s="36"/>
      <c r="H186" s="35"/>
      <c r="I186" s="35"/>
      <c r="J186" s="35"/>
    </row>
    <row r="187" spans="1:10" ht="14.25" customHeight="1">
      <c r="A187" s="160" t="s">
        <v>409</v>
      </c>
      <c r="B187" s="158"/>
      <c r="C187" s="158"/>
      <c r="D187" s="158"/>
      <c r="E187" s="158"/>
      <c r="F187" s="159"/>
      <c r="G187" s="36"/>
      <c r="H187" s="35"/>
      <c r="I187" s="35"/>
      <c r="J187" s="35"/>
    </row>
    <row r="188" spans="1:10" ht="14.25" customHeight="1">
      <c r="A188" s="161" t="s">
        <v>410</v>
      </c>
      <c r="B188" s="158"/>
      <c r="C188" s="158"/>
      <c r="D188" s="158"/>
      <c r="E188" s="158"/>
      <c r="F188" s="159"/>
      <c r="G188" s="36"/>
      <c r="H188" s="35"/>
      <c r="I188" s="35"/>
      <c r="J188" s="35"/>
    </row>
    <row r="189" spans="1:10" ht="14.25" customHeight="1">
      <c r="A189" s="157" t="s">
        <v>411</v>
      </c>
      <c r="B189" s="158"/>
      <c r="C189" s="158"/>
      <c r="D189" s="158"/>
      <c r="E189" s="158"/>
      <c r="F189" s="159"/>
      <c r="G189" s="36"/>
      <c r="H189" s="35"/>
      <c r="I189" s="35"/>
      <c r="J189" s="35"/>
    </row>
    <row r="190" spans="1:10" ht="14.25" customHeight="1">
      <c r="A190" s="157" t="s">
        <v>412</v>
      </c>
      <c r="B190" s="158"/>
      <c r="C190" s="158"/>
      <c r="D190" s="158"/>
      <c r="E190" s="158"/>
      <c r="F190" s="159"/>
      <c r="G190" s="36"/>
      <c r="H190" s="35"/>
      <c r="I190" s="35"/>
      <c r="J190" s="35"/>
    </row>
    <row r="191" spans="1:10" ht="14.25" customHeight="1">
      <c r="A191" s="157" t="s">
        <v>413</v>
      </c>
      <c r="B191" s="158"/>
      <c r="C191" s="158"/>
      <c r="D191" s="158"/>
      <c r="E191" s="158"/>
      <c r="F191" s="159"/>
      <c r="G191" s="36"/>
      <c r="H191" s="35"/>
      <c r="I191" s="35"/>
      <c r="J191" s="35"/>
    </row>
    <row r="192" spans="1:10" ht="14.25" customHeight="1">
      <c r="A192" s="157" t="s">
        <v>414</v>
      </c>
      <c r="B192" s="158"/>
      <c r="C192" s="158"/>
      <c r="D192" s="158"/>
      <c r="E192" s="158"/>
      <c r="F192" s="159"/>
      <c r="G192" s="36"/>
      <c r="H192" s="35"/>
      <c r="I192" s="35"/>
      <c r="J192" s="35"/>
    </row>
    <row r="193" spans="1:10" ht="14.25" customHeight="1">
      <c r="A193" s="157" t="s">
        <v>415</v>
      </c>
      <c r="B193" s="158"/>
      <c r="C193" s="158"/>
      <c r="D193" s="158"/>
      <c r="E193" s="158"/>
      <c r="F193" s="159"/>
      <c r="G193" s="36"/>
      <c r="H193" s="35"/>
      <c r="I193" s="35"/>
      <c r="J193" s="35"/>
    </row>
    <row r="194" spans="1:10" ht="14.25" customHeight="1">
      <c r="A194" s="157" t="s">
        <v>416</v>
      </c>
      <c r="B194" s="158"/>
      <c r="C194" s="158"/>
      <c r="D194" s="158"/>
      <c r="E194" s="158"/>
      <c r="F194" s="159"/>
      <c r="G194" s="36"/>
      <c r="H194" s="35"/>
      <c r="I194" s="35"/>
      <c r="J194" s="35"/>
    </row>
    <row r="195" spans="1:10" ht="14.25" customHeight="1">
      <c r="A195" s="157" t="s">
        <v>417</v>
      </c>
      <c r="B195" s="158"/>
      <c r="C195" s="158"/>
      <c r="D195" s="158"/>
      <c r="E195" s="158"/>
      <c r="F195" s="159"/>
      <c r="G195" s="36"/>
      <c r="H195" s="35"/>
      <c r="I195" s="35"/>
      <c r="J195" s="35"/>
    </row>
    <row r="196" spans="1:10" ht="14.25" customHeight="1">
      <c r="A196" s="157" t="s">
        <v>418</v>
      </c>
      <c r="B196" s="158"/>
      <c r="C196" s="158"/>
      <c r="D196" s="158"/>
      <c r="E196" s="158"/>
      <c r="F196" s="159"/>
      <c r="G196" s="36"/>
      <c r="H196" s="35"/>
      <c r="I196" s="35"/>
      <c r="J196" s="35"/>
    </row>
    <row r="197" spans="1:10" ht="14.25" customHeight="1">
      <c r="A197" s="157" t="s">
        <v>419</v>
      </c>
      <c r="B197" s="158"/>
      <c r="C197" s="158"/>
      <c r="D197" s="158"/>
      <c r="E197" s="158"/>
      <c r="F197" s="159"/>
      <c r="G197" s="36"/>
      <c r="H197" s="35"/>
      <c r="I197" s="35"/>
      <c r="J197" s="35"/>
    </row>
    <row r="198" spans="1:10" ht="14.25" customHeight="1">
      <c r="A198" s="157" t="s">
        <v>420</v>
      </c>
      <c r="B198" s="158"/>
      <c r="C198" s="158"/>
      <c r="D198" s="158"/>
      <c r="E198" s="158"/>
      <c r="F198" s="159"/>
      <c r="G198" s="36"/>
      <c r="H198" s="35"/>
      <c r="I198" s="35"/>
      <c r="J198" s="35"/>
    </row>
    <row r="199" spans="1:10" ht="14.25" customHeight="1">
      <c r="A199" s="157" t="s">
        <v>421</v>
      </c>
      <c r="B199" s="158"/>
      <c r="C199" s="158"/>
      <c r="D199" s="158"/>
      <c r="E199" s="158"/>
      <c r="F199" s="159"/>
      <c r="G199" s="36"/>
      <c r="H199" s="35"/>
      <c r="I199" s="35"/>
      <c r="J199" s="35"/>
    </row>
    <row r="200" spans="1:10" ht="14.25" customHeight="1">
      <c r="A200" s="157" t="s">
        <v>422</v>
      </c>
      <c r="B200" s="158"/>
      <c r="C200" s="158"/>
      <c r="D200" s="158"/>
      <c r="E200" s="158"/>
      <c r="F200" s="159"/>
      <c r="G200" s="36"/>
      <c r="H200" s="35"/>
      <c r="I200" s="35"/>
      <c r="J200" s="35"/>
    </row>
    <row r="201" spans="1:10" ht="14.25" customHeight="1">
      <c r="A201" s="157" t="s">
        <v>423</v>
      </c>
      <c r="B201" s="158"/>
      <c r="C201" s="158"/>
      <c r="D201" s="158"/>
      <c r="E201" s="158"/>
      <c r="F201" s="159"/>
      <c r="G201" s="36"/>
      <c r="H201" s="35"/>
      <c r="I201" s="35"/>
      <c r="J201" s="35"/>
    </row>
    <row r="202" spans="1:10" ht="14.25" customHeight="1">
      <c r="A202" s="157" t="s">
        <v>424</v>
      </c>
      <c r="B202" s="158"/>
      <c r="C202" s="158"/>
      <c r="D202" s="158"/>
      <c r="E202" s="158"/>
      <c r="F202" s="159"/>
      <c r="G202" s="36"/>
      <c r="H202" s="35"/>
      <c r="I202" s="35"/>
      <c r="J202" s="35"/>
    </row>
    <row r="203" spans="1:10" ht="14.25" customHeight="1">
      <c r="A203" s="157" t="s">
        <v>425</v>
      </c>
      <c r="B203" s="158"/>
      <c r="C203" s="158"/>
      <c r="D203" s="158"/>
      <c r="E203" s="158"/>
      <c r="F203" s="159"/>
      <c r="G203" s="36"/>
      <c r="H203" s="35"/>
      <c r="I203" s="35"/>
      <c r="J203" s="35"/>
    </row>
    <row r="204" spans="1:10" ht="14.25" customHeight="1">
      <c r="A204" s="157" t="s">
        <v>426</v>
      </c>
      <c r="B204" s="158"/>
      <c r="C204" s="158"/>
      <c r="D204" s="158"/>
      <c r="E204" s="158"/>
      <c r="F204" s="159"/>
      <c r="G204" s="36"/>
      <c r="H204" s="35"/>
      <c r="I204" s="35"/>
      <c r="J204" s="35"/>
    </row>
    <row r="205" spans="1:10" ht="14.25" customHeight="1">
      <c r="A205" s="157" t="s">
        <v>427</v>
      </c>
      <c r="B205" s="158"/>
      <c r="C205" s="158"/>
      <c r="D205" s="158"/>
      <c r="E205" s="158"/>
      <c r="F205" s="159"/>
      <c r="G205" s="36"/>
      <c r="H205" s="35"/>
      <c r="I205" s="35"/>
      <c r="J205" s="35"/>
    </row>
    <row r="206" spans="1:10" ht="14.25" customHeight="1">
      <c r="A206" s="157" t="s">
        <v>428</v>
      </c>
      <c r="B206" s="158"/>
      <c r="C206" s="158"/>
      <c r="D206" s="158"/>
      <c r="E206" s="158"/>
      <c r="F206" s="159"/>
      <c r="G206" s="36"/>
      <c r="H206" s="35"/>
      <c r="I206" s="35"/>
      <c r="J206" s="35"/>
    </row>
    <row r="207" spans="1:10" ht="14.25" customHeight="1">
      <c r="A207" s="157" t="s">
        <v>429</v>
      </c>
      <c r="B207" s="158"/>
      <c r="C207" s="158"/>
      <c r="D207" s="158"/>
      <c r="E207" s="158"/>
      <c r="F207" s="159"/>
      <c r="G207" s="36"/>
      <c r="H207" s="35"/>
      <c r="I207" s="35"/>
      <c r="J207" s="35"/>
    </row>
    <row r="208" spans="1:10" ht="14.25" customHeight="1">
      <c r="A208" s="157" t="s">
        <v>430</v>
      </c>
      <c r="B208" s="158"/>
      <c r="C208" s="158"/>
      <c r="D208" s="158"/>
      <c r="E208" s="158"/>
      <c r="F208" s="159"/>
      <c r="G208" s="36"/>
      <c r="H208" s="35"/>
      <c r="I208" s="35"/>
      <c r="J208" s="35"/>
    </row>
    <row r="209" spans="1:10" ht="14.25" customHeight="1">
      <c r="A209" s="157" t="s">
        <v>431</v>
      </c>
      <c r="B209" s="158"/>
      <c r="C209" s="158"/>
      <c r="D209" s="158"/>
      <c r="E209" s="158"/>
      <c r="F209" s="159"/>
      <c r="G209" s="36"/>
      <c r="H209" s="35"/>
      <c r="I209" s="35"/>
      <c r="J209" s="35"/>
    </row>
    <row r="210" spans="1:10" ht="14.25" customHeight="1">
      <c r="A210" s="157" t="s">
        <v>432</v>
      </c>
      <c r="B210" s="158"/>
      <c r="C210" s="158"/>
      <c r="D210" s="158"/>
      <c r="E210" s="158"/>
      <c r="F210" s="159"/>
      <c r="G210" s="36"/>
      <c r="H210" s="35"/>
      <c r="I210" s="35"/>
      <c r="J210" s="35"/>
    </row>
    <row r="211" spans="1:10" ht="14.25" customHeight="1">
      <c r="A211" s="157" t="s">
        <v>433</v>
      </c>
      <c r="B211" s="158"/>
      <c r="C211" s="158"/>
      <c r="D211" s="158"/>
      <c r="E211" s="158"/>
      <c r="F211" s="159"/>
      <c r="G211" s="36"/>
      <c r="H211" s="35"/>
      <c r="I211" s="35"/>
      <c r="J211" s="35"/>
    </row>
    <row r="212" spans="1:10" ht="14.25" customHeight="1">
      <c r="A212" s="157" t="s">
        <v>434</v>
      </c>
      <c r="B212" s="158"/>
      <c r="C212" s="158"/>
      <c r="D212" s="158"/>
      <c r="E212" s="158"/>
      <c r="F212" s="159"/>
      <c r="G212" s="36"/>
      <c r="H212" s="35"/>
      <c r="I212" s="35"/>
      <c r="J212" s="35"/>
    </row>
    <row r="213" spans="1:10" ht="14.25" customHeight="1">
      <c r="A213" s="157" t="s">
        <v>435</v>
      </c>
      <c r="B213" s="158"/>
      <c r="C213" s="158"/>
      <c r="D213" s="158"/>
      <c r="E213" s="158"/>
      <c r="F213" s="159"/>
      <c r="G213" s="36"/>
      <c r="H213" s="35"/>
      <c r="I213" s="35"/>
      <c r="J213" s="35"/>
    </row>
    <row r="214" spans="1:10" ht="14.25" customHeight="1">
      <c r="A214" s="157" t="s">
        <v>436</v>
      </c>
      <c r="B214" s="158"/>
      <c r="C214" s="158"/>
      <c r="D214" s="158"/>
      <c r="E214" s="158"/>
      <c r="F214" s="159"/>
      <c r="G214" s="36"/>
      <c r="H214" s="35"/>
      <c r="I214" s="35"/>
      <c r="J214" s="35"/>
    </row>
    <row r="215" spans="1:10" ht="14.25" customHeight="1">
      <c r="A215" s="157" t="s">
        <v>437</v>
      </c>
      <c r="B215" s="158"/>
      <c r="C215" s="158"/>
      <c r="D215" s="158"/>
      <c r="E215" s="158"/>
      <c r="F215" s="159"/>
      <c r="G215" s="36"/>
      <c r="H215" s="35"/>
      <c r="I215" s="35"/>
      <c r="J215" s="35"/>
    </row>
    <row r="216" spans="1:10" ht="14.25" customHeight="1">
      <c r="A216" s="157" t="s">
        <v>438</v>
      </c>
      <c r="B216" s="158"/>
      <c r="C216" s="158"/>
      <c r="D216" s="158"/>
      <c r="E216" s="158"/>
      <c r="F216" s="159"/>
      <c r="G216" s="36"/>
      <c r="H216" s="35"/>
      <c r="I216" s="35"/>
      <c r="J216" s="35"/>
    </row>
    <row r="217" spans="1:10" ht="14.25" customHeight="1">
      <c r="A217" s="157" t="s">
        <v>439</v>
      </c>
      <c r="B217" s="158"/>
      <c r="C217" s="158"/>
      <c r="D217" s="158"/>
      <c r="E217" s="158"/>
      <c r="F217" s="159"/>
      <c r="G217" s="36"/>
      <c r="H217" s="35"/>
      <c r="I217" s="35"/>
      <c r="J217" s="35"/>
    </row>
    <row r="218" spans="1:10" ht="14.25" customHeight="1">
      <c r="A218" s="157" t="s">
        <v>440</v>
      </c>
      <c r="B218" s="158"/>
      <c r="C218" s="158"/>
      <c r="D218" s="158"/>
      <c r="E218" s="158"/>
      <c r="F218" s="159"/>
      <c r="G218" s="36"/>
      <c r="H218" s="35"/>
      <c r="I218" s="35"/>
      <c r="J218" s="35"/>
    </row>
    <row r="219" spans="1:10" ht="14.25" customHeight="1">
      <c r="A219" s="157" t="s">
        <v>441</v>
      </c>
      <c r="B219" s="158"/>
      <c r="C219" s="158"/>
      <c r="D219" s="158"/>
      <c r="E219" s="158"/>
      <c r="F219" s="159"/>
      <c r="G219" s="36"/>
      <c r="H219" s="35"/>
      <c r="I219" s="35"/>
      <c r="J219" s="35"/>
    </row>
    <row r="220" spans="1:10" ht="14.25" customHeight="1">
      <c r="A220" s="157" t="s">
        <v>442</v>
      </c>
      <c r="B220" s="158"/>
      <c r="C220" s="158"/>
      <c r="D220" s="158"/>
      <c r="E220" s="158"/>
      <c r="F220" s="159"/>
      <c r="G220" s="36"/>
      <c r="H220" s="35"/>
      <c r="I220" s="35"/>
      <c r="J220" s="35"/>
    </row>
    <row r="221" spans="1:10" ht="14.25" customHeight="1">
      <c r="A221" s="157" t="s">
        <v>443</v>
      </c>
      <c r="B221" s="158"/>
      <c r="C221" s="158"/>
      <c r="D221" s="158"/>
      <c r="E221" s="158"/>
      <c r="F221" s="159"/>
      <c r="G221" s="36"/>
      <c r="H221" s="35"/>
      <c r="I221" s="35"/>
      <c r="J221" s="35"/>
    </row>
    <row r="222" spans="1:10" ht="14.25" customHeight="1">
      <c r="A222" s="157" t="s">
        <v>444</v>
      </c>
      <c r="B222" s="158"/>
      <c r="C222" s="158"/>
      <c r="D222" s="158"/>
      <c r="E222" s="158"/>
      <c r="F222" s="159"/>
      <c r="G222" s="36"/>
      <c r="H222" s="35"/>
      <c r="I222" s="35"/>
      <c r="J222" s="35"/>
    </row>
    <row r="223" spans="1:10" ht="14.25" customHeight="1">
      <c r="A223" s="157" t="s">
        <v>445</v>
      </c>
      <c r="B223" s="158"/>
      <c r="C223" s="158"/>
      <c r="D223" s="158"/>
      <c r="E223" s="158"/>
      <c r="F223" s="159"/>
      <c r="G223" s="36"/>
      <c r="H223" s="35"/>
      <c r="I223" s="35"/>
      <c r="J223" s="35"/>
    </row>
    <row r="224" spans="1:10" ht="14.25" customHeight="1">
      <c r="A224" s="157" t="s">
        <v>446</v>
      </c>
      <c r="B224" s="158"/>
      <c r="C224" s="158"/>
      <c r="D224" s="158"/>
      <c r="E224" s="158"/>
      <c r="F224" s="159"/>
      <c r="G224" s="36"/>
      <c r="H224" s="35"/>
      <c r="I224" s="35"/>
      <c r="J224" s="35"/>
    </row>
    <row r="225" spans="1:10" ht="14.25" customHeight="1">
      <c r="A225" s="157" t="s">
        <v>447</v>
      </c>
      <c r="B225" s="158"/>
      <c r="C225" s="158"/>
      <c r="D225" s="158"/>
      <c r="E225" s="158"/>
      <c r="F225" s="159"/>
      <c r="G225" s="36"/>
      <c r="H225" s="35"/>
      <c r="I225" s="35"/>
      <c r="J225" s="35"/>
    </row>
    <row r="226" spans="1:10" ht="14.25" customHeight="1">
      <c r="A226" s="157" t="s">
        <v>448</v>
      </c>
      <c r="B226" s="158"/>
      <c r="C226" s="158"/>
      <c r="D226" s="158"/>
      <c r="E226" s="158"/>
      <c r="F226" s="159"/>
      <c r="G226" s="36"/>
      <c r="H226" s="35"/>
      <c r="I226" s="35"/>
      <c r="J226" s="35"/>
    </row>
    <row r="227" spans="1:10" ht="14.25" customHeight="1">
      <c r="A227" s="157" t="s">
        <v>449</v>
      </c>
      <c r="B227" s="158"/>
      <c r="C227" s="158"/>
      <c r="D227" s="158"/>
      <c r="E227" s="158"/>
      <c r="F227" s="159"/>
      <c r="G227" s="36"/>
      <c r="H227" s="35"/>
      <c r="I227" s="35"/>
      <c r="J227" s="35"/>
    </row>
    <row r="228" spans="1:10" ht="14.25" customHeight="1">
      <c r="A228" s="157" t="s">
        <v>450</v>
      </c>
      <c r="B228" s="158"/>
      <c r="C228" s="158"/>
      <c r="D228" s="158"/>
      <c r="E228" s="158"/>
      <c r="F228" s="159"/>
      <c r="G228" s="36"/>
      <c r="H228" s="35"/>
      <c r="I228" s="35"/>
      <c r="J228" s="77"/>
    </row>
    <row r="229" spans="1:10" ht="14.25" customHeight="1">
      <c r="A229" s="157" t="s">
        <v>451</v>
      </c>
      <c r="B229" s="158"/>
      <c r="C229" s="158"/>
      <c r="D229" s="158"/>
      <c r="E229" s="158"/>
      <c r="F229" s="159"/>
      <c r="G229" s="77"/>
      <c r="H229" s="77"/>
      <c r="I229" s="77"/>
      <c r="J229" s="77"/>
    </row>
    <row r="230" spans="1:10" ht="14.25" customHeight="1">
      <c r="A230" s="157" t="s">
        <v>452</v>
      </c>
      <c r="B230" s="158"/>
      <c r="C230" s="158"/>
      <c r="D230" s="158"/>
      <c r="E230" s="158"/>
      <c r="F230" s="159"/>
      <c r="G230" s="77"/>
      <c r="H230" s="77"/>
      <c r="I230" s="77"/>
      <c r="J230" s="77"/>
    </row>
    <row r="231" spans="1:10" ht="14.25" customHeight="1">
      <c r="A231" s="157" t="s">
        <v>453</v>
      </c>
      <c r="B231" s="158"/>
      <c r="C231" s="158"/>
      <c r="D231" s="158"/>
      <c r="E231" s="158"/>
      <c r="F231" s="159"/>
      <c r="G231" s="77"/>
      <c r="H231" s="77"/>
      <c r="I231" s="77"/>
      <c r="J231" s="77"/>
    </row>
    <row r="232" spans="1:10" ht="14.25" customHeight="1">
      <c r="A232" s="157" t="s">
        <v>454</v>
      </c>
      <c r="B232" s="158"/>
      <c r="C232" s="158"/>
      <c r="D232" s="158"/>
      <c r="E232" s="158"/>
      <c r="F232" s="159"/>
      <c r="G232" s="77"/>
      <c r="H232" s="77"/>
      <c r="I232" s="77"/>
      <c r="J232" s="77"/>
    </row>
    <row r="233" spans="1:10" ht="14.25" customHeight="1">
      <c r="A233" s="157" t="s">
        <v>455</v>
      </c>
      <c r="B233" s="158"/>
      <c r="C233" s="158"/>
      <c r="D233" s="158"/>
      <c r="E233" s="158"/>
      <c r="F233" s="159"/>
      <c r="G233" s="77"/>
      <c r="H233" s="77"/>
      <c r="I233" s="77"/>
      <c r="J233" s="77"/>
    </row>
    <row r="234" spans="1:10" ht="14.25" customHeight="1">
      <c r="A234" s="157" t="s">
        <v>456</v>
      </c>
      <c r="B234" s="158"/>
      <c r="C234" s="158"/>
      <c r="D234" s="158"/>
      <c r="E234" s="158"/>
      <c r="F234" s="159"/>
      <c r="G234" s="77"/>
      <c r="H234" s="77"/>
      <c r="I234" s="77"/>
      <c r="J234" s="77"/>
    </row>
    <row r="235" spans="1:10" ht="14.25" customHeight="1">
      <c r="A235" s="157" t="s">
        <v>457</v>
      </c>
      <c r="B235" s="158"/>
      <c r="C235" s="158"/>
      <c r="D235" s="158"/>
      <c r="E235" s="158"/>
      <c r="F235" s="159"/>
      <c r="G235" s="77"/>
      <c r="H235" s="77"/>
      <c r="I235" s="77"/>
      <c r="J235" s="77"/>
    </row>
    <row r="236" spans="1:10" ht="14.25" customHeight="1">
      <c r="A236" s="157" t="s">
        <v>458</v>
      </c>
      <c r="B236" s="158"/>
      <c r="C236" s="158"/>
      <c r="D236" s="158"/>
      <c r="E236" s="158"/>
      <c r="F236" s="159"/>
      <c r="G236" s="77"/>
      <c r="H236" s="77"/>
      <c r="I236" s="77"/>
      <c r="J236" s="77"/>
    </row>
    <row r="237" spans="1:10" ht="14.25" customHeight="1">
      <c r="A237" s="157" t="s">
        <v>459</v>
      </c>
      <c r="B237" s="158"/>
      <c r="C237" s="158"/>
      <c r="D237" s="158"/>
      <c r="E237" s="158"/>
      <c r="F237" s="159"/>
      <c r="G237" s="77"/>
      <c r="H237" s="77"/>
      <c r="I237" s="77"/>
      <c r="J237" s="77"/>
    </row>
    <row r="238" spans="1:10" ht="14.25" customHeight="1">
      <c r="A238" s="157" t="s">
        <v>460</v>
      </c>
      <c r="B238" s="158"/>
      <c r="C238" s="158"/>
      <c r="D238" s="158"/>
      <c r="E238" s="158"/>
      <c r="F238" s="159"/>
      <c r="G238" s="77"/>
      <c r="H238" s="77"/>
      <c r="I238" s="77"/>
      <c r="J238" s="77"/>
    </row>
    <row r="239" spans="1:10" ht="14.25" customHeight="1">
      <c r="A239" s="157" t="s">
        <v>461</v>
      </c>
      <c r="B239" s="158"/>
      <c r="C239" s="158"/>
      <c r="D239" s="158"/>
      <c r="E239" s="158"/>
      <c r="F239" s="159"/>
      <c r="G239" s="77"/>
      <c r="H239" s="77"/>
      <c r="I239" s="77"/>
      <c r="J239" s="77"/>
    </row>
    <row r="240" spans="1:10" ht="14.25" customHeight="1">
      <c r="A240" s="157" t="s">
        <v>462</v>
      </c>
      <c r="B240" s="158"/>
      <c r="C240" s="158"/>
      <c r="D240" s="158"/>
      <c r="E240" s="158"/>
      <c r="F240" s="159"/>
      <c r="G240" s="77"/>
      <c r="H240" s="77"/>
      <c r="I240" s="77"/>
      <c r="J240" s="77"/>
    </row>
    <row r="241" spans="1:10" ht="14.25" customHeight="1">
      <c r="A241" s="157" t="s">
        <v>463</v>
      </c>
      <c r="B241" s="158"/>
      <c r="C241" s="158"/>
      <c r="D241" s="158"/>
      <c r="E241" s="158"/>
      <c r="F241" s="159"/>
      <c r="G241" s="77"/>
      <c r="H241" s="77"/>
      <c r="I241" s="77"/>
      <c r="J241" s="77"/>
    </row>
    <row r="242" spans="1:10" ht="14.25" customHeight="1">
      <c r="A242" s="157" t="s">
        <v>464</v>
      </c>
      <c r="B242" s="158"/>
      <c r="C242" s="158"/>
      <c r="D242" s="158"/>
      <c r="E242" s="158"/>
      <c r="F242" s="159"/>
      <c r="G242" s="77"/>
      <c r="H242" s="77"/>
      <c r="I242" s="77"/>
      <c r="J242" s="77"/>
    </row>
    <row r="243" spans="1:10" ht="14.25" customHeight="1">
      <c r="A243" s="157" t="s">
        <v>465</v>
      </c>
      <c r="B243" s="158"/>
      <c r="C243" s="158"/>
      <c r="D243" s="158"/>
      <c r="E243" s="158"/>
      <c r="F243" s="159"/>
      <c r="G243" s="77"/>
      <c r="H243" s="77"/>
      <c r="I243" s="77"/>
      <c r="J243" s="77"/>
    </row>
    <row r="244" spans="1:10" ht="14.25" customHeight="1">
      <c r="A244" s="157" t="s">
        <v>466</v>
      </c>
      <c r="B244" s="158"/>
      <c r="C244" s="158"/>
      <c r="D244" s="158"/>
      <c r="E244" s="158"/>
      <c r="F244" s="159"/>
      <c r="G244" s="77"/>
      <c r="H244" s="77"/>
      <c r="I244" s="77"/>
      <c r="J244" s="77"/>
    </row>
    <row r="245" spans="1:10" ht="14.25" customHeight="1">
      <c r="A245" s="157" t="s">
        <v>467</v>
      </c>
      <c r="B245" s="158"/>
      <c r="C245" s="158"/>
      <c r="D245" s="158"/>
      <c r="E245" s="158"/>
      <c r="F245" s="159"/>
      <c r="G245" s="77"/>
      <c r="H245" s="77"/>
      <c r="I245" s="77"/>
      <c r="J245" s="77"/>
    </row>
    <row r="246" spans="1:10" ht="14.25" customHeight="1">
      <c r="A246" s="157" t="s">
        <v>468</v>
      </c>
      <c r="B246" s="158"/>
      <c r="C246" s="158"/>
      <c r="D246" s="158"/>
      <c r="E246" s="158"/>
      <c r="F246" s="159"/>
      <c r="G246" s="77"/>
      <c r="H246" s="77"/>
      <c r="I246" s="77"/>
      <c r="J246" s="77"/>
    </row>
    <row r="247" spans="1:10" ht="14.25" customHeight="1">
      <c r="A247" s="157" t="s">
        <v>469</v>
      </c>
      <c r="B247" s="158"/>
      <c r="C247" s="158"/>
      <c r="D247" s="158"/>
      <c r="E247" s="158"/>
      <c r="F247" s="159"/>
      <c r="G247" s="77"/>
      <c r="H247" s="77"/>
      <c r="I247" s="77"/>
      <c r="J247" s="77"/>
    </row>
    <row r="248" spans="1:10" ht="14.25" customHeight="1">
      <c r="A248" s="157" t="s">
        <v>470</v>
      </c>
      <c r="B248" s="158"/>
      <c r="C248" s="158"/>
      <c r="D248" s="158"/>
      <c r="E248" s="158"/>
      <c r="F248" s="159"/>
      <c r="G248" s="77"/>
      <c r="H248" s="77"/>
      <c r="I248" s="77"/>
      <c r="J248" s="79"/>
    </row>
    <row r="249" spans="1:10" ht="14.25" customHeight="1"/>
    <row r="250" spans="1:10" ht="14.25" customHeight="1"/>
    <row r="251" spans="1:10" ht="14.25" customHeight="1"/>
    <row r="252" spans="1:10" ht="14.25" customHeight="1"/>
    <row r="253" spans="1:10" ht="14.25" customHeight="1"/>
    <row r="254" spans="1:10" ht="14.25" customHeight="1"/>
    <row r="255" spans="1:10" ht="14.25" customHeight="1"/>
    <row r="256" spans="1:10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7"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A229:F229"/>
    <mergeCell ref="A230:F230"/>
    <mergeCell ref="A231:F231"/>
    <mergeCell ref="A232:F232"/>
    <mergeCell ref="A233:F233"/>
    <mergeCell ref="A234:F234"/>
    <mergeCell ref="A242:F242"/>
    <mergeCell ref="A248:F248"/>
    <mergeCell ref="A235:F235"/>
    <mergeCell ref="A236:F236"/>
    <mergeCell ref="A237:F237"/>
    <mergeCell ref="A238:F238"/>
    <mergeCell ref="A239:F239"/>
    <mergeCell ref="A240:F240"/>
    <mergeCell ref="A241:F241"/>
    <mergeCell ref="A243:F243"/>
    <mergeCell ref="A244:F244"/>
    <mergeCell ref="A245:F245"/>
    <mergeCell ref="A246:F246"/>
    <mergeCell ref="A247:F247"/>
    <mergeCell ref="A1:J1"/>
    <mergeCell ref="A2:J2"/>
    <mergeCell ref="A3:J3"/>
    <mergeCell ref="B4:J4"/>
    <mergeCell ref="A5:J5"/>
    <mergeCell ref="A37:I37"/>
    <mergeCell ref="A53:I53"/>
    <mergeCell ref="A170:I170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217:F217"/>
    <mergeCell ref="A218:F218"/>
    <mergeCell ref="A219:F219"/>
    <mergeCell ref="A220:F220"/>
    <mergeCell ref="A212:F212"/>
    <mergeCell ref="A213:F213"/>
    <mergeCell ref="A214:F214"/>
    <mergeCell ref="A215:F215"/>
    <mergeCell ref="A216:F216"/>
  </mergeCells>
  <dataValidations count="2">
    <dataValidation type="list" allowBlank="1" sqref="B39:B44" xr:uid="{00000000-0002-0000-0800-000000000000}">
      <formula1>"FDA,FDA-1,FDA-2,FDA-3,FDA-4"</formula1>
    </dataValidation>
    <dataValidation type="list" allowBlank="1" sqref="B7:B22" xr:uid="{00000000-0002-0000-0800-000001000000}">
      <formula1>"DAS,DAS-1,DAS-2,DAS-3,DAS-4,DAS-5,CAA-1,CAA-2,CAA-3,CAA-4,CAA-5"</formula1>
    </dataValidation>
  </dataValidations>
  <pageMargins left="0.75" right="0.75" top="1" bottom="1" header="0" footer="0"/>
  <pageSetup orientation="landscape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>
      <selection sqref="A1:J1"/>
    </sheetView>
  </sheetViews>
  <sheetFormatPr defaultColWidth="12.625" defaultRowHeight="15" customHeight="1"/>
  <cols>
    <col min="1" max="1" width="56.25" customWidth="1"/>
    <col min="2" max="2" width="9" customWidth="1"/>
    <col min="3" max="3" width="17.875" customWidth="1"/>
    <col min="4" max="4" width="10" customWidth="1"/>
    <col min="5" max="5" width="9" customWidth="1"/>
    <col min="6" max="6" width="58.75" customWidth="1"/>
    <col min="7" max="8" width="12.5" customWidth="1"/>
    <col min="9" max="9" width="13.625" customWidth="1"/>
    <col min="10" max="10" width="12.5" customWidth="1"/>
    <col min="11" max="26" width="9" customWidth="1"/>
  </cols>
  <sheetData>
    <row r="1" spans="1:10" ht="14.25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5"/>
    </row>
    <row r="2" spans="1:10" ht="14.25" customHeight="1">
      <c r="A2" s="166" t="s">
        <v>1</v>
      </c>
      <c r="B2" s="158"/>
      <c r="C2" s="158"/>
      <c r="D2" s="158"/>
      <c r="E2" s="158"/>
      <c r="F2" s="158"/>
      <c r="G2" s="158"/>
      <c r="H2" s="158"/>
      <c r="I2" s="158"/>
      <c r="J2" s="167"/>
    </row>
    <row r="3" spans="1:10" ht="14.25" customHeight="1">
      <c r="A3" s="166" t="s">
        <v>2</v>
      </c>
      <c r="B3" s="158"/>
      <c r="C3" s="158"/>
      <c r="D3" s="158"/>
      <c r="E3" s="158"/>
      <c r="F3" s="158"/>
      <c r="G3" s="158"/>
      <c r="H3" s="158"/>
      <c r="I3" s="158"/>
      <c r="J3" s="167"/>
    </row>
    <row r="4" spans="1:10" ht="14.25" customHeight="1">
      <c r="A4" s="4" t="s">
        <v>552</v>
      </c>
      <c r="B4" s="168" t="s">
        <v>4</v>
      </c>
      <c r="C4" s="158"/>
      <c r="D4" s="158"/>
      <c r="E4" s="158"/>
      <c r="F4" s="158"/>
      <c r="G4" s="158"/>
      <c r="H4" s="158"/>
      <c r="I4" s="158"/>
      <c r="J4" s="159"/>
    </row>
    <row r="5" spans="1:10" ht="14.25" customHeight="1">
      <c r="A5" s="162" t="s">
        <v>5</v>
      </c>
      <c r="B5" s="158"/>
      <c r="C5" s="158"/>
      <c r="D5" s="158"/>
      <c r="E5" s="158"/>
      <c r="F5" s="158"/>
      <c r="G5" s="158"/>
      <c r="H5" s="158"/>
      <c r="I5" s="158"/>
      <c r="J5" s="159"/>
    </row>
    <row r="6" spans="1:10" ht="14.25" customHeight="1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</row>
    <row r="7" spans="1:10" ht="14.25" customHeight="1">
      <c r="A7" s="13" t="s">
        <v>16</v>
      </c>
      <c r="B7" s="13" t="s">
        <v>17</v>
      </c>
      <c r="C7" s="13" t="s">
        <v>18</v>
      </c>
      <c r="D7" s="13" t="s">
        <v>484</v>
      </c>
      <c r="E7" s="14">
        <v>1</v>
      </c>
      <c r="F7" s="13" t="s">
        <v>20</v>
      </c>
      <c r="G7" s="15">
        <v>0</v>
      </c>
      <c r="H7" s="16">
        <v>2600</v>
      </c>
      <c r="I7" s="17">
        <v>10400</v>
      </c>
      <c r="J7" s="18">
        <f t="shared" ref="J7:J22" si="0">SUM(G7:I7)</f>
        <v>13000</v>
      </c>
    </row>
    <row r="8" spans="1:10" ht="14.25" customHeight="1">
      <c r="A8" s="13" t="s">
        <v>542</v>
      </c>
      <c r="B8" s="13" t="s">
        <v>42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2">
        <v>770.75</v>
      </c>
      <c r="I8" s="22">
        <v>3083.01</v>
      </c>
      <c r="J8" s="18">
        <f t="shared" si="0"/>
        <v>3853.76</v>
      </c>
    </row>
    <row r="9" spans="1:10" ht="14.25" customHeight="1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16">
        <v>1425.9</v>
      </c>
      <c r="I9" s="17">
        <v>5703.56</v>
      </c>
      <c r="J9" s="18">
        <f t="shared" si="0"/>
        <v>7129.4600000000009</v>
      </c>
    </row>
    <row r="10" spans="1:10" ht="14.25" customHeight="1">
      <c r="A10" s="13" t="s">
        <v>533</v>
      </c>
      <c r="B10" s="13" t="s">
        <v>35</v>
      </c>
      <c r="C10" s="13" t="s">
        <v>312</v>
      </c>
      <c r="D10" s="13" t="s">
        <v>19</v>
      </c>
      <c r="E10" s="14">
        <v>1</v>
      </c>
      <c r="F10" s="13" t="s">
        <v>543</v>
      </c>
      <c r="G10" s="15">
        <v>0</v>
      </c>
      <c r="H10" s="21">
        <v>308.3</v>
      </c>
      <c r="I10" s="21">
        <v>1233.21</v>
      </c>
      <c r="J10" s="18">
        <f t="shared" si="0"/>
        <v>1541.51</v>
      </c>
    </row>
    <row r="11" spans="1:10" ht="14.25" customHeight="1">
      <c r="A11" s="13" t="s">
        <v>534</v>
      </c>
      <c r="B11" s="13" t="s">
        <v>35</v>
      </c>
      <c r="C11" s="13" t="s">
        <v>312</v>
      </c>
      <c r="D11" s="13" t="s">
        <v>19</v>
      </c>
      <c r="E11" s="14">
        <v>1</v>
      </c>
      <c r="F11" s="13" t="s">
        <v>544</v>
      </c>
      <c r="G11" s="15">
        <v>0</v>
      </c>
      <c r="H11" s="21">
        <v>308.3</v>
      </c>
      <c r="I11" s="21">
        <v>1233.21</v>
      </c>
      <c r="J11" s="18">
        <f t="shared" si="0"/>
        <v>1541.51</v>
      </c>
    </row>
    <row r="12" spans="1:10" ht="14.25" customHeight="1">
      <c r="A12" s="13" t="s">
        <v>535</v>
      </c>
      <c r="B12" s="13" t="s">
        <v>35</v>
      </c>
      <c r="C12" s="13" t="s">
        <v>312</v>
      </c>
      <c r="D12" s="13" t="s">
        <v>19</v>
      </c>
      <c r="E12" s="14">
        <v>1</v>
      </c>
      <c r="F12" s="13" t="s">
        <v>545</v>
      </c>
      <c r="G12" s="15">
        <v>0</v>
      </c>
      <c r="H12" s="21">
        <v>308.3</v>
      </c>
      <c r="I12" s="21">
        <v>1233.21</v>
      </c>
      <c r="J12" s="18">
        <f t="shared" si="0"/>
        <v>1541.51</v>
      </c>
    </row>
    <row r="13" spans="1:10" ht="14.25" customHeight="1">
      <c r="A13" s="13" t="s">
        <v>28</v>
      </c>
      <c r="B13" s="13" t="s">
        <v>29</v>
      </c>
      <c r="C13" s="13" t="s">
        <v>30</v>
      </c>
      <c r="D13" s="13" t="s">
        <v>19</v>
      </c>
      <c r="E13" s="14">
        <v>1</v>
      </c>
      <c r="F13" s="13" t="s">
        <v>485</v>
      </c>
      <c r="G13" s="15">
        <v>0</v>
      </c>
      <c r="H13" s="16">
        <v>1310.28</v>
      </c>
      <c r="I13" s="17">
        <v>5241.1099999999997</v>
      </c>
      <c r="J13" s="18">
        <f t="shared" si="0"/>
        <v>6551.3899999999994</v>
      </c>
    </row>
    <row r="14" spans="1:10" ht="14.25" customHeight="1">
      <c r="A14" s="13" t="s">
        <v>32</v>
      </c>
      <c r="B14" s="13" t="s">
        <v>22</v>
      </c>
      <c r="C14" s="13" t="s">
        <v>30</v>
      </c>
      <c r="D14" s="13" t="s">
        <v>19</v>
      </c>
      <c r="E14" s="14">
        <v>1</v>
      </c>
      <c r="F14" s="13" t="s">
        <v>525</v>
      </c>
      <c r="G14" s="15">
        <v>0</v>
      </c>
      <c r="H14" s="21">
        <v>500.99</v>
      </c>
      <c r="I14" s="21">
        <v>2003.96</v>
      </c>
      <c r="J14" s="18">
        <f t="shared" si="0"/>
        <v>2504.9499999999998</v>
      </c>
    </row>
    <row r="15" spans="1:10" ht="14.25" customHeight="1">
      <c r="A15" s="13" t="s">
        <v>34</v>
      </c>
      <c r="B15" s="13" t="s">
        <v>35</v>
      </c>
      <c r="C15" s="13" t="s">
        <v>36</v>
      </c>
      <c r="D15" s="13" t="s">
        <v>19</v>
      </c>
      <c r="E15" s="14">
        <v>1</v>
      </c>
      <c r="F15" s="13" t="s">
        <v>37</v>
      </c>
      <c r="G15" s="15">
        <v>0</v>
      </c>
      <c r="H15" s="21">
        <v>308.3</v>
      </c>
      <c r="I15" s="21">
        <v>1233.21</v>
      </c>
      <c r="J15" s="18">
        <f t="shared" si="0"/>
        <v>1541.51</v>
      </c>
    </row>
    <row r="16" spans="1:10" ht="14.25" customHeight="1">
      <c r="A16" s="13" t="s">
        <v>38</v>
      </c>
      <c r="B16" s="13" t="s">
        <v>22</v>
      </c>
      <c r="C16" s="13" t="s">
        <v>39</v>
      </c>
      <c r="D16" s="13" t="s">
        <v>487</v>
      </c>
      <c r="E16" s="14">
        <v>1</v>
      </c>
      <c r="F16" s="13" t="s">
        <v>40</v>
      </c>
      <c r="G16" s="15">
        <v>0</v>
      </c>
      <c r="H16" s="21">
        <v>500.99</v>
      </c>
      <c r="I16" s="21">
        <v>2003.96</v>
      </c>
      <c r="J16" s="18">
        <f t="shared" si="0"/>
        <v>2504.9499999999998</v>
      </c>
    </row>
    <row r="17" spans="1:10" ht="14.25" customHeight="1">
      <c r="A17" s="13" t="s">
        <v>546</v>
      </c>
      <c r="B17" s="13" t="s">
        <v>22</v>
      </c>
      <c r="C17" s="13" t="s">
        <v>18</v>
      </c>
      <c r="D17" s="13" t="s">
        <v>19</v>
      </c>
      <c r="E17" s="14">
        <v>1</v>
      </c>
      <c r="F17" s="13" t="s">
        <v>490</v>
      </c>
      <c r="G17" s="15">
        <v>0</v>
      </c>
      <c r="H17" s="21">
        <v>500.99</v>
      </c>
      <c r="I17" s="21">
        <v>2003.96</v>
      </c>
      <c r="J17" s="18">
        <f t="shared" si="0"/>
        <v>2504.9499999999998</v>
      </c>
    </row>
    <row r="18" spans="1:10" ht="14.25" customHeight="1">
      <c r="A18" s="13" t="s">
        <v>41</v>
      </c>
      <c r="B18" s="13" t="s">
        <v>42</v>
      </c>
      <c r="C18" s="13" t="s">
        <v>43</v>
      </c>
      <c r="D18" s="13" t="s">
        <v>19</v>
      </c>
      <c r="E18" s="14">
        <v>1</v>
      </c>
      <c r="F18" s="13" t="s">
        <v>44</v>
      </c>
      <c r="G18" s="15">
        <v>0</v>
      </c>
      <c r="H18" s="22">
        <v>770.75</v>
      </c>
      <c r="I18" s="22">
        <v>3083.01</v>
      </c>
      <c r="J18" s="18">
        <f t="shared" si="0"/>
        <v>3853.76</v>
      </c>
    </row>
    <row r="19" spans="1:10" ht="14.25" customHeight="1">
      <c r="A19" s="13" t="s">
        <v>45</v>
      </c>
      <c r="B19" s="13" t="s">
        <v>29</v>
      </c>
      <c r="C19" s="13" t="s">
        <v>46</v>
      </c>
      <c r="D19" s="13" t="s">
        <v>484</v>
      </c>
      <c r="E19" s="14">
        <v>1</v>
      </c>
      <c r="F19" s="13" t="s">
        <v>47</v>
      </c>
      <c r="G19" s="15">
        <v>0</v>
      </c>
      <c r="H19" s="22">
        <v>1310.28</v>
      </c>
      <c r="I19" s="22">
        <v>5241.1099999999997</v>
      </c>
      <c r="J19" s="18">
        <f t="shared" si="0"/>
        <v>6551.3899999999994</v>
      </c>
    </row>
    <row r="20" spans="1:10" ht="14.25" customHeight="1">
      <c r="A20" s="13" t="s">
        <v>51</v>
      </c>
      <c r="B20" s="13" t="s">
        <v>52</v>
      </c>
      <c r="C20" s="13" t="s">
        <v>53</v>
      </c>
      <c r="D20" s="13" t="s">
        <v>487</v>
      </c>
      <c r="E20" s="14">
        <v>1</v>
      </c>
      <c r="F20" s="13" t="s">
        <v>54</v>
      </c>
      <c r="G20" s="15">
        <v>0</v>
      </c>
      <c r="H20" s="16">
        <v>1076.06</v>
      </c>
      <c r="I20" s="17">
        <v>4316.21</v>
      </c>
      <c r="J20" s="18">
        <f t="shared" si="0"/>
        <v>5392.27</v>
      </c>
    </row>
    <row r="21" spans="1:10" ht="14.25" customHeight="1">
      <c r="A21" s="13" t="s">
        <v>503</v>
      </c>
      <c r="B21" s="13" t="s">
        <v>29</v>
      </c>
      <c r="C21" s="13" t="s">
        <v>18</v>
      </c>
      <c r="D21" s="13" t="s">
        <v>484</v>
      </c>
      <c r="E21" s="14">
        <v>1</v>
      </c>
      <c r="F21" s="13" t="s">
        <v>504</v>
      </c>
      <c r="G21" s="15">
        <v>0</v>
      </c>
      <c r="H21" s="22">
        <v>1310.28</v>
      </c>
      <c r="I21" s="22">
        <v>5241.1099999999997</v>
      </c>
      <c r="J21" s="18">
        <f t="shared" si="0"/>
        <v>6551.3899999999994</v>
      </c>
    </row>
    <row r="22" spans="1:10" ht="14.25" customHeight="1">
      <c r="A22" s="13" t="s">
        <v>55</v>
      </c>
      <c r="B22" s="13" t="s">
        <v>29</v>
      </c>
      <c r="C22" s="13" t="s">
        <v>56</v>
      </c>
      <c r="D22" s="13" t="s">
        <v>19</v>
      </c>
      <c r="E22" s="14">
        <v>1</v>
      </c>
      <c r="F22" s="13" t="s">
        <v>57</v>
      </c>
      <c r="G22" s="15">
        <v>0</v>
      </c>
      <c r="H22" s="22">
        <v>1310.28</v>
      </c>
      <c r="I22" s="22">
        <v>5241.1099999999997</v>
      </c>
      <c r="J22" s="18">
        <f t="shared" si="0"/>
        <v>6551.3899999999994</v>
      </c>
    </row>
    <row r="23" spans="1:10" ht="14.25" customHeight="1">
      <c r="A23" s="23" t="s">
        <v>58</v>
      </c>
      <c r="B23" s="23" t="s">
        <v>59</v>
      </c>
      <c r="C23" s="24" t="s">
        <v>60</v>
      </c>
      <c r="D23" s="24" t="s">
        <v>61</v>
      </c>
      <c r="E23" s="24" t="s">
        <v>62</v>
      </c>
      <c r="F23" s="25"/>
      <c r="G23" s="24" t="s">
        <v>63</v>
      </c>
      <c r="H23" s="24" t="s">
        <v>64</v>
      </c>
      <c r="I23" s="24" t="s">
        <v>65</v>
      </c>
      <c r="J23" s="24" t="s">
        <v>66</v>
      </c>
    </row>
    <row r="24" spans="1:10" ht="14.25" customHeight="1">
      <c r="A24" s="26" t="s">
        <v>67</v>
      </c>
      <c r="B24" s="14" t="s">
        <v>68</v>
      </c>
      <c r="C24" s="27">
        <f>SUMIFS($E$7:$E$22,$B$7:$B$22,"DAS",$D$7:$D$22,"&lt;&gt;VAGO")</f>
        <v>0</v>
      </c>
      <c r="D24" s="27">
        <f>SUMIFS($E$7:$E$22,$B$7:$B$22,"DAS",$D$7:$D$22,"VAGO")</f>
        <v>0</v>
      </c>
      <c r="E24" s="27">
        <f t="shared" ref="E24:E31" si="1">C24+D24</f>
        <v>0</v>
      </c>
      <c r="F24" s="28"/>
      <c r="G24" s="18">
        <f>SUMIF($B$7:$B$22,"DAS",$G$7:$G$22)</f>
        <v>0</v>
      </c>
      <c r="H24" s="18">
        <f>SUMIF($B$7:$B$22,"DAS",$H$7:$H$22)</f>
        <v>0</v>
      </c>
      <c r="I24" s="18">
        <f>SUMIF($B$7:$B$22,"DAS",$I$7:$I$22)</f>
        <v>0</v>
      </c>
      <c r="J24" s="18">
        <f>SUMIF($B$7:$B$22,"DAS",$J$7:$J$22)</f>
        <v>0</v>
      </c>
    </row>
    <row r="25" spans="1:10" ht="14.25" customHeight="1">
      <c r="A25" s="26" t="s">
        <v>69</v>
      </c>
      <c r="B25" s="14" t="s">
        <v>17</v>
      </c>
      <c r="C25" s="27">
        <f>SUMIFS($E$7:$E$22,$B$7:$B$22,"DAS-1",$D$7:$D$22,"&lt;&gt;VAGO")</f>
        <v>1</v>
      </c>
      <c r="D25" s="27">
        <f>SUMIFS($E$7:$E$22,$B$7:$B$22,"DAS-1",$D$7:$D$22,"VAGO")</f>
        <v>0</v>
      </c>
      <c r="E25" s="27">
        <f t="shared" si="1"/>
        <v>1</v>
      </c>
      <c r="F25" s="30"/>
      <c r="G25" s="18">
        <f>SUMIF($B$7:$B$22,"DAS-1",$G$7:$G$22)</f>
        <v>0</v>
      </c>
      <c r="H25" s="18">
        <f>SUMIF($B$7:$B$22,"DAS-1",$H$7:$H$22)</f>
        <v>2600</v>
      </c>
      <c r="I25" s="18">
        <f>SUMIF($B$7:$B$22,"DAS-1",$I$7:$I$22)</f>
        <v>10400</v>
      </c>
      <c r="J25" s="18">
        <f>SUMIF($B$7:$B$22,"DAS-1",$J$7:$J$22)</f>
        <v>13000</v>
      </c>
    </row>
    <row r="26" spans="1:10" ht="14.25" customHeight="1">
      <c r="A26" s="26" t="s">
        <v>70</v>
      </c>
      <c r="B26" s="14" t="s">
        <v>71</v>
      </c>
      <c r="C26" s="27">
        <f>SUMIFS($E$7:$E$22,$B$7:$B$22,"DAS-2",$D$7:$D$22,"&lt;&gt;VAGO")</f>
        <v>0</v>
      </c>
      <c r="D26" s="27">
        <f>SUMIFS($E$7:$E$22,$B$7:$B$22,"DAS-2",$D$7:$D$22,"VAGO")</f>
        <v>0</v>
      </c>
      <c r="E26" s="27">
        <f t="shared" si="1"/>
        <v>0</v>
      </c>
      <c r="F26" s="30"/>
      <c r="G26" s="18">
        <f>SUMIF($B$7:$B$22,"DAS-2",$G$7:$G$22)</f>
        <v>0</v>
      </c>
      <c r="H26" s="18">
        <f>SUMIF($B$7:$B$22,"DAS-2",$H$7:$H$22)</f>
        <v>0</v>
      </c>
      <c r="I26" s="18">
        <f>SUMIF($B$7:$B$22,"DAS-2",$I$7:$I$22)</f>
        <v>0</v>
      </c>
      <c r="J26" s="18">
        <f>SUMIF($B$7:$B$22,"DAS-2",$J$7:$J$22)</f>
        <v>0</v>
      </c>
    </row>
    <row r="27" spans="1:10" ht="14.25" customHeight="1">
      <c r="A27" s="26" t="s">
        <v>72</v>
      </c>
      <c r="B27" s="14" t="s">
        <v>25</v>
      </c>
      <c r="C27" s="27">
        <f>SUMIFS($E$7:$E$22,$B$7:$B$22,"DAS-3",$D$7:$D$22,"&lt;&gt;VAGO")</f>
        <v>1</v>
      </c>
      <c r="D27" s="27">
        <v>0</v>
      </c>
      <c r="E27" s="27">
        <f t="shared" si="1"/>
        <v>1</v>
      </c>
      <c r="F27" s="30"/>
      <c r="G27" s="18">
        <f>SUMIF($B$7:$B$22,"DAS-3",$G$7:$G$22)</f>
        <v>0</v>
      </c>
      <c r="H27" s="18">
        <f>SUMIF($B$7:$B$22,"DAS-3",$H$7:$H$22)</f>
        <v>1425.9</v>
      </c>
      <c r="I27" s="18">
        <f>SUMIF($B$7:$B$22,"DAS-3",$I$7:$I$22)</f>
        <v>5703.56</v>
      </c>
      <c r="J27" s="18">
        <f>SUMIF($B$7:$B$22,"DAS-3",$J$7:$J$22)</f>
        <v>7129.4600000000009</v>
      </c>
    </row>
    <row r="28" spans="1:10" ht="14.25" customHeight="1">
      <c r="A28" s="31" t="s">
        <v>73</v>
      </c>
      <c r="B28" s="14" t="s">
        <v>29</v>
      </c>
      <c r="C28" s="27">
        <v>3</v>
      </c>
      <c r="D28" s="27">
        <v>0</v>
      </c>
      <c r="E28" s="27">
        <f t="shared" si="1"/>
        <v>3</v>
      </c>
      <c r="F28" s="32"/>
      <c r="G28" s="18">
        <f>SUMIF($B$7:$B$22,"DAS-4",$G$7:$G$22)</f>
        <v>0</v>
      </c>
      <c r="H28" s="18">
        <f>SUMIF($B$7:$B$22,"DAS-4",$H$7:$H$22)</f>
        <v>5241.12</v>
      </c>
      <c r="I28" s="18">
        <f>SUMIF($B$7:$B$22,"DAS-4",$I$7:$I$22)</f>
        <v>20964.439999999999</v>
      </c>
      <c r="J28" s="18">
        <f>SUMIF($B$7:$B$22,"DAS-4",$J$7:$J$22)</f>
        <v>26205.559999999998</v>
      </c>
    </row>
    <row r="29" spans="1:10" ht="14.25" customHeight="1">
      <c r="A29" s="31" t="s">
        <v>74</v>
      </c>
      <c r="B29" s="14" t="s">
        <v>52</v>
      </c>
      <c r="C29" s="27">
        <v>1</v>
      </c>
      <c r="D29" s="27">
        <v>0</v>
      </c>
      <c r="E29" s="27">
        <f t="shared" si="1"/>
        <v>1</v>
      </c>
      <c r="F29" s="32"/>
      <c r="G29" s="18">
        <f>SUMIF($B$7:$B$22,"DAS-5",$G$7:$G$22)</f>
        <v>0</v>
      </c>
      <c r="H29" s="18">
        <f>SUMIF($B$7:$B$22,"DAS-5",$H$7:$H$22)</f>
        <v>1076.06</v>
      </c>
      <c r="I29" s="18">
        <f>SUMIF($B$7:$B$22,"DAS-5",$I$7:$I$22)</f>
        <v>4316.21</v>
      </c>
      <c r="J29" s="18">
        <f>SUMIF($B$7:$B$22,"DAS-5",$J$7:$J$22)</f>
        <v>5392.27</v>
      </c>
    </row>
    <row r="30" spans="1:10" ht="14.25" customHeight="1">
      <c r="A30" s="31" t="s">
        <v>75</v>
      </c>
      <c r="B30" s="14" t="s">
        <v>76</v>
      </c>
      <c r="C30" s="27">
        <f>SUMIFS($E$7:$E$22,$B$7:$B$22,"CAA-1",$D$7:$D$22,"&lt;&gt;VAGO")</f>
        <v>0</v>
      </c>
      <c r="D30" s="27">
        <f>SUMIFS($E$7:$E$22,$B$7:$B$22,"CAA-1",$D$7:$D$22,"VAGO")</f>
        <v>0</v>
      </c>
      <c r="E30" s="27">
        <f t="shared" si="1"/>
        <v>0</v>
      </c>
      <c r="F30" s="32"/>
      <c r="G30" s="18">
        <f>SUMIF($B$7:$B$22,"CAA-1",$G$7:$G$22)</f>
        <v>0</v>
      </c>
      <c r="H30" s="18">
        <f>SUMIF($B$7:$B$22,"CAA-1",$H$7:$H$22)</f>
        <v>0</v>
      </c>
      <c r="I30" s="18">
        <f>SUMIF($B$7:$B$22,"CAA-1",$I$7:$I$22)</f>
        <v>0</v>
      </c>
      <c r="J30" s="18">
        <f>SUMIF($B$7:$B$22,"CAA-1",$J$7:$J$22)</f>
        <v>0</v>
      </c>
    </row>
    <row r="31" spans="1:10" ht="14.25" customHeight="1">
      <c r="A31" s="31" t="s">
        <v>77</v>
      </c>
      <c r="B31" s="14" t="s">
        <v>42</v>
      </c>
      <c r="C31" s="27">
        <f>SUMIFS($E$7:$E$22,$B$7:$B$22,"CAA-2",$D$7:$D$22,"&lt;&gt;VAGO")</f>
        <v>2</v>
      </c>
      <c r="D31" s="27">
        <f>SUMIFS($E$7:$E$22,$B$7:$B$22,"CAA-2",$D$7:$D$22,"VAGO")</f>
        <v>0</v>
      </c>
      <c r="E31" s="27">
        <f t="shared" si="1"/>
        <v>2</v>
      </c>
      <c r="F31" s="32"/>
      <c r="G31" s="18">
        <f>SUMIF($B$7:$B$22,"CAA-2",$G$7:$G$22)</f>
        <v>0</v>
      </c>
      <c r="H31" s="18">
        <f>SUMIF($B$7:$B$22,"CAA-2",$H$7:$H$22)</f>
        <v>1541.5</v>
      </c>
      <c r="I31" s="18">
        <f>SUMIF($B$7:$B$22,"CAA-2",$I$7:$I$22)</f>
        <v>6166.02</v>
      </c>
      <c r="J31" s="18">
        <f>SUMIF($B$7:$B$22,"CAA-2",$J$7:$J$22)</f>
        <v>7707.52</v>
      </c>
    </row>
    <row r="32" spans="1:10" ht="14.25" customHeight="1">
      <c r="A32" s="31" t="s">
        <v>78</v>
      </c>
      <c r="B32" s="14" t="s">
        <v>22</v>
      </c>
      <c r="C32" s="27">
        <v>3</v>
      </c>
      <c r="D32" s="27">
        <v>0</v>
      </c>
      <c r="E32" s="27">
        <v>3</v>
      </c>
      <c r="F32" s="30"/>
      <c r="G32" s="18">
        <f>SUMIF($B$7:$B$22,"CAA-3",$G$7:$G$22)</f>
        <v>0</v>
      </c>
      <c r="H32" s="18">
        <f>SUMIF($B$7:$B$22,"CAA-3",$H$7:$H$22)</f>
        <v>1502.97</v>
      </c>
      <c r="I32" s="18">
        <f>SUMIF($B$7:$B$22,"CAA-3",$I$7:$I$22)</f>
        <v>6011.88</v>
      </c>
      <c r="J32" s="18">
        <f>SUMIF($B$7:$B$22,"CAA-3",$J$7:$J$22)</f>
        <v>7514.8499999999995</v>
      </c>
    </row>
    <row r="33" spans="1:10" ht="14.25" customHeight="1">
      <c r="A33" s="31" t="s">
        <v>79</v>
      </c>
      <c r="B33" s="14" t="s">
        <v>35</v>
      </c>
      <c r="C33" s="27">
        <f>SUMIFS($E$7:$E$22,$B$7:$B$22,"CAA-4",$D$7:$D$22,"&lt;&gt;VAGO")</f>
        <v>4</v>
      </c>
      <c r="D33" s="27">
        <v>0</v>
      </c>
      <c r="E33" s="27">
        <f t="shared" ref="E33:E34" si="2">C33+D33</f>
        <v>4</v>
      </c>
      <c r="F33" s="30"/>
      <c r="G33" s="18">
        <f>SUMIF($B$7:$B$22,"CAA-4",$G$7:$G$22)</f>
        <v>0</v>
      </c>
      <c r="H33" s="18">
        <f>SUMIF($B$7:$B$22,"CAA-4",$H$7:$H$22)</f>
        <v>1233.2</v>
      </c>
      <c r="I33" s="18">
        <f>SUMIF($B$7:$B$22,"CAA-4",$I$7:$I$22)</f>
        <v>4932.84</v>
      </c>
      <c r="J33" s="18">
        <f>SUMIF($B$7:$B$22,"CAA-4",$J$7:$J$22)</f>
        <v>6166.04</v>
      </c>
    </row>
    <row r="34" spans="1:10" ht="14.25" customHeight="1">
      <c r="A34" s="31" t="s">
        <v>80</v>
      </c>
      <c r="B34" s="14" t="s">
        <v>81</v>
      </c>
      <c r="C34" s="27">
        <f>SUMIFS($E$7:$E$22,$B$7:$B$22,"CAA-5",$D$7:$D$22,"&lt;&gt;VAGO")</f>
        <v>0</v>
      </c>
      <c r="D34" s="27">
        <f>SUMIFS($E$7:$E$22,$B$7:$B$22,"CAA-5",$D$7:$D$22,"VAGO")</f>
        <v>0</v>
      </c>
      <c r="E34" s="27">
        <f t="shared" si="2"/>
        <v>0</v>
      </c>
      <c r="F34" s="30"/>
      <c r="G34" s="18">
        <f>SUMIF($B$7:$B$22,"CAA-5",$G$7:$G$22)</f>
        <v>0</v>
      </c>
      <c r="H34" s="18">
        <f>SUMIF($B$7:$B$22,"CAA-5",$H$7:$H$22)</f>
        <v>0</v>
      </c>
      <c r="I34" s="18">
        <f>SUMIF($B$7:$B$22,"CAA-5",$I$7:$I$22)</f>
        <v>0</v>
      </c>
      <c r="J34" s="18">
        <f>SUMIF($B$7:$B$22,"CAA-5",$J$7:$J$22)</f>
        <v>0</v>
      </c>
    </row>
    <row r="35" spans="1:10" ht="14.25" customHeight="1">
      <c r="A35" s="33" t="s">
        <v>82</v>
      </c>
      <c r="B35" s="25"/>
      <c r="C35" s="24">
        <f t="shared" ref="C35:E35" si="3">SUM(C24:C34)</f>
        <v>15</v>
      </c>
      <c r="D35" s="24">
        <f t="shared" si="3"/>
        <v>0</v>
      </c>
      <c r="E35" s="24">
        <f t="shared" si="3"/>
        <v>15</v>
      </c>
      <c r="F35" s="25"/>
      <c r="G35" s="34">
        <f t="shared" ref="G35:J35" si="4">SUM(G24:G34)</f>
        <v>0</v>
      </c>
      <c r="H35" s="34">
        <f t="shared" si="4"/>
        <v>14620.75</v>
      </c>
      <c r="I35" s="34">
        <f t="shared" si="4"/>
        <v>58494.95</v>
      </c>
      <c r="J35" s="34">
        <f t="shared" si="4"/>
        <v>73115.7</v>
      </c>
    </row>
    <row r="36" spans="1:10" ht="14.25" customHeight="1">
      <c r="A36" s="29"/>
      <c r="B36" s="29"/>
      <c r="C36" s="29"/>
      <c r="D36" s="29"/>
      <c r="E36" s="29"/>
      <c r="F36" s="29"/>
      <c r="G36" s="35"/>
      <c r="H36" s="36"/>
      <c r="I36" s="36"/>
      <c r="J36" s="37"/>
    </row>
    <row r="37" spans="1:10" ht="14.25" customHeight="1">
      <c r="A37" s="162" t="s">
        <v>83</v>
      </c>
      <c r="B37" s="158"/>
      <c r="C37" s="158"/>
      <c r="D37" s="158"/>
      <c r="E37" s="158"/>
      <c r="F37" s="158"/>
      <c r="G37" s="158"/>
      <c r="H37" s="158"/>
      <c r="I37" s="159"/>
      <c r="J37" s="35"/>
    </row>
    <row r="38" spans="1:10" ht="14.25" customHeight="1">
      <c r="A38" s="9" t="s">
        <v>84</v>
      </c>
      <c r="B38" s="9" t="s">
        <v>85</v>
      </c>
      <c r="C38" s="9" t="s">
        <v>86</v>
      </c>
      <c r="D38" s="9" t="s">
        <v>87</v>
      </c>
      <c r="E38" s="9" t="s">
        <v>88</v>
      </c>
      <c r="F38" s="9" t="s">
        <v>89</v>
      </c>
      <c r="G38" s="9" t="s">
        <v>90</v>
      </c>
      <c r="H38" s="9" t="s">
        <v>91</v>
      </c>
      <c r="I38" s="9" t="s">
        <v>92</v>
      </c>
      <c r="J38" s="38"/>
    </row>
    <row r="39" spans="1:10" ht="14.25" customHeight="1">
      <c r="A39" s="13" t="s">
        <v>93</v>
      </c>
      <c r="B39" s="13" t="s">
        <v>94</v>
      </c>
      <c r="C39" s="13" t="s">
        <v>95</v>
      </c>
      <c r="D39" s="13" t="s">
        <v>96</v>
      </c>
      <c r="E39" s="14">
        <v>1</v>
      </c>
      <c r="F39" s="13" t="s">
        <v>97</v>
      </c>
      <c r="G39" s="40" t="s">
        <v>98</v>
      </c>
      <c r="H39" s="40">
        <v>4316.21</v>
      </c>
      <c r="I39" s="18">
        <f t="shared" ref="I39:I44" si="5">SUM(G39:H39)</f>
        <v>4316.21</v>
      </c>
      <c r="J39" s="35"/>
    </row>
    <row r="40" spans="1:10" ht="14.25" customHeight="1">
      <c r="A40" s="13" t="s">
        <v>99</v>
      </c>
      <c r="B40" s="13" t="s">
        <v>100</v>
      </c>
      <c r="C40" s="13" t="s">
        <v>101</v>
      </c>
      <c r="D40" s="13" t="s">
        <v>96</v>
      </c>
      <c r="E40" s="14">
        <v>1</v>
      </c>
      <c r="F40" s="13" t="s">
        <v>102</v>
      </c>
      <c r="G40" s="40" t="s">
        <v>98</v>
      </c>
      <c r="H40" s="40">
        <v>3083.01</v>
      </c>
      <c r="I40" s="18">
        <f t="shared" si="5"/>
        <v>3083.01</v>
      </c>
      <c r="J40" s="35"/>
    </row>
    <row r="41" spans="1:10" ht="14.25" customHeight="1">
      <c r="A41" s="13" t="s">
        <v>103</v>
      </c>
      <c r="B41" s="13" t="s">
        <v>104</v>
      </c>
      <c r="C41" s="13" t="s">
        <v>56</v>
      </c>
      <c r="D41" s="13" t="s">
        <v>105</v>
      </c>
      <c r="E41" s="14">
        <v>1</v>
      </c>
      <c r="F41" s="13" t="s">
        <v>106</v>
      </c>
      <c r="G41" s="40" t="s">
        <v>98</v>
      </c>
      <c r="H41" s="40">
        <v>5703.56</v>
      </c>
      <c r="I41" s="18">
        <f t="shared" si="5"/>
        <v>5703.56</v>
      </c>
      <c r="J41" s="35"/>
    </row>
    <row r="42" spans="1:10" ht="14.25" customHeight="1">
      <c r="A42" s="13" t="s">
        <v>107</v>
      </c>
      <c r="B42" s="13" t="s">
        <v>104</v>
      </c>
      <c r="C42" s="13" t="s">
        <v>56</v>
      </c>
      <c r="D42" s="13" t="s">
        <v>96</v>
      </c>
      <c r="E42" s="14">
        <v>1</v>
      </c>
      <c r="F42" s="13" t="s">
        <v>472</v>
      </c>
      <c r="G42" s="40" t="s">
        <v>98</v>
      </c>
      <c r="H42" s="40">
        <v>5703.56</v>
      </c>
      <c r="I42" s="18">
        <f t="shared" si="5"/>
        <v>5703.56</v>
      </c>
      <c r="J42" s="35"/>
    </row>
    <row r="43" spans="1:10" ht="14.25" customHeight="1">
      <c r="A43" s="13" t="s">
        <v>109</v>
      </c>
      <c r="B43" s="13" t="s">
        <v>110</v>
      </c>
      <c r="C43" s="13" t="s">
        <v>56</v>
      </c>
      <c r="D43" s="13" t="s">
        <v>105</v>
      </c>
      <c r="E43" s="14">
        <v>1</v>
      </c>
      <c r="F43" s="13" t="s">
        <v>111</v>
      </c>
      <c r="G43" s="40" t="s">
        <v>98</v>
      </c>
      <c r="H43" s="40">
        <v>6782.61</v>
      </c>
      <c r="I43" s="18">
        <f t="shared" si="5"/>
        <v>6782.61</v>
      </c>
      <c r="J43" s="35"/>
    </row>
    <row r="44" spans="1:10" ht="14.25" customHeight="1">
      <c r="A44" s="13" t="s">
        <v>112</v>
      </c>
      <c r="B44" s="13" t="s">
        <v>94</v>
      </c>
      <c r="C44" s="13" t="s">
        <v>113</v>
      </c>
      <c r="D44" s="13" t="s">
        <v>96</v>
      </c>
      <c r="E44" s="14">
        <v>1</v>
      </c>
      <c r="F44" s="13" t="s">
        <v>114</v>
      </c>
      <c r="G44" s="40" t="s">
        <v>98</v>
      </c>
      <c r="H44" s="40">
        <v>4316.21</v>
      </c>
      <c r="I44" s="18">
        <f t="shared" si="5"/>
        <v>4316.21</v>
      </c>
      <c r="J44" s="35"/>
    </row>
    <row r="45" spans="1:10" ht="14.25" customHeight="1">
      <c r="A45" s="23" t="s">
        <v>115</v>
      </c>
      <c r="B45" s="23" t="s">
        <v>116</v>
      </c>
      <c r="C45" s="24" t="s">
        <v>117</v>
      </c>
      <c r="D45" s="24" t="s">
        <v>118</v>
      </c>
      <c r="E45" s="24" t="s">
        <v>119</v>
      </c>
      <c r="F45" s="41"/>
      <c r="G45" s="24" t="s">
        <v>120</v>
      </c>
      <c r="H45" s="24" t="s">
        <v>121</v>
      </c>
      <c r="I45" s="24" t="s">
        <v>122</v>
      </c>
      <c r="J45" s="35"/>
    </row>
    <row r="46" spans="1:10" ht="14.25" customHeight="1">
      <c r="A46" s="26" t="s">
        <v>123</v>
      </c>
      <c r="B46" s="18" t="s">
        <v>110</v>
      </c>
      <c r="C46" s="27">
        <v>1</v>
      </c>
      <c r="D46" s="27">
        <v>0</v>
      </c>
      <c r="E46" s="27">
        <v>1</v>
      </c>
      <c r="F46" s="28"/>
      <c r="G46" s="18">
        <f>SUMIF($B$39:$B$44,"FDA",$G$39:$G$44)</f>
        <v>0</v>
      </c>
      <c r="H46" s="18">
        <f>SUMIF($B$39:$B$44,"FDA",$H$39:$H$44)</f>
        <v>6782.61</v>
      </c>
      <c r="I46" s="18">
        <f>SUMIF($B$39:$B$44,"FDA",$I$39:$I$44)</f>
        <v>6782.61</v>
      </c>
      <c r="J46" s="36"/>
    </row>
    <row r="47" spans="1:10" ht="14.25" customHeight="1">
      <c r="A47" s="26" t="s">
        <v>124</v>
      </c>
      <c r="B47" s="18" t="s">
        <v>104</v>
      </c>
      <c r="C47" s="27">
        <v>2</v>
      </c>
      <c r="D47" s="27">
        <v>0</v>
      </c>
      <c r="E47" s="27">
        <v>2</v>
      </c>
      <c r="F47" s="28"/>
      <c r="G47" s="18">
        <f>SUMIF($B$39:$B$44,"FDA-1",$G$39:$G$44)</f>
        <v>0</v>
      </c>
      <c r="H47" s="18">
        <f>SUMIF($B$39:$B$44,"FDA-1",$H$39:$H$44)</f>
        <v>11407.12</v>
      </c>
      <c r="I47" s="18">
        <f>SUMIF($B$39:$B$44,"FDA-1",$I$39:$I$44)</f>
        <v>11407.12</v>
      </c>
      <c r="J47" s="36"/>
    </row>
    <row r="48" spans="1:10" ht="14.25" customHeight="1">
      <c r="A48" s="26" t="s">
        <v>125</v>
      </c>
      <c r="B48" s="18" t="s">
        <v>126</v>
      </c>
      <c r="C48" s="27">
        <v>0</v>
      </c>
      <c r="D48" s="27">
        <v>0</v>
      </c>
      <c r="E48" s="27">
        <v>0</v>
      </c>
      <c r="F48" s="30"/>
      <c r="G48" s="18">
        <f>SUMIF($B$39:$B$44,"FDA-2",$G$39:$G$44)</f>
        <v>0</v>
      </c>
      <c r="H48" s="18">
        <f>SUMIF($B$39:$B$44,"FDA-2",$H$39:$H$44)</f>
        <v>0</v>
      </c>
      <c r="I48" s="18">
        <f>SUMIF($B$39:$B$44,"FDA-2",$I$39:$I$44)</f>
        <v>0</v>
      </c>
      <c r="J48" s="36"/>
    </row>
    <row r="49" spans="1:10" ht="14.25" customHeight="1">
      <c r="A49" s="26" t="s">
        <v>127</v>
      </c>
      <c r="B49" s="18" t="s">
        <v>94</v>
      </c>
      <c r="C49" s="27">
        <v>2</v>
      </c>
      <c r="D49" s="27">
        <v>0</v>
      </c>
      <c r="E49" s="27">
        <v>2</v>
      </c>
      <c r="F49" s="32"/>
      <c r="G49" s="18">
        <f>SUMIF($B$39:$B$44,"FDA-3",$G$39:$G$44)</f>
        <v>0</v>
      </c>
      <c r="H49" s="18">
        <f>SUMIF($B$39:$B$44,"FDA-3",$H$39:$H$44)</f>
        <v>8632.42</v>
      </c>
      <c r="I49" s="18">
        <f>SUMIF($B$39:$B$44,"FDA-3",$I$39:$I$44)</f>
        <v>8632.42</v>
      </c>
      <c r="J49" s="36"/>
    </row>
    <row r="50" spans="1:10" ht="14.25" customHeight="1">
      <c r="A50" s="26" t="s">
        <v>128</v>
      </c>
      <c r="B50" s="18" t="s">
        <v>100</v>
      </c>
      <c r="C50" s="27">
        <v>1</v>
      </c>
      <c r="D50" s="27">
        <v>0</v>
      </c>
      <c r="E50" s="27">
        <v>1</v>
      </c>
      <c r="F50" s="30"/>
      <c r="G50" s="18">
        <f>SUMIF($B$39:$B$44,"FDA-4",$G$39:$G$44)</f>
        <v>0</v>
      </c>
      <c r="H50" s="18">
        <f>SUMIF($B$39:$B$44,"FDA-4",$H$39:$H$44)</f>
        <v>3083.01</v>
      </c>
      <c r="I50" s="18">
        <f>SUMIF($B$39:$B$44,"FDA-4",$I$39:$I$44)</f>
        <v>3083.01</v>
      </c>
      <c r="J50" s="36"/>
    </row>
    <row r="51" spans="1:10" ht="14.25" customHeight="1">
      <c r="A51" s="23" t="s">
        <v>129</v>
      </c>
      <c r="B51" s="41"/>
      <c r="C51" s="24">
        <f>SUM(C46:C50)</f>
        <v>6</v>
      </c>
      <c r="D51" s="24">
        <f>SUM(D47:D50)</f>
        <v>0</v>
      </c>
      <c r="E51" s="24">
        <v>6</v>
      </c>
      <c r="F51" s="41"/>
      <c r="G51" s="42">
        <f t="shared" ref="G51:I51" si="6">SUM(G46:G50)</f>
        <v>0</v>
      </c>
      <c r="H51" s="42">
        <f t="shared" si="6"/>
        <v>29905.160000000003</v>
      </c>
      <c r="I51" s="42">
        <f t="shared" si="6"/>
        <v>29905.160000000003</v>
      </c>
      <c r="J51" s="36"/>
    </row>
    <row r="52" spans="1:10" ht="14.25" customHeight="1">
      <c r="A52" s="43"/>
      <c r="B52" s="43"/>
      <c r="C52" s="43"/>
      <c r="D52" s="43"/>
      <c r="E52" s="43"/>
      <c r="F52" s="43"/>
      <c r="G52" s="37"/>
      <c r="H52" s="37"/>
      <c r="I52" s="44"/>
      <c r="J52" s="36"/>
    </row>
    <row r="53" spans="1:10" ht="14.25" customHeight="1">
      <c r="A53" s="162" t="s">
        <v>130</v>
      </c>
      <c r="B53" s="158"/>
      <c r="C53" s="158"/>
      <c r="D53" s="158"/>
      <c r="E53" s="158"/>
      <c r="F53" s="158"/>
      <c r="G53" s="158"/>
      <c r="H53" s="158"/>
      <c r="I53" s="159"/>
      <c r="J53" s="36"/>
    </row>
    <row r="54" spans="1:10" ht="14.25" customHeight="1">
      <c r="A54" s="42" t="s">
        <v>131</v>
      </c>
      <c r="B54" s="9" t="s">
        <v>132</v>
      </c>
      <c r="C54" s="9" t="s">
        <v>133</v>
      </c>
      <c r="D54" s="9" t="s">
        <v>134</v>
      </c>
      <c r="E54" s="9" t="s">
        <v>135</v>
      </c>
      <c r="F54" s="9" t="s">
        <v>136</v>
      </c>
      <c r="G54" s="9" t="s">
        <v>137</v>
      </c>
      <c r="H54" s="9" t="s">
        <v>138</v>
      </c>
      <c r="I54" s="9" t="s">
        <v>139</v>
      </c>
      <c r="J54" s="44"/>
    </row>
    <row r="55" spans="1:10" ht="14.25" customHeight="1">
      <c r="A55" s="50" t="s">
        <v>144</v>
      </c>
      <c r="B55" s="13" t="s">
        <v>145</v>
      </c>
      <c r="C55" s="13" t="s">
        <v>101</v>
      </c>
      <c r="D55" s="40" t="s">
        <v>96</v>
      </c>
      <c r="E55" s="51">
        <v>1</v>
      </c>
      <c r="F55" s="13" t="s">
        <v>146</v>
      </c>
      <c r="G55" s="40">
        <v>465.35</v>
      </c>
      <c r="H55" s="15">
        <v>0</v>
      </c>
      <c r="I55" s="15">
        <f t="shared" ref="I55:I84" si="7">SUM(G55:H55)</f>
        <v>465.35</v>
      </c>
      <c r="J55" s="36"/>
    </row>
    <row r="56" spans="1:10" ht="14.25" customHeight="1">
      <c r="A56" s="50" t="s">
        <v>147</v>
      </c>
      <c r="B56" s="13" t="s">
        <v>148</v>
      </c>
      <c r="C56" s="13" t="s">
        <v>149</v>
      </c>
      <c r="D56" s="40" t="s">
        <v>96</v>
      </c>
      <c r="E56" s="51">
        <v>1</v>
      </c>
      <c r="F56" s="13" t="s">
        <v>150</v>
      </c>
      <c r="G56" s="40">
        <v>849.76</v>
      </c>
      <c r="H56" s="15">
        <v>0</v>
      </c>
      <c r="I56" s="15">
        <f t="shared" si="7"/>
        <v>849.76</v>
      </c>
      <c r="J56" s="36"/>
    </row>
    <row r="57" spans="1:10" ht="14.25" customHeight="1">
      <c r="A57" s="50" t="s">
        <v>151</v>
      </c>
      <c r="B57" s="13" t="s">
        <v>148</v>
      </c>
      <c r="C57" s="52" t="s">
        <v>152</v>
      </c>
      <c r="D57" s="40" t="s">
        <v>96</v>
      </c>
      <c r="E57" s="51">
        <v>1</v>
      </c>
      <c r="F57" s="13" t="s">
        <v>153</v>
      </c>
      <c r="G57" s="40">
        <v>849.76</v>
      </c>
      <c r="H57" s="15">
        <v>0</v>
      </c>
      <c r="I57" s="15">
        <f t="shared" si="7"/>
        <v>849.76</v>
      </c>
      <c r="J57" s="36"/>
    </row>
    <row r="58" spans="1:10" ht="14.25" customHeight="1">
      <c r="A58" s="50" t="s">
        <v>144</v>
      </c>
      <c r="B58" s="13" t="s">
        <v>154</v>
      </c>
      <c r="C58" s="52" t="s">
        <v>155</v>
      </c>
      <c r="D58" s="40" t="s">
        <v>105</v>
      </c>
      <c r="E58" s="51">
        <v>1</v>
      </c>
      <c r="F58" s="13" t="s">
        <v>156</v>
      </c>
      <c r="G58" s="40">
        <v>505.81</v>
      </c>
      <c r="H58" s="15">
        <v>0</v>
      </c>
      <c r="I58" s="15">
        <f t="shared" si="7"/>
        <v>505.81</v>
      </c>
      <c r="J58" s="36"/>
    </row>
    <row r="59" spans="1:10" ht="14.25" customHeight="1">
      <c r="A59" s="50" t="s">
        <v>157</v>
      </c>
      <c r="B59" s="13" t="s">
        <v>141</v>
      </c>
      <c r="C59" s="52" t="s">
        <v>30</v>
      </c>
      <c r="D59" s="40" t="s">
        <v>96</v>
      </c>
      <c r="E59" s="51">
        <v>1</v>
      </c>
      <c r="F59" s="13" t="s">
        <v>158</v>
      </c>
      <c r="G59" s="40">
        <v>1392.8</v>
      </c>
      <c r="H59" s="15">
        <v>0</v>
      </c>
      <c r="I59" s="15">
        <f t="shared" si="7"/>
        <v>1392.8</v>
      </c>
      <c r="J59" s="36"/>
    </row>
    <row r="60" spans="1:10" ht="14.25" customHeight="1">
      <c r="A60" s="50" t="s">
        <v>161</v>
      </c>
      <c r="B60" s="13" t="s">
        <v>148</v>
      </c>
      <c r="C60" s="52" t="s">
        <v>152</v>
      </c>
      <c r="D60" s="40" t="s">
        <v>105</v>
      </c>
      <c r="E60" s="51">
        <v>1</v>
      </c>
      <c r="F60" s="13" t="s">
        <v>162</v>
      </c>
      <c r="G60" s="40">
        <v>849.76</v>
      </c>
      <c r="H60" s="15">
        <v>0</v>
      </c>
      <c r="I60" s="15">
        <f t="shared" si="7"/>
        <v>849.76</v>
      </c>
      <c r="J60" s="36"/>
    </row>
    <row r="61" spans="1:10" ht="14.25" customHeight="1">
      <c r="A61" s="50" t="s">
        <v>163</v>
      </c>
      <c r="B61" s="13" t="s">
        <v>148</v>
      </c>
      <c r="C61" s="53" t="s">
        <v>152</v>
      </c>
      <c r="D61" s="40" t="s">
        <v>105</v>
      </c>
      <c r="E61" s="51">
        <v>1</v>
      </c>
      <c r="F61" s="13" t="s">
        <v>164</v>
      </c>
      <c r="G61" s="40">
        <v>849.76</v>
      </c>
      <c r="H61" s="15">
        <v>0</v>
      </c>
      <c r="I61" s="15">
        <f t="shared" si="7"/>
        <v>849.76</v>
      </c>
      <c r="J61" s="36"/>
    </row>
    <row r="62" spans="1:10" ht="14.25" customHeight="1">
      <c r="A62" s="50" t="s">
        <v>165</v>
      </c>
      <c r="B62" s="13" t="s">
        <v>148</v>
      </c>
      <c r="C62" s="53" t="s">
        <v>166</v>
      </c>
      <c r="D62" s="40" t="s">
        <v>105</v>
      </c>
      <c r="E62" s="51">
        <v>1</v>
      </c>
      <c r="F62" s="13" t="s">
        <v>167</v>
      </c>
      <c r="G62" s="40">
        <v>849.76</v>
      </c>
      <c r="H62" s="15">
        <v>0</v>
      </c>
      <c r="I62" s="15">
        <f t="shared" si="7"/>
        <v>849.76</v>
      </c>
      <c r="J62" s="36"/>
    </row>
    <row r="63" spans="1:10" ht="14.25" customHeight="1">
      <c r="A63" s="50" t="s">
        <v>144</v>
      </c>
      <c r="B63" s="13" t="s">
        <v>154</v>
      </c>
      <c r="C63" s="53" t="s">
        <v>53</v>
      </c>
      <c r="D63" s="40" t="s">
        <v>105</v>
      </c>
      <c r="E63" s="51">
        <v>1</v>
      </c>
      <c r="F63" s="13" t="s">
        <v>168</v>
      </c>
      <c r="G63" s="40">
        <v>505.81</v>
      </c>
      <c r="H63" s="15">
        <v>0</v>
      </c>
      <c r="I63" s="15">
        <f t="shared" si="7"/>
        <v>505.81</v>
      </c>
      <c r="J63" s="36"/>
    </row>
    <row r="64" spans="1:10" ht="14.25" customHeight="1">
      <c r="A64" s="50" t="s">
        <v>169</v>
      </c>
      <c r="B64" s="13" t="s">
        <v>141</v>
      </c>
      <c r="C64" s="53" t="s">
        <v>53</v>
      </c>
      <c r="D64" s="40" t="s">
        <v>105</v>
      </c>
      <c r="E64" s="51">
        <v>1</v>
      </c>
      <c r="F64" s="13" t="s">
        <v>170</v>
      </c>
      <c r="G64" s="40">
        <v>1392.8</v>
      </c>
      <c r="H64" s="15">
        <v>0</v>
      </c>
      <c r="I64" s="15">
        <f t="shared" si="7"/>
        <v>1392.8</v>
      </c>
      <c r="J64" s="36"/>
    </row>
    <row r="65" spans="1:10" ht="14.25" customHeight="1">
      <c r="A65" s="50" t="s">
        <v>508</v>
      </c>
      <c r="B65" s="13" t="s">
        <v>148</v>
      </c>
      <c r="C65" s="53" t="s">
        <v>509</v>
      </c>
      <c r="D65" s="40" t="s">
        <v>96</v>
      </c>
      <c r="E65" s="51">
        <v>1</v>
      </c>
      <c r="F65" s="13" t="s">
        <v>526</v>
      </c>
      <c r="G65" s="40">
        <v>849.76</v>
      </c>
      <c r="H65" s="15">
        <v>0</v>
      </c>
      <c r="I65" s="15">
        <f t="shared" si="7"/>
        <v>849.76</v>
      </c>
      <c r="J65" s="36"/>
    </row>
    <row r="66" spans="1:10" ht="14.25" customHeight="1">
      <c r="A66" s="50" t="s">
        <v>171</v>
      </c>
      <c r="B66" s="13" t="s">
        <v>148</v>
      </c>
      <c r="C66" s="53" t="s">
        <v>53</v>
      </c>
      <c r="D66" s="40" t="s">
        <v>105</v>
      </c>
      <c r="E66" s="51">
        <v>1</v>
      </c>
      <c r="F66" s="13" t="s">
        <v>172</v>
      </c>
      <c r="G66" s="40">
        <v>849.76</v>
      </c>
      <c r="H66" s="15">
        <v>0</v>
      </c>
      <c r="I66" s="15">
        <f t="shared" si="7"/>
        <v>849.76</v>
      </c>
      <c r="J66" s="36"/>
    </row>
    <row r="67" spans="1:10" ht="14.25" customHeight="1">
      <c r="A67" s="50" t="s">
        <v>173</v>
      </c>
      <c r="B67" s="13" t="s">
        <v>148</v>
      </c>
      <c r="C67" s="53" t="s">
        <v>53</v>
      </c>
      <c r="D67" s="40" t="s">
        <v>105</v>
      </c>
      <c r="E67" s="51">
        <v>1</v>
      </c>
      <c r="F67" s="13" t="s">
        <v>174</v>
      </c>
      <c r="G67" s="40">
        <v>849.76</v>
      </c>
      <c r="H67" s="15">
        <v>0</v>
      </c>
      <c r="I67" s="15">
        <f t="shared" si="7"/>
        <v>849.76</v>
      </c>
      <c r="J67" s="36"/>
    </row>
    <row r="68" spans="1:10" ht="14.25" customHeight="1">
      <c r="A68" s="50" t="s">
        <v>175</v>
      </c>
      <c r="B68" s="13" t="s">
        <v>148</v>
      </c>
      <c r="C68" s="53" t="s">
        <v>53</v>
      </c>
      <c r="D68" s="40" t="s">
        <v>96</v>
      </c>
      <c r="E68" s="51">
        <v>1</v>
      </c>
      <c r="F68" s="13" t="s">
        <v>176</v>
      </c>
      <c r="G68" s="40">
        <v>849.76</v>
      </c>
      <c r="H68" s="15">
        <v>0</v>
      </c>
      <c r="I68" s="15">
        <f t="shared" si="7"/>
        <v>849.76</v>
      </c>
      <c r="J68" s="36"/>
    </row>
    <row r="69" spans="1:10" ht="14.25" customHeight="1">
      <c r="A69" s="50" t="s">
        <v>177</v>
      </c>
      <c r="B69" s="13" t="s">
        <v>148</v>
      </c>
      <c r="C69" s="53" t="s">
        <v>53</v>
      </c>
      <c r="D69" s="40" t="s">
        <v>96</v>
      </c>
      <c r="E69" s="51">
        <v>1</v>
      </c>
      <c r="F69" s="13" t="s">
        <v>178</v>
      </c>
      <c r="G69" s="40">
        <v>849.76</v>
      </c>
      <c r="H69" s="15">
        <v>0</v>
      </c>
      <c r="I69" s="15">
        <f t="shared" si="7"/>
        <v>849.76</v>
      </c>
      <c r="J69" s="36"/>
    </row>
    <row r="70" spans="1:10" ht="14.25" customHeight="1">
      <c r="A70" s="50" t="s">
        <v>473</v>
      </c>
      <c r="B70" s="13" t="s">
        <v>141</v>
      </c>
      <c r="C70" s="53" t="s">
        <v>341</v>
      </c>
      <c r="D70" s="40" t="s">
        <v>96</v>
      </c>
      <c r="E70" s="51">
        <v>1</v>
      </c>
      <c r="F70" s="13" t="s">
        <v>474</v>
      </c>
      <c r="G70" s="40">
        <v>1392.8</v>
      </c>
      <c r="H70" s="15">
        <v>0</v>
      </c>
      <c r="I70" s="15">
        <f t="shared" si="7"/>
        <v>1392.8</v>
      </c>
      <c r="J70" s="36"/>
    </row>
    <row r="71" spans="1:10" ht="14.25" customHeight="1">
      <c r="A71" s="50" t="s">
        <v>553</v>
      </c>
      <c r="B71" s="13" t="s">
        <v>148</v>
      </c>
      <c r="C71" s="53" t="s">
        <v>554</v>
      </c>
      <c r="D71" s="40" t="s">
        <v>105</v>
      </c>
      <c r="E71" s="51">
        <v>1</v>
      </c>
      <c r="F71" s="13" t="s">
        <v>555</v>
      </c>
      <c r="G71" s="40">
        <v>849.76</v>
      </c>
      <c r="H71" s="15">
        <v>0</v>
      </c>
      <c r="I71" s="15">
        <f t="shared" si="7"/>
        <v>849.76</v>
      </c>
      <c r="J71" s="36"/>
    </row>
    <row r="72" spans="1:10" ht="14.25" customHeight="1">
      <c r="A72" s="50" t="s">
        <v>547</v>
      </c>
      <c r="B72" s="13" t="s">
        <v>141</v>
      </c>
      <c r="C72" s="53" t="s">
        <v>548</v>
      </c>
      <c r="D72" s="40" t="s">
        <v>96</v>
      </c>
      <c r="E72" s="51">
        <v>1</v>
      </c>
      <c r="F72" s="13" t="s">
        <v>549</v>
      </c>
      <c r="G72" s="40">
        <v>1392.8</v>
      </c>
      <c r="H72" s="15">
        <v>0</v>
      </c>
      <c r="I72" s="15">
        <f t="shared" si="7"/>
        <v>1392.8</v>
      </c>
      <c r="J72" s="36"/>
    </row>
    <row r="73" spans="1:10" ht="14.25" customHeight="1">
      <c r="A73" s="50" t="s">
        <v>179</v>
      </c>
      <c r="B73" s="13" t="s">
        <v>141</v>
      </c>
      <c r="C73" s="53" t="s">
        <v>53</v>
      </c>
      <c r="D73" s="40" t="s">
        <v>96</v>
      </c>
      <c r="E73" s="51">
        <v>1</v>
      </c>
      <c r="F73" s="13" t="s">
        <v>180</v>
      </c>
      <c r="G73" s="40">
        <v>1392.8</v>
      </c>
      <c r="H73" s="15">
        <v>0</v>
      </c>
      <c r="I73" s="15">
        <f t="shared" si="7"/>
        <v>1392.8</v>
      </c>
      <c r="J73" s="36"/>
    </row>
    <row r="74" spans="1:10" ht="14.25" customHeight="1">
      <c r="A74" s="50" t="s">
        <v>144</v>
      </c>
      <c r="B74" s="13" t="s">
        <v>154</v>
      </c>
      <c r="C74" s="53" t="s">
        <v>181</v>
      </c>
      <c r="D74" s="40" t="s">
        <v>96</v>
      </c>
      <c r="E74" s="51">
        <v>1</v>
      </c>
      <c r="F74" s="13" t="s">
        <v>182</v>
      </c>
      <c r="G74" s="40">
        <v>505.81</v>
      </c>
      <c r="H74" s="15">
        <v>0</v>
      </c>
      <c r="I74" s="15">
        <f t="shared" si="7"/>
        <v>505.81</v>
      </c>
      <c r="J74" s="36"/>
    </row>
    <row r="75" spans="1:10" ht="14.25" customHeight="1">
      <c r="A75" s="50" t="s">
        <v>183</v>
      </c>
      <c r="B75" s="13" t="s">
        <v>148</v>
      </c>
      <c r="C75" s="53" t="s">
        <v>181</v>
      </c>
      <c r="D75" s="40" t="s">
        <v>96</v>
      </c>
      <c r="E75" s="51">
        <v>1</v>
      </c>
      <c r="F75" s="13" t="s">
        <v>184</v>
      </c>
      <c r="G75" s="40">
        <v>849.76</v>
      </c>
      <c r="H75" s="15">
        <v>0</v>
      </c>
      <c r="I75" s="15">
        <f t="shared" si="7"/>
        <v>849.76</v>
      </c>
      <c r="J75" s="36"/>
    </row>
    <row r="76" spans="1:10" ht="14.25" customHeight="1">
      <c r="A76" s="50" t="s">
        <v>144</v>
      </c>
      <c r="B76" s="13" t="s">
        <v>154</v>
      </c>
      <c r="C76" s="13" t="s">
        <v>36</v>
      </c>
      <c r="D76" s="40" t="s">
        <v>96</v>
      </c>
      <c r="E76" s="51">
        <v>1</v>
      </c>
      <c r="F76" s="13" t="s">
        <v>186</v>
      </c>
      <c r="G76" s="40">
        <v>505.81</v>
      </c>
      <c r="H76" s="15">
        <v>0</v>
      </c>
      <c r="I76" s="15">
        <f t="shared" si="7"/>
        <v>505.81</v>
      </c>
      <c r="J76" s="36"/>
    </row>
    <row r="77" spans="1:10" ht="14.25" customHeight="1">
      <c r="A77" s="50" t="s">
        <v>144</v>
      </c>
      <c r="B77" s="13" t="s">
        <v>154</v>
      </c>
      <c r="C77" s="13" t="s">
        <v>36</v>
      </c>
      <c r="D77" s="40" t="s">
        <v>96</v>
      </c>
      <c r="E77" s="51">
        <v>1</v>
      </c>
      <c r="F77" s="13" t="s">
        <v>187</v>
      </c>
      <c r="G77" s="40">
        <v>505.81</v>
      </c>
      <c r="H77" s="15">
        <v>0</v>
      </c>
      <c r="I77" s="15">
        <f t="shared" si="7"/>
        <v>505.81</v>
      </c>
      <c r="J77" s="36"/>
    </row>
    <row r="78" spans="1:10" ht="14.25" customHeight="1">
      <c r="A78" s="50" t="s">
        <v>188</v>
      </c>
      <c r="B78" s="13" t="s">
        <v>148</v>
      </c>
      <c r="C78" s="13" t="s">
        <v>189</v>
      </c>
      <c r="D78" s="40" t="s">
        <v>96</v>
      </c>
      <c r="E78" s="51">
        <v>1</v>
      </c>
      <c r="F78" s="13" t="s">
        <v>190</v>
      </c>
      <c r="G78" s="40">
        <v>849.76</v>
      </c>
      <c r="H78" s="15">
        <v>0</v>
      </c>
      <c r="I78" s="15">
        <f t="shared" si="7"/>
        <v>849.76</v>
      </c>
      <c r="J78" s="36"/>
    </row>
    <row r="79" spans="1:10" ht="14.25" customHeight="1">
      <c r="A79" s="50" t="s">
        <v>191</v>
      </c>
      <c r="B79" s="13" t="s">
        <v>148</v>
      </c>
      <c r="C79" s="13" t="s">
        <v>189</v>
      </c>
      <c r="D79" s="40" t="s">
        <v>105</v>
      </c>
      <c r="E79" s="51">
        <v>1</v>
      </c>
      <c r="F79" s="13" t="s">
        <v>192</v>
      </c>
      <c r="G79" s="40">
        <v>849.76</v>
      </c>
      <c r="H79" s="15">
        <v>0</v>
      </c>
      <c r="I79" s="15">
        <f t="shared" si="7"/>
        <v>849.76</v>
      </c>
      <c r="J79" s="36"/>
    </row>
    <row r="80" spans="1:10" ht="14.25" customHeight="1">
      <c r="A80" s="50" t="s">
        <v>193</v>
      </c>
      <c r="B80" s="13" t="s">
        <v>194</v>
      </c>
      <c r="C80" s="13" t="s">
        <v>189</v>
      </c>
      <c r="D80" s="40" t="s">
        <v>105</v>
      </c>
      <c r="E80" s="51">
        <v>1</v>
      </c>
      <c r="F80" s="13" t="s">
        <v>195</v>
      </c>
      <c r="G80" s="40">
        <v>566.5</v>
      </c>
      <c r="H80" s="15">
        <v>0</v>
      </c>
      <c r="I80" s="15">
        <f t="shared" si="7"/>
        <v>566.5</v>
      </c>
      <c r="J80" s="36"/>
    </row>
    <row r="81" spans="1:10" ht="14.25" customHeight="1">
      <c r="A81" s="50" t="s">
        <v>196</v>
      </c>
      <c r="B81" s="13" t="s">
        <v>194</v>
      </c>
      <c r="C81" s="13" t="s">
        <v>189</v>
      </c>
      <c r="D81" s="40" t="s">
        <v>105</v>
      </c>
      <c r="E81" s="51">
        <v>1</v>
      </c>
      <c r="F81" s="13" t="s">
        <v>197</v>
      </c>
      <c r="G81" s="40">
        <v>566.5</v>
      </c>
      <c r="H81" s="15">
        <v>0</v>
      </c>
      <c r="I81" s="15">
        <f t="shared" si="7"/>
        <v>566.5</v>
      </c>
      <c r="J81" s="36"/>
    </row>
    <row r="82" spans="1:10" ht="14.25" customHeight="1">
      <c r="A82" s="50" t="s">
        <v>198</v>
      </c>
      <c r="B82" s="13" t="s">
        <v>194</v>
      </c>
      <c r="C82" s="13" t="s">
        <v>199</v>
      </c>
      <c r="D82" s="40" t="s">
        <v>105</v>
      </c>
      <c r="E82" s="51">
        <v>1</v>
      </c>
      <c r="F82" s="13" t="s">
        <v>200</v>
      </c>
      <c r="G82" s="40">
        <v>566.5</v>
      </c>
      <c r="H82" s="15">
        <v>0</v>
      </c>
      <c r="I82" s="15">
        <f t="shared" si="7"/>
        <v>566.5</v>
      </c>
      <c r="J82" s="36"/>
    </row>
    <row r="83" spans="1:10" ht="14.25" customHeight="1">
      <c r="A83" s="50" t="s">
        <v>527</v>
      </c>
      <c r="B83" s="13" t="s">
        <v>141</v>
      </c>
      <c r="C83" s="13" t="s">
        <v>528</v>
      </c>
      <c r="D83" s="40" t="s">
        <v>96</v>
      </c>
      <c r="E83" s="51">
        <v>1</v>
      </c>
      <c r="F83" s="13" t="s">
        <v>529</v>
      </c>
      <c r="G83" s="40">
        <v>1392.8</v>
      </c>
      <c r="H83" s="15">
        <v>0</v>
      </c>
      <c r="I83" s="15">
        <f t="shared" si="7"/>
        <v>1392.8</v>
      </c>
      <c r="J83" s="36"/>
    </row>
    <row r="84" spans="1:10" ht="14.25" customHeight="1">
      <c r="A84" s="50" t="s">
        <v>201</v>
      </c>
      <c r="B84" s="13" t="s">
        <v>141</v>
      </c>
      <c r="C84" s="13" t="s">
        <v>36</v>
      </c>
      <c r="D84" s="40" t="s">
        <v>105</v>
      </c>
      <c r="E84" s="51">
        <v>1</v>
      </c>
      <c r="F84" s="13" t="s">
        <v>202</v>
      </c>
      <c r="G84" s="40">
        <v>1392.8</v>
      </c>
      <c r="H84" s="15">
        <v>0</v>
      </c>
      <c r="I84" s="15">
        <f t="shared" si="7"/>
        <v>1392.8</v>
      </c>
      <c r="J84" s="36"/>
    </row>
    <row r="85" spans="1:10" ht="14.25" customHeight="1">
      <c r="A85" s="50" t="s">
        <v>203</v>
      </c>
      <c r="B85" s="13" t="s">
        <v>148</v>
      </c>
      <c r="C85" s="13" t="s">
        <v>204</v>
      </c>
      <c r="D85" s="40" t="s">
        <v>96</v>
      </c>
      <c r="E85" s="51">
        <v>1</v>
      </c>
      <c r="F85" s="13" t="s">
        <v>205</v>
      </c>
      <c r="G85" s="40">
        <v>849.76</v>
      </c>
      <c r="H85" s="15">
        <v>0</v>
      </c>
      <c r="I85" s="40">
        <v>849.76</v>
      </c>
      <c r="J85" s="36"/>
    </row>
    <row r="86" spans="1:10" ht="14.25" customHeight="1">
      <c r="A86" s="50" t="s">
        <v>206</v>
      </c>
      <c r="B86" s="13" t="s">
        <v>148</v>
      </c>
      <c r="C86" s="13" t="s">
        <v>36</v>
      </c>
      <c r="D86" s="40" t="s">
        <v>105</v>
      </c>
      <c r="E86" s="51">
        <v>1</v>
      </c>
      <c r="F86" s="13" t="s">
        <v>223</v>
      </c>
      <c r="G86" s="40">
        <v>849.76</v>
      </c>
      <c r="H86" s="15">
        <v>0</v>
      </c>
      <c r="I86" s="15">
        <f t="shared" ref="I86:I91" si="8">SUM(G86:H86)</f>
        <v>849.76</v>
      </c>
      <c r="J86" s="36"/>
    </row>
    <row r="87" spans="1:10" ht="14.25" customHeight="1">
      <c r="A87" s="50" t="s">
        <v>208</v>
      </c>
      <c r="B87" s="13" t="s">
        <v>148</v>
      </c>
      <c r="C87" s="13" t="s">
        <v>36</v>
      </c>
      <c r="D87" s="40" t="s">
        <v>105</v>
      </c>
      <c r="E87" s="51">
        <v>1</v>
      </c>
      <c r="F87" s="13" t="s">
        <v>209</v>
      </c>
      <c r="G87" s="40">
        <v>849.76</v>
      </c>
      <c r="H87" s="15">
        <v>0</v>
      </c>
      <c r="I87" s="15">
        <f t="shared" si="8"/>
        <v>849.76</v>
      </c>
      <c r="J87" s="36"/>
    </row>
    <row r="88" spans="1:10" ht="14.25" customHeight="1">
      <c r="A88" s="50" t="s">
        <v>210</v>
      </c>
      <c r="B88" s="13" t="s">
        <v>141</v>
      </c>
      <c r="C88" s="13" t="s">
        <v>36</v>
      </c>
      <c r="D88" s="40" t="s">
        <v>96</v>
      </c>
      <c r="E88" s="51">
        <v>1</v>
      </c>
      <c r="F88" s="13" t="s">
        <v>211</v>
      </c>
      <c r="G88" s="40">
        <v>1392.8</v>
      </c>
      <c r="H88" s="15">
        <v>0</v>
      </c>
      <c r="I88" s="15">
        <f t="shared" si="8"/>
        <v>1392.8</v>
      </c>
      <c r="J88" s="36"/>
    </row>
    <row r="89" spans="1:10" ht="14.25" customHeight="1">
      <c r="A89" s="50" t="s">
        <v>212</v>
      </c>
      <c r="B89" s="13" t="s">
        <v>194</v>
      </c>
      <c r="C89" s="13" t="s">
        <v>199</v>
      </c>
      <c r="D89" s="40" t="s">
        <v>105</v>
      </c>
      <c r="E89" s="51">
        <v>1</v>
      </c>
      <c r="F89" s="13" t="s">
        <v>213</v>
      </c>
      <c r="G89" s="40">
        <v>566.5</v>
      </c>
      <c r="H89" s="15">
        <v>0</v>
      </c>
      <c r="I89" s="15">
        <f t="shared" si="8"/>
        <v>566.5</v>
      </c>
      <c r="J89" s="36"/>
    </row>
    <row r="90" spans="1:10" ht="14.25" customHeight="1">
      <c r="A90" s="50" t="s">
        <v>214</v>
      </c>
      <c r="B90" s="13" t="s">
        <v>194</v>
      </c>
      <c r="C90" s="13" t="s">
        <v>199</v>
      </c>
      <c r="D90" s="40" t="s">
        <v>105</v>
      </c>
      <c r="E90" s="51">
        <v>1</v>
      </c>
      <c r="F90" s="13" t="s">
        <v>215</v>
      </c>
      <c r="G90" s="40">
        <v>566.5</v>
      </c>
      <c r="H90" s="15">
        <v>0</v>
      </c>
      <c r="I90" s="15">
        <f t="shared" si="8"/>
        <v>566.5</v>
      </c>
      <c r="J90" s="36"/>
    </row>
    <row r="91" spans="1:10" ht="14.25" customHeight="1">
      <c r="A91" s="50" t="s">
        <v>216</v>
      </c>
      <c r="B91" s="13" t="s">
        <v>148</v>
      </c>
      <c r="C91" s="13" t="s">
        <v>189</v>
      </c>
      <c r="D91" s="40" t="s">
        <v>105</v>
      </c>
      <c r="E91" s="51">
        <v>1</v>
      </c>
      <c r="F91" s="13" t="s">
        <v>217</v>
      </c>
      <c r="G91" s="40">
        <v>849.76</v>
      </c>
      <c r="H91" s="15">
        <v>0</v>
      </c>
      <c r="I91" s="15">
        <f t="shared" si="8"/>
        <v>849.76</v>
      </c>
      <c r="J91" s="36"/>
    </row>
    <row r="92" spans="1:10" ht="14.25" customHeight="1">
      <c r="A92" s="50" t="s">
        <v>536</v>
      </c>
      <c r="B92" s="13" t="s">
        <v>141</v>
      </c>
      <c r="C92" s="13" t="s">
        <v>218</v>
      </c>
      <c r="D92" s="40" t="s">
        <v>96</v>
      </c>
      <c r="E92" s="51">
        <v>1</v>
      </c>
      <c r="F92" s="13" t="s">
        <v>537</v>
      </c>
      <c r="G92" s="40">
        <v>1392.8</v>
      </c>
      <c r="H92" s="15">
        <v>0</v>
      </c>
      <c r="I92" s="40">
        <v>1392.8</v>
      </c>
      <c r="J92" s="36"/>
    </row>
    <row r="93" spans="1:10" ht="14.25" customHeight="1">
      <c r="A93" s="50" t="s">
        <v>144</v>
      </c>
      <c r="B93" s="13" t="s">
        <v>154</v>
      </c>
      <c r="C93" s="13" t="s">
        <v>218</v>
      </c>
      <c r="D93" s="40" t="s">
        <v>96</v>
      </c>
      <c r="E93" s="51">
        <v>1</v>
      </c>
      <c r="F93" s="13" t="s">
        <v>219</v>
      </c>
      <c r="G93" s="40">
        <v>505.81</v>
      </c>
      <c r="H93" s="15">
        <v>0</v>
      </c>
      <c r="I93" s="15">
        <f t="shared" ref="I93:I103" si="9">SUM(G93:H93)</f>
        <v>505.81</v>
      </c>
      <c r="J93" s="36"/>
    </row>
    <row r="94" spans="1:10" ht="14.25" customHeight="1">
      <c r="A94" s="50" t="s">
        <v>220</v>
      </c>
      <c r="B94" s="13" t="s">
        <v>148</v>
      </c>
      <c r="C94" s="13" t="s">
        <v>218</v>
      </c>
      <c r="D94" s="40" t="s">
        <v>96</v>
      </c>
      <c r="E94" s="51">
        <v>1</v>
      </c>
      <c r="F94" s="13" t="s">
        <v>550</v>
      </c>
      <c r="G94" s="40">
        <v>849.76</v>
      </c>
      <c r="H94" s="15">
        <v>0</v>
      </c>
      <c r="I94" s="15">
        <f t="shared" si="9"/>
        <v>849.76</v>
      </c>
      <c r="J94" s="36"/>
    </row>
    <row r="95" spans="1:10" ht="14.25" customHeight="1">
      <c r="A95" s="50" t="s">
        <v>222</v>
      </c>
      <c r="B95" s="13" t="s">
        <v>148</v>
      </c>
      <c r="C95" s="13" t="s">
        <v>218</v>
      </c>
      <c r="D95" s="40" t="s">
        <v>96</v>
      </c>
      <c r="E95" s="51">
        <v>1</v>
      </c>
      <c r="F95" s="13" t="s">
        <v>514</v>
      </c>
      <c r="G95" s="40">
        <v>849.76</v>
      </c>
      <c r="H95" s="15">
        <v>0</v>
      </c>
      <c r="I95" s="15">
        <f t="shared" si="9"/>
        <v>849.76</v>
      </c>
      <c r="J95" s="36"/>
    </row>
    <row r="96" spans="1:10" ht="14.25" customHeight="1">
      <c r="A96" s="50" t="s">
        <v>224</v>
      </c>
      <c r="B96" s="13" t="s">
        <v>194</v>
      </c>
      <c r="C96" s="13" t="s">
        <v>218</v>
      </c>
      <c r="D96" s="40" t="s">
        <v>105</v>
      </c>
      <c r="E96" s="51">
        <v>1</v>
      </c>
      <c r="F96" s="13" t="s">
        <v>225</v>
      </c>
      <c r="G96" s="40">
        <v>566.5</v>
      </c>
      <c r="H96" s="15">
        <v>0</v>
      </c>
      <c r="I96" s="15">
        <f t="shared" si="9"/>
        <v>566.5</v>
      </c>
      <c r="J96" s="36"/>
    </row>
    <row r="97" spans="1:10" ht="14.25" customHeight="1">
      <c r="A97" s="50" t="s">
        <v>226</v>
      </c>
      <c r="B97" s="13" t="s">
        <v>148</v>
      </c>
      <c r="C97" s="13" t="s">
        <v>227</v>
      </c>
      <c r="D97" s="40" t="s">
        <v>96</v>
      </c>
      <c r="E97" s="51">
        <v>1</v>
      </c>
      <c r="F97" s="13" t="s">
        <v>475</v>
      </c>
      <c r="G97" s="40">
        <v>849.76</v>
      </c>
      <c r="H97" s="15">
        <v>0</v>
      </c>
      <c r="I97" s="15">
        <f t="shared" si="9"/>
        <v>849.76</v>
      </c>
      <c r="J97" s="36"/>
    </row>
    <row r="98" spans="1:10" ht="14.25" customHeight="1">
      <c r="A98" s="50" t="s">
        <v>229</v>
      </c>
      <c r="B98" s="13" t="s">
        <v>141</v>
      </c>
      <c r="C98" s="13" t="s">
        <v>230</v>
      </c>
      <c r="D98" s="40" t="s">
        <v>105</v>
      </c>
      <c r="E98" s="51">
        <v>1</v>
      </c>
      <c r="F98" s="13" t="s">
        <v>551</v>
      </c>
      <c r="G98" s="40">
        <v>1392.8</v>
      </c>
      <c r="H98" s="15">
        <v>0</v>
      </c>
      <c r="I98" s="15">
        <f t="shared" si="9"/>
        <v>1392.8</v>
      </c>
      <c r="J98" s="36"/>
    </row>
    <row r="99" spans="1:10" ht="14.25" customHeight="1">
      <c r="A99" s="50" t="s">
        <v>232</v>
      </c>
      <c r="B99" s="13" t="s">
        <v>148</v>
      </c>
      <c r="C99" s="13" t="s">
        <v>230</v>
      </c>
      <c r="D99" s="40" t="s">
        <v>105</v>
      </c>
      <c r="E99" s="51">
        <v>1</v>
      </c>
      <c r="F99" s="13" t="s">
        <v>530</v>
      </c>
      <c r="G99" s="40">
        <v>849.76</v>
      </c>
      <c r="H99" s="15">
        <v>0</v>
      </c>
      <c r="I99" s="15">
        <f t="shared" si="9"/>
        <v>849.76</v>
      </c>
      <c r="J99" s="36"/>
    </row>
    <row r="100" spans="1:10" ht="14.25" customHeight="1">
      <c r="A100" s="50" t="s">
        <v>144</v>
      </c>
      <c r="B100" s="13" t="s">
        <v>154</v>
      </c>
      <c r="C100" s="40" t="s">
        <v>56</v>
      </c>
      <c r="D100" s="40" t="s">
        <v>105</v>
      </c>
      <c r="E100" s="51">
        <v>1</v>
      </c>
      <c r="F100" s="13" t="s">
        <v>234</v>
      </c>
      <c r="G100" s="40">
        <v>505.81</v>
      </c>
      <c r="H100" s="15">
        <v>0</v>
      </c>
      <c r="I100" s="15">
        <f t="shared" si="9"/>
        <v>505.81</v>
      </c>
      <c r="J100" s="36"/>
    </row>
    <row r="101" spans="1:10" ht="14.25" customHeight="1">
      <c r="A101" s="50" t="s">
        <v>235</v>
      </c>
      <c r="B101" s="13" t="s">
        <v>194</v>
      </c>
      <c r="C101" s="40" t="s">
        <v>236</v>
      </c>
      <c r="D101" s="40" t="s">
        <v>105</v>
      </c>
      <c r="E101" s="51">
        <v>1</v>
      </c>
      <c r="F101" s="13" t="s">
        <v>237</v>
      </c>
      <c r="G101" s="40">
        <v>566.5</v>
      </c>
      <c r="H101" s="15">
        <v>0</v>
      </c>
      <c r="I101" s="15">
        <f t="shared" si="9"/>
        <v>566.5</v>
      </c>
      <c r="J101" s="36"/>
    </row>
    <row r="102" spans="1:10" ht="14.25" customHeight="1">
      <c r="A102" s="50" t="s">
        <v>238</v>
      </c>
      <c r="B102" s="13" t="s">
        <v>148</v>
      </c>
      <c r="C102" s="40" t="s">
        <v>236</v>
      </c>
      <c r="D102" s="40" t="s">
        <v>96</v>
      </c>
      <c r="E102" s="51">
        <v>1</v>
      </c>
      <c r="F102" s="13" t="s">
        <v>239</v>
      </c>
      <c r="G102" s="40">
        <v>849.76</v>
      </c>
      <c r="H102" s="15">
        <v>0</v>
      </c>
      <c r="I102" s="15">
        <f t="shared" si="9"/>
        <v>849.76</v>
      </c>
      <c r="J102" s="36"/>
    </row>
    <row r="103" spans="1:10" ht="14.25" customHeight="1">
      <c r="A103" s="50" t="s">
        <v>240</v>
      </c>
      <c r="B103" s="13" t="s">
        <v>141</v>
      </c>
      <c r="C103" s="40" t="s">
        <v>241</v>
      </c>
      <c r="D103" s="40" t="s">
        <v>105</v>
      </c>
      <c r="E103" s="51">
        <v>1</v>
      </c>
      <c r="F103" s="13" t="s">
        <v>477</v>
      </c>
      <c r="G103" s="40">
        <v>1392.8</v>
      </c>
      <c r="H103" s="15">
        <v>0</v>
      </c>
      <c r="I103" s="15">
        <f t="shared" si="9"/>
        <v>1392.8</v>
      </c>
      <c r="J103" s="36"/>
    </row>
    <row r="104" spans="1:10" ht="14.25" customHeight="1">
      <c r="A104" s="50" t="s">
        <v>515</v>
      </c>
      <c r="B104" s="13" t="s">
        <v>148</v>
      </c>
      <c r="C104" s="40" t="s">
        <v>516</v>
      </c>
      <c r="D104" s="40" t="s">
        <v>105</v>
      </c>
      <c r="E104" s="51">
        <v>1</v>
      </c>
      <c r="F104" s="13" t="s">
        <v>517</v>
      </c>
      <c r="G104" s="40">
        <v>849.76</v>
      </c>
      <c r="H104" s="15">
        <v>0</v>
      </c>
      <c r="I104" s="40">
        <v>849.76</v>
      </c>
      <c r="J104" s="36"/>
    </row>
    <row r="105" spans="1:10" ht="14.25" customHeight="1">
      <c r="A105" s="50" t="s">
        <v>144</v>
      </c>
      <c r="B105" s="13" t="s">
        <v>154</v>
      </c>
      <c r="C105" s="40" t="s">
        <v>241</v>
      </c>
      <c r="D105" s="40" t="s">
        <v>105</v>
      </c>
      <c r="E105" s="51">
        <v>1</v>
      </c>
      <c r="F105" s="13" t="s">
        <v>243</v>
      </c>
      <c r="G105" s="40">
        <v>505.81</v>
      </c>
      <c r="H105" s="15">
        <v>0</v>
      </c>
      <c r="I105" s="15">
        <f t="shared" ref="I105:I136" si="10">SUM(G105:H105)</f>
        <v>505.81</v>
      </c>
      <c r="J105" s="36"/>
    </row>
    <row r="106" spans="1:10" ht="14.25" customHeight="1">
      <c r="A106" s="50" t="s">
        <v>244</v>
      </c>
      <c r="B106" s="13" t="s">
        <v>148</v>
      </c>
      <c r="C106" s="40" t="s">
        <v>245</v>
      </c>
      <c r="D106" s="40" t="s">
        <v>96</v>
      </c>
      <c r="E106" s="51">
        <v>1</v>
      </c>
      <c r="F106" s="13" t="s">
        <v>246</v>
      </c>
      <c r="G106" s="40">
        <v>849.76</v>
      </c>
      <c r="H106" s="15">
        <v>0</v>
      </c>
      <c r="I106" s="15">
        <f t="shared" si="10"/>
        <v>849.76</v>
      </c>
      <c r="J106" s="36"/>
    </row>
    <row r="107" spans="1:10" ht="14.25" customHeight="1">
      <c r="A107" s="50" t="s">
        <v>250</v>
      </c>
      <c r="B107" s="13" t="s">
        <v>148</v>
      </c>
      <c r="C107" s="40" t="s">
        <v>251</v>
      </c>
      <c r="D107" s="40" t="s">
        <v>96</v>
      </c>
      <c r="E107" s="51">
        <v>1</v>
      </c>
      <c r="F107" s="13" t="s">
        <v>252</v>
      </c>
      <c r="G107" s="40">
        <v>849.76</v>
      </c>
      <c r="H107" s="15">
        <v>0</v>
      </c>
      <c r="I107" s="15">
        <f t="shared" si="10"/>
        <v>849.76</v>
      </c>
      <c r="J107" s="36"/>
    </row>
    <row r="108" spans="1:10" ht="14.25" customHeight="1">
      <c r="A108" s="50" t="s">
        <v>253</v>
      </c>
      <c r="B108" s="13" t="s">
        <v>148</v>
      </c>
      <c r="C108" s="40" t="s">
        <v>254</v>
      </c>
      <c r="D108" s="40" t="s">
        <v>105</v>
      </c>
      <c r="E108" s="51">
        <v>1</v>
      </c>
      <c r="F108" s="13" t="s">
        <v>255</v>
      </c>
      <c r="G108" s="40">
        <v>849.76</v>
      </c>
      <c r="H108" s="15">
        <v>0</v>
      </c>
      <c r="I108" s="15">
        <f t="shared" si="10"/>
        <v>849.76</v>
      </c>
      <c r="J108" s="36"/>
    </row>
    <row r="109" spans="1:10" ht="14.25" customHeight="1">
      <c r="A109" s="50" t="s">
        <v>256</v>
      </c>
      <c r="B109" s="13" t="s">
        <v>148</v>
      </c>
      <c r="C109" s="40" t="s">
        <v>257</v>
      </c>
      <c r="D109" s="40" t="s">
        <v>105</v>
      </c>
      <c r="E109" s="51">
        <v>1</v>
      </c>
      <c r="F109" s="54" t="s">
        <v>258</v>
      </c>
      <c r="G109" s="40">
        <v>849.76</v>
      </c>
      <c r="H109" s="15">
        <v>0</v>
      </c>
      <c r="I109" s="15">
        <f t="shared" si="10"/>
        <v>849.76</v>
      </c>
      <c r="J109" s="36"/>
    </row>
    <row r="110" spans="1:10" ht="14.25" customHeight="1">
      <c r="A110" s="50" t="s">
        <v>259</v>
      </c>
      <c r="B110" s="13" t="s">
        <v>148</v>
      </c>
      <c r="C110" s="40" t="s">
        <v>251</v>
      </c>
      <c r="D110" s="40" t="s">
        <v>96</v>
      </c>
      <c r="E110" s="51">
        <v>1</v>
      </c>
      <c r="F110" s="13" t="s">
        <v>260</v>
      </c>
      <c r="G110" s="40">
        <v>849.76</v>
      </c>
      <c r="H110" s="15">
        <v>0</v>
      </c>
      <c r="I110" s="15">
        <f t="shared" si="10"/>
        <v>849.76</v>
      </c>
      <c r="J110" s="36"/>
    </row>
    <row r="111" spans="1:10" ht="14.25" customHeight="1">
      <c r="A111" s="50" t="s">
        <v>261</v>
      </c>
      <c r="B111" s="13" t="s">
        <v>194</v>
      </c>
      <c r="C111" s="40" t="s">
        <v>241</v>
      </c>
      <c r="D111" s="40" t="s">
        <v>96</v>
      </c>
      <c r="E111" s="51">
        <v>1</v>
      </c>
      <c r="F111" s="13" t="s">
        <v>262</v>
      </c>
      <c r="G111" s="40">
        <v>566.5</v>
      </c>
      <c r="H111" s="15">
        <v>0</v>
      </c>
      <c r="I111" s="15">
        <f t="shared" si="10"/>
        <v>566.5</v>
      </c>
      <c r="J111" s="36"/>
    </row>
    <row r="112" spans="1:10" ht="14.25" customHeight="1">
      <c r="A112" s="50" t="s">
        <v>263</v>
      </c>
      <c r="B112" s="13" t="s">
        <v>148</v>
      </c>
      <c r="C112" s="13" t="s">
        <v>254</v>
      </c>
      <c r="D112" s="40" t="s">
        <v>96</v>
      </c>
      <c r="E112" s="51">
        <v>1</v>
      </c>
      <c r="F112" s="13" t="s">
        <v>264</v>
      </c>
      <c r="G112" s="40">
        <v>849.76</v>
      </c>
      <c r="H112" s="15">
        <v>0</v>
      </c>
      <c r="I112" s="15">
        <f t="shared" si="10"/>
        <v>849.76</v>
      </c>
      <c r="J112" s="36"/>
    </row>
    <row r="113" spans="1:10" ht="14.25" customHeight="1">
      <c r="A113" s="50" t="s">
        <v>265</v>
      </c>
      <c r="B113" s="13" t="s">
        <v>148</v>
      </c>
      <c r="C113" s="52" t="s">
        <v>266</v>
      </c>
      <c r="D113" s="40" t="s">
        <v>96</v>
      </c>
      <c r="E113" s="51">
        <v>1</v>
      </c>
      <c r="F113" s="13" t="s">
        <v>531</v>
      </c>
      <c r="G113" s="40">
        <v>849.76</v>
      </c>
      <c r="H113" s="15">
        <v>0</v>
      </c>
      <c r="I113" s="15">
        <f t="shared" si="10"/>
        <v>849.76</v>
      </c>
      <c r="J113" s="36"/>
    </row>
    <row r="114" spans="1:10" ht="14.25" customHeight="1">
      <c r="A114" s="50" t="s">
        <v>268</v>
      </c>
      <c r="B114" s="13" t="s">
        <v>141</v>
      </c>
      <c r="C114" s="52" t="s">
        <v>269</v>
      </c>
      <c r="D114" s="40" t="s">
        <v>105</v>
      </c>
      <c r="E114" s="51">
        <v>1</v>
      </c>
      <c r="F114" s="13" t="s">
        <v>270</v>
      </c>
      <c r="G114" s="40">
        <v>1392.8</v>
      </c>
      <c r="H114" s="15">
        <v>0</v>
      </c>
      <c r="I114" s="15">
        <f t="shared" si="10"/>
        <v>1392.8</v>
      </c>
      <c r="J114" s="36"/>
    </row>
    <row r="115" spans="1:10" ht="14.25" customHeight="1">
      <c r="A115" s="50" t="s">
        <v>265</v>
      </c>
      <c r="B115" s="13" t="s">
        <v>148</v>
      </c>
      <c r="C115" s="52" t="s">
        <v>269</v>
      </c>
      <c r="D115" s="40" t="s">
        <v>96</v>
      </c>
      <c r="E115" s="51">
        <v>1</v>
      </c>
      <c r="F115" s="13" t="s">
        <v>271</v>
      </c>
      <c r="G115" s="40">
        <v>849.76</v>
      </c>
      <c r="H115" s="15">
        <v>0</v>
      </c>
      <c r="I115" s="15">
        <f t="shared" si="10"/>
        <v>849.76</v>
      </c>
      <c r="J115" s="36"/>
    </row>
    <row r="116" spans="1:10" ht="14.25" customHeight="1">
      <c r="A116" s="50" t="s">
        <v>272</v>
      </c>
      <c r="B116" s="13" t="s">
        <v>148</v>
      </c>
      <c r="C116" s="52" t="s">
        <v>273</v>
      </c>
      <c r="D116" s="40" t="s">
        <v>105</v>
      </c>
      <c r="E116" s="51">
        <v>1</v>
      </c>
      <c r="F116" s="13" t="s">
        <v>274</v>
      </c>
      <c r="G116" s="40">
        <v>849.76</v>
      </c>
      <c r="H116" s="15">
        <v>0</v>
      </c>
      <c r="I116" s="15">
        <f t="shared" si="10"/>
        <v>849.76</v>
      </c>
      <c r="J116" s="36"/>
    </row>
    <row r="117" spans="1:10" ht="14.25" customHeight="1">
      <c r="A117" s="50" t="s">
        <v>275</v>
      </c>
      <c r="B117" s="13" t="s">
        <v>194</v>
      </c>
      <c r="C117" s="52" t="s">
        <v>273</v>
      </c>
      <c r="D117" s="40" t="s">
        <v>96</v>
      </c>
      <c r="E117" s="51">
        <v>1</v>
      </c>
      <c r="F117" s="13" t="s">
        <v>276</v>
      </c>
      <c r="G117" s="40">
        <v>566.5</v>
      </c>
      <c r="H117" s="15">
        <v>0</v>
      </c>
      <c r="I117" s="15">
        <f t="shared" si="10"/>
        <v>566.5</v>
      </c>
      <c r="J117" s="36"/>
    </row>
    <row r="118" spans="1:10" ht="14.25" customHeight="1">
      <c r="A118" s="50" t="s">
        <v>265</v>
      </c>
      <c r="B118" s="13" t="s">
        <v>194</v>
      </c>
      <c r="C118" s="52" t="s">
        <v>273</v>
      </c>
      <c r="D118" s="40" t="s">
        <v>96</v>
      </c>
      <c r="E118" s="51">
        <v>1</v>
      </c>
      <c r="F118" s="13" t="s">
        <v>277</v>
      </c>
      <c r="G118" s="40">
        <v>566.5</v>
      </c>
      <c r="H118" s="15">
        <v>0</v>
      </c>
      <c r="I118" s="15">
        <f t="shared" si="10"/>
        <v>566.5</v>
      </c>
      <c r="J118" s="36"/>
    </row>
    <row r="119" spans="1:10" ht="14.25" customHeight="1">
      <c r="A119" s="50" t="s">
        <v>278</v>
      </c>
      <c r="B119" s="13" t="s">
        <v>148</v>
      </c>
      <c r="C119" s="52" t="s">
        <v>279</v>
      </c>
      <c r="D119" s="40" t="s">
        <v>96</v>
      </c>
      <c r="E119" s="51">
        <v>1</v>
      </c>
      <c r="F119" s="13" t="s">
        <v>280</v>
      </c>
      <c r="G119" s="40">
        <v>849.76</v>
      </c>
      <c r="H119" s="15">
        <v>0</v>
      </c>
      <c r="I119" s="15">
        <f t="shared" si="10"/>
        <v>849.76</v>
      </c>
      <c r="J119" s="36"/>
    </row>
    <row r="120" spans="1:10" ht="14.25" customHeight="1">
      <c r="A120" s="50" t="s">
        <v>275</v>
      </c>
      <c r="B120" s="13" t="s">
        <v>194</v>
      </c>
      <c r="C120" s="52" t="s">
        <v>279</v>
      </c>
      <c r="D120" s="40" t="s">
        <v>96</v>
      </c>
      <c r="E120" s="51">
        <v>1</v>
      </c>
      <c r="F120" s="13" t="s">
        <v>281</v>
      </c>
      <c r="G120" s="40">
        <v>566.5</v>
      </c>
      <c r="H120" s="15">
        <v>0</v>
      </c>
      <c r="I120" s="15">
        <f t="shared" si="10"/>
        <v>566.5</v>
      </c>
      <c r="J120" s="36"/>
    </row>
    <row r="121" spans="1:10" ht="14.25" customHeight="1">
      <c r="A121" s="50" t="s">
        <v>519</v>
      </c>
      <c r="B121" s="13" t="s">
        <v>194</v>
      </c>
      <c r="C121" s="52" t="s">
        <v>303</v>
      </c>
      <c r="D121" s="40" t="s">
        <v>105</v>
      </c>
      <c r="E121" s="51">
        <v>1</v>
      </c>
      <c r="F121" s="13" t="s">
        <v>395</v>
      </c>
      <c r="G121" s="40">
        <v>566.5</v>
      </c>
      <c r="H121" s="15">
        <v>0</v>
      </c>
      <c r="I121" s="15">
        <f t="shared" si="10"/>
        <v>566.5</v>
      </c>
      <c r="J121" s="36"/>
    </row>
    <row r="122" spans="1:10" ht="14.25" customHeight="1">
      <c r="A122" s="50" t="s">
        <v>265</v>
      </c>
      <c r="B122" s="13" t="s">
        <v>194</v>
      </c>
      <c r="C122" s="52" t="s">
        <v>279</v>
      </c>
      <c r="D122" s="40" t="s">
        <v>96</v>
      </c>
      <c r="E122" s="51">
        <v>1</v>
      </c>
      <c r="F122" s="13" t="s">
        <v>282</v>
      </c>
      <c r="G122" s="40">
        <v>566.5</v>
      </c>
      <c r="H122" s="15">
        <v>0</v>
      </c>
      <c r="I122" s="15">
        <f t="shared" si="10"/>
        <v>566.5</v>
      </c>
      <c r="J122" s="36"/>
    </row>
    <row r="123" spans="1:10" ht="14.25" customHeight="1">
      <c r="A123" s="50" t="s">
        <v>283</v>
      </c>
      <c r="B123" s="13" t="s">
        <v>194</v>
      </c>
      <c r="C123" s="52" t="s">
        <v>279</v>
      </c>
      <c r="D123" s="40" t="s">
        <v>105</v>
      </c>
      <c r="E123" s="51">
        <v>1</v>
      </c>
      <c r="F123" s="13" t="s">
        <v>284</v>
      </c>
      <c r="G123" s="40">
        <v>566.5</v>
      </c>
      <c r="H123" s="15">
        <v>0</v>
      </c>
      <c r="I123" s="15">
        <f t="shared" si="10"/>
        <v>566.5</v>
      </c>
      <c r="J123" s="36"/>
    </row>
    <row r="124" spans="1:10" ht="14.25" customHeight="1">
      <c r="A124" s="50" t="s">
        <v>285</v>
      </c>
      <c r="B124" s="13" t="s">
        <v>148</v>
      </c>
      <c r="C124" s="52" t="s">
        <v>286</v>
      </c>
      <c r="D124" s="40" t="s">
        <v>105</v>
      </c>
      <c r="E124" s="51">
        <v>1</v>
      </c>
      <c r="F124" s="13" t="s">
        <v>287</v>
      </c>
      <c r="G124" s="40">
        <v>849.76</v>
      </c>
      <c r="H124" s="15">
        <v>0</v>
      </c>
      <c r="I124" s="15">
        <f t="shared" si="10"/>
        <v>849.76</v>
      </c>
      <c r="J124" s="36"/>
    </row>
    <row r="125" spans="1:10" ht="14.25" customHeight="1">
      <c r="A125" s="50" t="s">
        <v>288</v>
      </c>
      <c r="B125" s="13" t="s">
        <v>148</v>
      </c>
      <c r="C125" s="52" t="s">
        <v>289</v>
      </c>
      <c r="D125" s="40" t="s">
        <v>105</v>
      </c>
      <c r="E125" s="51">
        <v>1</v>
      </c>
      <c r="F125" s="13" t="s">
        <v>290</v>
      </c>
      <c r="G125" s="40">
        <v>849.76</v>
      </c>
      <c r="H125" s="15">
        <v>0</v>
      </c>
      <c r="I125" s="15">
        <f t="shared" si="10"/>
        <v>849.76</v>
      </c>
      <c r="J125" s="36"/>
    </row>
    <row r="126" spans="1:10" ht="14.25" customHeight="1">
      <c r="A126" s="50" t="s">
        <v>291</v>
      </c>
      <c r="B126" s="13" t="s">
        <v>194</v>
      </c>
      <c r="C126" s="52" t="s">
        <v>292</v>
      </c>
      <c r="D126" s="40" t="s">
        <v>96</v>
      </c>
      <c r="E126" s="51">
        <v>1</v>
      </c>
      <c r="F126" s="13" t="s">
        <v>293</v>
      </c>
      <c r="G126" s="40">
        <v>566.5</v>
      </c>
      <c r="H126" s="15">
        <v>0</v>
      </c>
      <c r="I126" s="15">
        <f t="shared" si="10"/>
        <v>566.5</v>
      </c>
      <c r="J126" s="36"/>
    </row>
    <row r="127" spans="1:10" ht="14.25" customHeight="1">
      <c r="A127" s="50" t="s">
        <v>265</v>
      </c>
      <c r="B127" s="13" t="s">
        <v>194</v>
      </c>
      <c r="C127" s="52" t="s">
        <v>289</v>
      </c>
      <c r="D127" s="40" t="s">
        <v>96</v>
      </c>
      <c r="E127" s="51">
        <v>1</v>
      </c>
      <c r="F127" s="13" t="s">
        <v>294</v>
      </c>
      <c r="G127" s="40">
        <v>566.5</v>
      </c>
      <c r="H127" s="15">
        <v>0</v>
      </c>
      <c r="I127" s="15">
        <f t="shared" si="10"/>
        <v>566.5</v>
      </c>
      <c r="J127" s="36"/>
    </row>
    <row r="128" spans="1:10" ht="14.25" customHeight="1">
      <c r="A128" s="50" t="s">
        <v>275</v>
      </c>
      <c r="B128" s="13" t="s">
        <v>194</v>
      </c>
      <c r="C128" s="52" t="s">
        <v>286</v>
      </c>
      <c r="D128" s="40" t="s">
        <v>96</v>
      </c>
      <c r="E128" s="51">
        <v>1</v>
      </c>
      <c r="F128" s="13" t="s">
        <v>295</v>
      </c>
      <c r="G128" s="40">
        <v>566.5</v>
      </c>
      <c r="H128" s="15">
        <v>0</v>
      </c>
      <c r="I128" s="15">
        <f t="shared" si="10"/>
        <v>566.5</v>
      </c>
      <c r="J128" s="36"/>
    </row>
    <row r="129" spans="1:10" ht="14.25" customHeight="1">
      <c r="A129" s="50" t="s">
        <v>265</v>
      </c>
      <c r="B129" s="13" t="s">
        <v>194</v>
      </c>
      <c r="C129" s="52" t="s">
        <v>286</v>
      </c>
      <c r="D129" s="40" t="s">
        <v>96</v>
      </c>
      <c r="E129" s="51">
        <v>1</v>
      </c>
      <c r="F129" s="13" t="s">
        <v>296</v>
      </c>
      <c r="G129" s="40">
        <v>566.5</v>
      </c>
      <c r="H129" s="15">
        <v>0</v>
      </c>
      <c r="I129" s="15">
        <f t="shared" si="10"/>
        <v>566.5</v>
      </c>
      <c r="J129" s="36"/>
    </row>
    <row r="130" spans="1:10" ht="14.25" customHeight="1">
      <c r="A130" s="50" t="s">
        <v>297</v>
      </c>
      <c r="B130" s="13" t="s">
        <v>194</v>
      </c>
      <c r="C130" s="52" t="s">
        <v>298</v>
      </c>
      <c r="D130" s="40" t="s">
        <v>96</v>
      </c>
      <c r="E130" s="51">
        <v>1</v>
      </c>
      <c r="F130" s="13" t="s">
        <v>299</v>
      </c>
      <c r="G130" s="40">
        <v>566.5</v>
      </c>
      <c r="H130" s="15">
        <v>0</v>
      </c>
      <c r="I130" s="15">
        <f t="shared" si="10"/>
        <v>566.5</v>
      </c>
      <c r="J130" s="36"/>
    </row>
    <row r="131" spans="1:10" ht="14.25" customHeight="1">
      <c r="A131" s="50" t="s">
        <v>300</v>
      </c>
      <c r="B131" s="13" t="s">
        <v>148</v>
      </c>
      <c r="C131" s="52" t="s">
        <v>301</v>
      </c>
      <c r="D131" s="40" t="s">
        <v>105</v>
      </c>
      <c r="E131" s="51">
        <v>1</v>
      </c>
      <c r="F131" s="13" t="s">
        <v>479</v>
      </c>
      <c r="G131" s="40">
        <v>849.76</v>
      </c>
      <c r="H131" s="15">
        <v>0</v>
      </c>
      <c r="I131" s="15">
        <f t="shared" si="10"/>
        <v>849.76</v>
      </c>
      <c r="J131" s="36"/>
    </row>
    <row r="132" spans="1:10" ht="14.25" customHeight="1">
      <c r="A132" s="50" t="s">
        <v>556</v>
      </c>
      <c r="B132" s="13" t="s">
        <v>148</v>
      </c>
      <c r="C132" s="52" t="s">
        <v>557</v>
      </c>
      <c r="D132" s="40" t="s">
        <v>105</v>
      </c>
      <c r="E132" s="51">
        <v>1</v>
      </c>
      <c r="F132" s="13" t="s">
        <v>558</v>
      </c>
      <c r="G132" s="40">
        <v>849.76</v>
      </c>
      <c r="H132" s="15">
        <v>0</v>
      </c>
      <c r="I132" s="15">
        <f t="shared" si="10"/>
        <v>849.76</v>
      </c>
      <c r="J132" s="36"/>
    </row>
    <row r="133" spans="1:10" ht="14.25" customHeight="1">
      <c r="A133" s="50" t="s">
        <v>265</v>
      </c>
      <c r="B133" s="13" t="s">
        <v>194</v>
      </c>
      <c r="C133" s="52" t="s">
        <v>303</v>
      </c>
      <c r="D133" s="40" t="s">
        <v>96</v>
      </c>
      <c r="E133" s="51">
        <v>1</v>
      </c>
      <c r="F133" s="13" t="s">
        <v>304</v>
      </c>
      <c r="G133" s="40">
        <v>566.5</v>
      </c>
      <c r="H133" s="15">
        <v>0</v>
      </c>
      <c r="I133" s="15">
        <f t="shared" si="10"/>
        <v>566.5</v>
      </c>
      <c r="J133" s="36"/>
    </row>
    <row r="134" spans="1:10" ht="14.25" customHeight="1">
      <c r="A134" s="50" t="s">
        <v>275</v>
      </c>
      <c r="B134" s="13" t="s">
        <v>194</v>
      </c>
      <c r="C134" s="52" t="s">
        <v>303</v>
      </c>
      <c r="D134" s="40" t="s">
        <v>96</v>
      </c>
      <c r="E134" s="51">
        <v>1</v>
      </c>
      <c r="F134" s="13" t="s">
        <v>307</v>
      </c>
      <c r="G134" s="40">
        <v>566.5</v>
      </c>
      <c r="H134" s="15">
        <v>0</v>
      </c>
      <c r="I134" s="15">
        <f t="shared" si="10"/>
        <v>566.5</v>
      </c>
      <c r="J134" s="36"/>
    </row>
    <row r="135" spans="1:10" ht="14.25" customHeight="1">
      <c r="A135" s="50" t="s">
        <v>308</v>
      </c>
      <c r="B135" s="13" t="s">
        <v>148</v>
      </c>
      <c r="C135" s="52" t="s">
        <v>309</v>
      </c>
      <c r="D135" s="40" t="s">
        <v>96</v>
      </c>
      <c r="E135" s="51">
        <v>1</v>
      </c>
      <c r="F135" s="13" t="s">
        <v>310</v>
      </c>
      <c r="G135" s="40">
        <v>849.76</v>
      </c>
      <c r="H135" s="15">
        <v>0</v>
      </c>
      <c r="I135" s="15">
        <f t="shared" si="10"/>
        <v>849.76</v>
      </c>
      <c r="J135" s="36"/>
    </row>
    <row r="136" spans="1:10" ht="14.25" customHeight="1">
      <c r="A136" s="50" t="s">
        <v>311</v>
      </c>
      <c r="B136" s="13" t="s">
        <v>148</v>
      </c>
      <c r="C136" s="52" t="s">
        <v>312</v>
      </c>
      <c r="D136" s="40" t="s">
        <v>96</v>
      </c>
      <c r="E136" s="51">
        <v>1</v>
      </c>
      <c r="F136" s="13" t="s">
        <v>313</v>
      </c>
      <c r="G136" s="40">
        <v>849.76</v>
      </c>
      <c r="H136" s="15">
        <v>0</v>
      </c>
      <c r="I136" s="15">
        <f t="shared" si="10"/>
        <v>849.76</v>
      </c>
      <c r="J136" s="36"/>
    </row>
    <row r="137" spans="1:10" ht="14.25" customHeight="1">
      <c r="A137" s="50" t="s">
        <v>493</v>
      </c>
      <c r="B137" s="13" t="s">
        <v>148</v>
      </c>
      <c r="C137" s="52" t="s">
        <v>204</v>
      </c>
      <c r="D137" s="40" t="s">
        <v>96</v>
      </c>
      <c r="E137" s="51">
        <v>1</v>
      </c>
      <c r="F137" s="13" t="s">
        <v>481</v>
      </c>
      <c r="G137" s="40">
        <v>849.76</v>
      </c>
      <c r="H137" s="15">
        <v>0</v>
      </c>
      <c r="I137" s="15">
        <v>849.76</v>
      </c>
      <c r="J137" s="36"/>
    </row>
    <row r="138" spans="1:10" ht="14.25" customHeight="1">
      <c r="A138" s="50" t="s">
        <v>314</v>
      </c>
      <c r="B138" s="13" t="s">
        <v>148</v>
      </c>
      <c r="C138" s="52" t="s">
        <v>315</v>
      </c>
      <c r="D138" s="40" t="s">
        <v>96</v>
      </c>
      <c r="E138" s="51">
        <v>1</v>
      </c>
      <c r="F138" s="13" t="s">
        <v>316</v>
      </c>
      <c r="G138" s="40">
        <v>849.76</v>
      </c>
      <c r="H138" s="15">
        <v>0</v>
      </c>
      <c r="I138" s="15">
        <f t="shared" ref="I138:I149" si="11">SUM(G138:H138)</f>
        <v>849.76</v>
      </c>
      <c r="J138" s="36"/>
    </row>
    <row r="139" spans="1:10" ht="14.25" customHeight="1">
      <c r="A139" s="50" t="s">
        <v>505</v>
      </c>
      <c r="B139" s="13" t="s">
        <v>148</v>
      </c>
      <c r="C139" s="52" t="s">
        <v>49</v>
      </c>
      <c r="D139" s="40" t="s">
        <v>105</v>
      </c>
      <c r="E139" s="51">
        <v>1</v>
      </c>
      <c r="F139" s="13" t="s">
        <v>506</v>
      </c>
      <c r="G139" s="40">
        <v>849.76</v>
      </c>
      <c r="H139" s="15">
        <v>0</v>
      </c>
      <c r="I139" s="15">
        <f t="shared" si="11"/>
        <v>849.76</v>
      </c>
      <c r="J139" s="36"/>
    </row>
    <row r="140" spans="1:10" ht="14.25" customHeight="1">
      <c r="A140" s="50" t="s">
        <v>317</v>
      </c>
      <c r="B140" s="13" t="s">
        <v>154</v>
      </c>
      <c r="C140" s="52" t="s">
        <v>315</v>
      </c>
      <c r="D140" s="40" t="s">
        <v>105</v>
      </c>
      <c r="E140" s="51">
        <v>1</v>
      </c>
      <c r="F140" s="13" t="s">
        <v>318</v>
      </c>
      <c r="G140" s="40">
        <v>505.81</v>
      </c>
      <c r="H140" s="15">
        <v>0</v>
      </c>
      <c r="I140" s="15">
        <f t="shared" si="11"/>
        <v>505.81</v>
      </c>
      <c r="J140" s="36"/>
    </row>
    <row r="141" spans="1:10" ht="14.25" customHeight="1">
      <c r="A141" s="50" t="s">
        <v>319</v>
      </c>
      <c r="B141" s="13" t="s">
        <v>148</v>
      </c>
      <c r="C141" s="52" t="s">
        <v>49</v>
      </c>
      <c r="D141" s="40" t="s">
        <v>105</v>
      </c>
      <c r="E141" s="51">
        <v>1</v>
      </c>
      <c r="F141" s="13" t="s">
        <v>320</v>
      </c>
      <c r="G141" s="40">
        <v>849.76</v>
      </c>
      <c r="H141" s="15">
        <v>0</v>
      </c>
      <c r="I141" s="15">
        <f t="shared" si="11"/>
        <v>849.76</v>
      </c>
      <c r="J141" s="36"/>
    </row>
    <row r="142" spans="1:10" ht="14.25" customHeight="1">
      <c r="A142" s="50" t="s">
        <v>321</v>
      </c>
      <c r="B142" s="13" t="s">
        <v>148</v>
      </c>
      <c r="C142" s="52" t="s">
        <v>309</v>
      </c>
      <c r="D142" s="40" t="s">
        <v>96</v>
      </c>
      <c r="E142" s="51">
        <v>1</v>
      </c>
      <c r="F142" s="13" t="s">
        <v>322</v>
      </c>
      <c r="G142" s="40">
        <v>849.76</v>
      </c>
      <c r="H142" s="15">
        <v>0</v>
      </c>
      <c r="I142" s="15">
        <f t="shared" si="11"/>
        <v>849.76</v>
      </c>
      <c r="J142" s="36"/>
    </row>
    <row r="143" spans="1:10" ht="14.25" customHeight="1">
      <c r="A143" s="50" t="s">
        <v>323</v>
      </c>
      <c r="B143" s="13" t="s">
        <v>148</v>
      </c>
      <c r="C143" s="52" t="s">
        <v>324</v>
      </c>
      <c r="D143" s="40" t="s">
        <v>96</v>
      </c>
      <c r="E143" s="51">
        <v>1</v>
      </c>
      <c r="F143" s="13" t="s">
        <v>325</v>
      </c>
      <c r="G143" s="40">
        <v>849.76</v>
      </c>
      <c r="H143" s="15">
        <v>0</v>
      </c>
      <c r="I143" s="15">
        <f t="shared" si="11"/>
        <v>849.76</v>
      </c>
      <c r="J143" s="36"/>
    </row>
    <row r="144" spans="1:10" ht="14.25" customHeight="1">
      <c r="A144" s="50" t="s">
        <v>326</v>
      </c>
      <c r="B144" s="13" t="s">
        <v>141</v>
      </c>
      <c r="C144" s="52" t="s">
        <v>327</v>
      </c>
      <c r="D144" s="40" t="s">
        <v>105</v>
      </c>
      <c r="E144" s="51">
        <v>1</v>
      </c>
      <c r="F144" s="13" t="s">
        <v>328</v>
      </c>
      <c r="G144" s="40">
        <v>1392.8</v>
      </c>
      <c r="H144" s="15">
        <v>0</v>
      </c>
      <c r="I144" s="15">
        <f t="shared" si="11"/>
        <v>1392.8</v>
      </c>
      <c r="J144" s="36"/>
    </row>
    <row r="145" spans="1:10" ht="14.25" customHeight="1">
      <c r="A145" s="50" t="s">
        <v>332</v>
      </c>
      <c r="B145" s="13" t="s">
        <v>148</v>
      </c>
      <c r="C145" s="52" t="s">
        <v>49</v>
      </c>
      <c r="D145" s="40" t="s">
        <v>105</v>
      </c>
      <c r="E145" s="51">
        <v>1</v>
      </c>
      <c r="F145" s="13" t="s">
        <v>333</v>
      </c>
      <c r="G145" s="40">
        <v>849.76</v>
      </c>
      <c r="H145" s="15">
        <v>0</v>
      </c>
      <c r="I145" s="15">
        <f t="shared" si="11"/>
        <v>849.76</v>
      </c>
      <c r="J145" s="36"/>
    </row>
    <row r="146" spans="1:10" ht="14.25" customHeight="1">
      <c r="A146" s="50" t="s">
        <v>334</v>
      </c>
      <c r="B146" s="13" t="s">
        <v>141</v>
      </c>
      <c r="C146" s="52" t="s">
        <v>49</v>
      </c>
      <c r="D146" s="40" t="s">
        <v>96</v>
      </c>
      <c r="E146" s="51">
        <v>1</v>
      </c>
      <c r="F146" s="13" t="s">
        <v>335</v>
      </c>
      <c r="G146" s="40">
        <v>1392.8</v>
      </c>
      <c r="H146" s="15">
        <v>0</v>
      </c>
      <c r="I146" s="15">
        <f t="shared" si="11"/>
        <v>1392.8</v>
      </c>
      <c r="J146" s="36"/>
    </row>
    <row r="147" spans="1:10" ht="14.25" customHeight="1">
      <c r="A147" s="50" t="s">
        <v>336</v>
      </c>
      <c r="B147" s="13" t="s">
        <v>148</v>
      </c>
      <c r="C147" s="52" t="s">
        <v>49</v>
      </c>
      <c r="D147" s="40" t="s">
        <v>96</v>
      </c>
      <c r="E147" s="51">
        <v>1</v>
      </c>
      <c r="F147" s="13" t="s">
        <v>337</v>
      </c>
      <c r="G147" s="40">
        <v>849.76</v>
      </c>
      <c r="H147" s="15">
        <v>0</v>
      </c>
      <c r="I147" s="15">
        <f t="shared" si="11"/>
        <v>849.76</v>
      </c>
      <c r="J147" s="36"/>
    </row>
    <row r="148" spans="1:10" ht="14.25" customHeight="1">
      <c r="A148" s="50" t="s">
        <v>338</v>
      </c>
      <c r="B148" s="13" t="s">
        <v>148</v>
      </c>
      <c r="C148" s="52" t="s">
        <v>49</v>
      </c>
      <c r="D148" s="40" t="s">
        <v>105</v>
      </c>
      <c r="E148" s="51">
        <v>1</v>
      </c>
      <c r="F148" s="13" t="s">
        <v>339</v>
      </c>
      <c r="G148" s="40">
        <v>849.76</v>
      </c>
      <c r="H148" s="15">
        <v>0</v>
      </c>
      <c r="I148" s="15">
        <f t="shared" si="11"/>
        <v>849.76</v>
      </c>
      <c r="J148" s="36"/>
    </row>
    <row r="149" spans="1:10" ht="14.25" customHeight="1">
      <c r="A149" s="50" t="s">
        <v>340</v>
      </c>
      <c r="B149" s="13" t="s">
        <v>141</v>
      </c>
      <c r="C149" s="52" t="s">
        <v>341</v>
      </c>
      <c r="D149" s="40" t="s">
        <v>96</v>
      </c>
      <c r="E149" s="51">
        <v>1</v>
      </c>
      <c r="F149" s="13" t="s">
        <v>342</v>
      </c>
      <c r="G149" s="40">
        <v>1392.8</v>
      </c>
      <c r="H149" s="15">
        <v>0</v>
      </c>
      <c r="I149" s="15">
        <f t="shared" si="11"/>
        <v>1392.8</v>
      </c>
      <c r="J149" s="36"/>
    </row>
    <row r="150" spans="1:10" ht="14.25" customHeight="1">
      <c r="A150" s="50" t="s">
        <v>520</v>
      </c>
      <c r="B150" s="13" t="s">
        <v>148</v>
      </c>
      <c r="C150" s="52" t="s">
        <v>521</v>
      </c>
      <c r="D150" s="40" t="s">
        <v>105</v>
      </c>
      <c r="E150" s="51">
        <v>1</v>
      </c>
      <c r="F150" s="13" t="s">
        <v>522</v>
      </c>
      <c r="G150" s="40">
        <v>849.76</v>
      </c>
      <c r="H150" s="15">
        <v>0</v>
      </c>
      <c r="I150" s="40">
        <v>849.76</v>
      </c>
      <c r="J150" s="36"/>
    </row>
    <row r="151" spans="1:10" ht="14.25" customHeight="1">
      <c r="A151" s="50" t="s">
        <v>343</v>
      </c>
      <c r="B151" s="13" t="s">
        <v>194</v>
      </c>
      <c r="C151" s="52" t="s">
        <v>341</v>
      </c>
      <c r="D151" s="40" t="s">
        <v>344</v>
      </c>
      <c r="E151" s="51">
        <v>1</v>
      </c>
      <c r="F151" s="13" t="s">
        <v>345</v>
      </c>
      <c r="G151" s="40">
        <v>566.5</v>
      </c>
      <c r="H151" s="15">
        <v>0</v>
      </c>
      <c r="I151" s="15">
        <f t="shared" ref="I151:I162" si="12">SUM(G151:H151)</f>
        <v>566.5</v>
      </c>
      <c r="J151" s="36"/>
    </row>
    <row r="152" spans="1:10" ht="14.25" customHeight="1">
      <c r="A152" s="50" t="s">
        <v>346</v>
      </c>
      <c r="B152" s="13" t="s">
        <v>148</v>
      </c>
      <c r="C152" s="52" t="s">
        <v>341</v>
      </c>
      <c r="D152" s="40" t="s">
        <v>105</v>
      </c>
      <c r="E152" s="51">
        <v>1</v>
      </c>
      <c r="F152" s="13" t="s">
        <v>347</v>
      </c>
      <c r="G152" s="40">
        <v>849.76</v>
      </c>
      <c r="H152" s="15">
        <v>0</v>
      </c>
      <c r="I152" s="15">
        <f t="shared" si="12"/>
        <v>849.76</v>
      </c>
      <c r="J152" s="36"/>
    </row>
    <row r="153" spans="1:10" ht="14.25" customHeight="1">
      <c r="A153" s="50" t="s">
        <v>348</v>
      </c>
      <c r="B153" s="13" t="s">
        <v>141</v>
      </c>
      <c r="C153" s="52" t="s">
        <v>349</v>
      </c>
      <c r="D153" s="40" t="s">
        <v>96</v>
      </c>
      <c r="E153" s="51">
        <v>1</v>
      </c>
      <c r="F153" s="13" t="s">
        <v>350</v>
      </c>
      <c r="G153" s="40">
        <v>1392.8</v>
      </c>
      <c r="H153" s="15">
        <v>0</v>
      </c>
      <c r="I153" s="15">
        <f t="shared" si="12"/>
        <v>1392.8</v>
      </c>
      <c r="J153" s="36"/>
    </row>
    <row r="154" spans="1:10" ht="14.25" customHeight="1">
      <c r="A154" s="50" t="s">
        <v>351</v>
      </c>
      <c r="B154" s="13" t="s">
        <v>148</v>
      </c>
      <c r="C154" s="52" t="s">
        <v>349</v>
      </c>
      <c r="D154" s="40" t="s">
        <v>96</v>
      </c>
      <c r="E154" s="51">
        <v>1</v>
      </c>
      <c r="F154" s="13" t="s">
        <v>352</v>
      </c>
      <c r="G154" s="40">
        <v>849.76</v>
      </c>
      <c r="H154" s="15">
        <v>0</v>
      </c>
      <c r="I154" s="15">
        <f t="shared" si="12"/>
        <v>849.76</v>
      </c>
      <c r="J154" s="36"/>
    </row>
    <row r="155" spans="1:10" ht="14.25" customHeight="1">
      <c r="A155" s="50" t="s">
        <v>353</v>
      </c>
      <c r="B155" s="13" t="s">
        <v>148</v>
      </c>
      <c r="C155" s="52" t="s">
        <v>303</v>
      </c>
      <c r="D155" s="40" t="s">
        <v>105</v>
      </c>
      <c r="E155" s="51">
        <v>1</v>
      </c>
      <c r="F155" s="13" t="s">
        <v>354</v>
      </c>
      <c r="G155" s="40">
        <v>849.76</v>
      </c>
      <c r="H155" s="15">
        <v>0</v>
      </c>
      <c r="I155" s="15">
        <f t="shared" si="12"/>
        <v>849.76</v>
      </c>
      <c r="J155" s="36"/>
    </row>
    <row r="156" spans="1:10" ht="14.25" customHeight="1">
      <c r="A156" s="50" t="s">
        <v>355</v>
      </c>
      <c r="B156" s="13" t="s">
        <v>148</v>
      </c>
      <c r="C156" s="52" t="s">
        <v>349</v>
      </c>
      <c r="D156" s="40" t="s">
        <v>105</v>
      </c>
      <c r="E156" s="53">
        <v>1</v>
      </c>
      <c r="F156" s="13" t="s">
        <v>356</v>
      </c>
      <c r="G156" s="40">
        <v>849.76</v>
      </c>
      <c r="H156" s="52">
        <v>0</v>
      </c>
      <c r="I156" s="52">
        <f t="shared" si="12"/>
        <v>849.76</v>
      </c>
      <c r="J156" s="55"/>
    </row>
    <row r="157" spans="1:10" ht="14.25" customHeight="1">
      <c r="A157" s="50" t="s">
        <v>523</v>
      </c>
      <c r="B157" s="13" t="s">
        <v>154</v>
      </c>
      <c r="C157" s="40" t="s">
        <v>113</v>
      </c>
      <c r="D157" s="40" t="s">
        <v>105</v>
      </c>
      <c r="E157" s="51">
        <v>1</v>
      </c>
      <c r="F157" s="13" t="s">
        <v>357</v>
      </c>
      <c r="G157" s="40">
        <v>505.81</v>
      </c>
      <c r="H157" s="15">
        <v>0</v>
      </c>
      <c r="I157" s="15">
        <f t="shared" si="12"/>
        <v>505.81</v>
      </c>
      <c r="J157" s="36"/>
    </row>
    <row r="158" spans="1:10" ht="14.25" customHeight="1">
      <c r="A158" s="50" t="s">
        <v>358</v>
      </c>
      <c r="B158" s="13" t="s">
        <v>194</v>
      </c>
      <c r="C158" s="40" t="s">
        <v>113</v>
      </c>
      <c r="D158" s="40" t="s">
        <v>105</v>
      </c>
      <c r="E158" s="51">
        <v>1</v>
      </c>
      <c r="F158" s="13" t="s">
        <v>359</v>
      </c>
      <c r="G158" s="40">
        <v>566.5</v>
      </c>
      <c r="H158" s="15">
        <v>0</v>
      </c>
      <c r="I158" s="15">
        <f t="shared" si="12"/>
        <v>566.5</v>
      </c>
      <c r="J158" s="36"/>
    </row>
    <row r="159" spans="1:10" ht="14.25" customHeight="1">
      <c r="A159" s="58" t="s">
        <v>360</v>
      </c>
      <c r="B159" s="13" t="s">
        <v>148</v>
      </c>
      <c r="C159" s="53" t="s">
        <v>204</v>
      </c>
      <c r="D159" s="40" t="s">
        <v>96</v>
      </c>
      <c r="E159" s="51">
        <v>1</v>
      </c>
      <c r="F159" s="13" t="s">
        <v>361</v>
      </c>
      <c r="G159" s="40">
        <v>849.76</v>
      </c>
      <c r="H159" s="15">
        <v>0</v>
      </c>
      <c r="I159" s="15">
        <f t="shared" si="12"/>
        <v>849.76</v>
      </c>
      <c r="J159" s="59"/>
    </row>
    <row r="160" spans="1:10" ht="14.25" customHeight="1">
      <c r="A160" s="61" t="s">
        <v>362</v>
      </c>
      <c r="B160" s="13" t="s">
        <v>363</v>
      </c>
      <c r="C160" s="53" t="s">
        <v>39</v>
      </c>
      <c r="D160" s="40" t="s">
        <v>105</v>
      </c>
      <c r="E160" s="51">
        <v>1</v>
      </c>
      <c r="F160" s="13" t="s">
        <v>494</v>
      </c>
      <c r="G160" s="40">
        <v>364.17</v>
      </c>
      <c r="H160" s="15">
        <v>0</v>
      </c>
      <c r="I160" s="15">
        <f t="shared" si="12"/>
        <v>364.17</v>
      </c>
      <c r="J160" s="59"/>
    </row>
    <row r="161" spans="1:10" ht="14.25" customHeight="1">
      <c r="A161" s="62" t="s">
        <v>365</v>
      </c>
      <c r="B161" s="63" t="s">
        <v>148</v>
      </c>
      <c r="C161" s="63" t="s">
        <v>366</v>
      </c>
      <c r="D161" s="64" t="s">
        <v>105</v>
      </c>
      <c r="E161" s="51">
        <v>1</v>
      </c>
      <c r="F161" s="63" t="s">
        <v>367</v>
      </c>
      <c r="G161" s="64">
        <v>849.76</v>
      </c>
      <c r="H161" s="15">
        <v>0</v>
      </c>
      <c r="I161" s="15">
        <f t="shared" si="12"/>
        <v>849.76</v>
      </c>
      <c r="J161" s="36"/>
    </row>
    <row r="162" spans="1:10" ht="14.25" customHeight="1">
      <c r="A162" s="62" t="s">
        <v>368</v>
      </c>
      <c r="B162" s="63" t="s">
        <v>148</v>
      </c>
      <c r="C162" s="65" t="s">
        <v>26</v>
      </c>
      <c r="D162" s="63" t="s">
        <v>96</v>
      </c>
      <c r="E162" s="51">
        <v>1</v>
      </c>
      <c r="F162" s="66" t="s">
        <v>369</v>
      </c>
      <c r="G162" s="64">
        <v>849.76</v>
      </c>
      <c r="H162" s="15">
        <v>0</v>
      </c>
      <c r="I162" s="15">
        <f t="shared" si="12"/>
        <v>849.76</v>
      </c>
      <c r="J162" s="36"/>
    </row>
    <row r="163" spans="1:10" ht="14.25" customHeight="1">
      <c r="A163" s="67" t="s">
        <v>370</v>
      </c>
      <c r="B163" s="67" t="s">
        <v>371</v>
      </c>
      <c r="C163" s="68" t="s">
        <v>372</v>
      </c>
      <c r="D163" s="68" t="s">
        <v>373</v>
      </c>
      <c r="E163" s="68" t="s">
        <v>374</v>
      </c>
      <c r="F163" s="69"/>
      <c r="G163" s="68" t="s">
        <v>375</v>
      </c>
      <c r="H163" s="68" t="s">
        <v>376</v>
      </c>
      <c r="I163" s="68" t="s">
        <v>377</v>
      </c>
      <c r="J163" s="36"/>
    </row>
    <row r="164" spans="1:10" ht="14.25" customHeight="1">
      <c r="A164" s="26" t="s">
        <v>378</v>
      </c>
      <c r="B164" s="18" t="s">
        <v>141</v>
      </c>
      <c r="C164" s="27">
        <v>16</v>
      </c>
      <c r="D164" s="27">
        <v>2</v>
      </c>
      <c r="E164" s="70">
        <v>18</v>
      </c>
      <c r="F164" s="28"/>
      <c r="G164" s="18">
        <v>1392.8</v>
      </c>
      <c r="H164" s="18"/>
      <c r="I164" s="18">
        <f>SUMIF($B$55:$B$158,"FGS-1",$G$55:$G$158)</f>
        <v>22284.799999999992</v>
      </c>
      <c r="J164" s="36"/>
    </row>
    <row r="165" spans="1:10" ht="14.25" customHeight="1">
      <c r="A165" s="26" t="s">
        <v>379</v>
      </c>
      <c r="B165" s="18" t="s">
        <v>380</v>
      </c>
      <c r="C165" s="27">
        <v>57</v>
      </c>
      <c r="D165" s="27">
        <v>5</v>
      </c>
      <c r="E165" s="71">
        <v>62</v>
      </c>
      <c r="F165" s="30"/>
      <c r="G165" s="18">
        <v>849.76</v>
      </c>
      <c r="H165" s="18"/>
      <c r="I165" s="18">
        <f>SUMIF($B$55:$B$158,"FGS-2",$G$55:$G$158)</f>
        <v>45887.040000000001</v>
      </c>
      <c r="J165" s="36"/>
    </row>
    <row r="166" spans="1:10" ht="14.25" customHeight="1">
      <c r="A166" s="26" t="s">
        <v>381</v>
      </c>
      <c r="B166" s="18" t="s">
        <v>194</v>
      </c>
      <c r="C166" s="27">
        <v>23</v>
      </c>
      <c r="D166" s="27">
        <v>1</v>
      </c>
      <c r="E166" s="71">
        <v>24</v>
      </c>
      <c r="F166" s="30"/>
      <c r="G166" s="18">
        <v>566.5</v>
      </c>
      <c r="H166" s="18"/>
      <c r="I166" s="18">
        <f>SUMIF($B$55:$B$158,"FGS-3",$G$55:$G$158)</f>
        <v>13029.5</v>
      </c>
      <c r="J166" s="36"/>
    </row>
    <row r="167" spans="1:10" ht="14.25" customHeight="1">
      <c r="A167" s="31" t="s">
        <v>382</v>
      </c>
      <c r="B167" s="72" t="s">
        <v>383</v>
      </c>
      <c r="C167" s="27">
        <v>10</v>
      </c>
      <c r="D167" s="27">
        <v>2</v>
      </c>
      <c r="E167" s="71">
        <v>12</v>
      </c>
      <c r="F167" s="32"/>
      <c r="G167" s="18">
        <v>505.81</v>
      </c>
      <c r="H167" s="18"/>
      <c r="I167" s="18">
        <f>SUMIF($B$55:$B$158,"FGA-1",$G$55:$G$158)</f>
        <v>5058.1000000000004</v>
      </c>
      <c r="J167" s="36"/>
    </row>
    <row r="168" spans="1:10" ht="14.25" customHeight="1">
      <c r="A168" s="26" t="s">
        <v>384</v>
      </c>
      <c r="B168" s="18" t="s">
        <v>145</v>
      </c>
      <c r="C168" s="27">
        <f>SUMIFS($E$55:$E$162,$B$55:$B$162,"FGA-2",$D$55:$D$162,"&lt;&gt;VAGO")</f>
        <v>1</v>
      </c>
      <c r="D168" s="27">
        <f>E168-C168</f>
        <v>1</v>
      </c>
      <c r="E168" s="71">
        <v>2</v>
      </c>
      <c r="F168" s="32"/>
      <c r="G168" s="18">
        <f>SUMIF($B$55:$B$158,"FGA-2",$G$55:$G$158)</f>
        <v>465.35</v>
      </c>
      <c r="H168" s="18"/>
      <c r="I168" s="18">
        <f>SUMIF($B$55:$B$158,"FGA-2",$G$55:$G$158)</f>
        <v>465.35</v>
      </c>
      <c r="J168" s="36"/>
    </row>
    <row r="169" spans="1:10" ht="14.25" customHeight="1">
      <c r="A169" s="26" t="s">
        <v>362</v>
      </c>
      <c r="B169" s="18" t="s">
        <v>363</v>
      </c>
      <c r="C169" s="27">
        <v>1</v>
      </c>
      <c r="D169" s="27">
        <v>2</v>
      </c>
      <c r="E169" s="71">
        <v>3</v>
      </c>
      <c r="F169" s="30"/>
      <c r="G169" s="18">
        <v>364.17</v>
      </c>
      <c r="H169" s="18"/>
      <c r="I169" s="18">
        <v>728.34</v>
      </c>
      <c r="J169" s="36"/>
    </row>
    <row r="170" spans="1:10" ht="14.25" customHeight="1">
      <c r="A170" s="23" t="s">
        <v>385</v>
      </c>
      <c r="B170" s="41"/>
      <c r="C170" s="24">
        <f t="shared" ref="C170:D170" si="13">SUM(C164:C169)</f>
        <v>108</v>
      </c>
      <c r="D170" s="24">
        <f t="shared" si="13"/>
        <v>13</v>
      </c>
      <c r="E170" s="24">
        <f>SUBTOTAL(9,E58:E167)</f>
        <v>221</v>
      </c>
      <c r="F170" s="41"/>
      <c r="G170" s="42">
        <f t="shared" ref="G170:I170" si="14">SUM(G164:G169)</f>
        <v>4144.3899999999994</v>
      </c>
      <c r="H170" s="42">
        <f t="shared" si="14"/>
        <v>0</v>
      </c>
      <c r="I170" s="42">
        <f t="shared" si="14"/>
        <v>87453.13</v>
      </c>
      <c r="J170" s="38"/>
    </row>
    <row r="171" spans="1:10" ht="14.25" customHeight="1">
      <c r="A171" s="29"/>
      <c r="B171" s="29"/>
      <c r="C171" s="29"/>
      <c r="D171" s="29"/>
      <c r="E171" s="29"/>
      <c r="F171" s="29"/>
      <c r="G171" s="35"/>
      <c r="H171" s="35"/>
      <c r="I171" s="38"/>
      <c r="J171" s="38"/>
    </row>
    <row r="172" spans="1:10" ht="14.25" customHeight="1">
      <c r="A172" s="162" t="s">
        <v>130</v>
      </c>
      <c r="B172" s="158"/>
      <c r="C172" s="158"/>
      <c r="D172" s="158"/>
      <c r="E172" s="158"/>
      <c r="F172" s="158"/>
      <c r="G172" s="158"/>
      <c r="H172" s="158"/>
      <c r="I172" s="159"/>
      <c r="J172" s="38"/>
    </row>
    <row r="173" spans="1:10" ht="14.25" customHeight="1">
      <c r="A173" s="42" t="s">
        <v>131</v>
      </c>
      <c r="B173" s="9" t="s">
        <v>132</v>
      </c>
      <c r="C173" s="9" t="s">
        <v>133</v>
      </c>
      <c r="D173" s="9" t="s">
        <v>134</v>
      </c>
      <c r="E173" s="9" t="s">
        <v>135</v>
      </c>
      <c r="F173" s="9" t="s">
        <v>136</v>
      </c>
      <c r="G173" s="9" t="s">
        <v>137</v>
      </c>
      <c r="H173" s="9" t="s">
        <v>138</v>
      </c>
      <c r="I173" s="9" t="s">
        <v>139</v>
      </c>
      <c r="J173" s="38"/>
    </row>
    <row r="174" spans="1:10" ht="14.25" customHeight="1">
      <c r="A174" s="66" t="s">
        <v>386</v>
      </c>
      <c r="B174" s="63" t="s">
        <v>387</v>
      </c>
      <c r="C174" s="73" t="s">
        <v>388</v>
      </c>
      <c r="D174" s="64" t="s">
        <v>96</v>
      </c>
      <c r="E174" s="66">
        <v>1</v>
      </c>
      <c r="F174" s="63" t="s">
        <v>389</v>
      </c>
      <c r="G174" s="64">
        <v>849.76</v>
      </c>
      <c r="H174" s="15">
        <v>0</v>
      </c>
      <c r="I174" s="18">
        <f t="shared" ref="I174:I175" si="15">SUM(G174:H174)</f>
        <v>849.76</v>
      </c>
      <c r="J174" s="38"/>
    </row>
    <row r="175" spans="1:10" ht="14.25" customHeight="1">
      <c r="A175" s="66" t="s">
        <v>538</v>
      </c>
      <c r="B175" s="63" t="s">
        <v>387</v>
      </c>
      <c r="C175" s="73" t="s">
        <v>539</v>
      </c>
      <c r="D175" s="64" t="s">
        <v>96</v>
      </c>
      <c r="E175" s="66">
        <v>1</v>
      </c>
      <c r="F175" s="63" t="s">
        <v>540</v>
      </c>
      <c r="G175" s="64">
        <v>849.76</v>
      </c>
      <c r="H175" s="15">
        <v>0</v>
      </c>
      <c r="I175" s="18">
        <f t="shared" si="15"/>
        <v>849.76</v>
      </c>
      <c r="J175" s="38"/>
    </row>
    <row r="176" spans="1:10" ht="14.25" customHeight="1">
      <c r="A176" s="66" t="s">
        <v>390</v>
      </c>
      <c r="B176" s="63" t="s">
        <v>391</v>
      </c>
      <c r="C176" s="73" t="s">
        <v>392</v>
      </c>
      <c r="D176" s="64" t="s">
        <v>96</v>
      </c>
      <c r="E176" s="66">
        <v>1</v>
      </c>
      <c r="F176" s="63" t="s">
        <v>393</v>
      </c>
      <c r="G176" s="40">
        <v>4316.21</v>
      </c>
      <c r="H176" s="15">
        <v>0</v>
      </c>
      <c r="I176" s="74">
        <v>4316.21</v>
      </c>
      <c r="J176" s="38"/>
    </row>
    <row r="177" spans="1:10" ht="14.25" customHeight="1">
      <c r="A177" s="23" t="s">
        <v>385</v>
      </c>
      <c r="B177" s="41"/>
      <c r="C177" s="24"/>
      <c r="D177" s="24"/>
      <c r="E177" s="24">
        <f>SUM(E174)</f>
        <v>1</v>
      </c>
      <c r="F177" s="41"/>
      <c r="G177" s="42">
        <f>SUM(G174)</f>
        <v>849.76</v>
      </c>
      <c r="H177" s="42"/>
      <c r="I177" s="42">
        <f>SUM(I174)</f>
        <v>849.76</v>
      </c>
      <c r="J177" s="38"/>
    </row>
    <row r="178" spans="1:10" ht="14.25" customHeight="1">
      <c r="A178" s="29"/>
      <c r="B178" s="29"/>
      <c r="C178" s="29"/>
      <c r="D178" s="29"/>
      <c r="E178" s="29"/>
      <c r="F178" s="29"/>
      <c r="G178" s="35"/>
      <c r="H178" s="35"/>
      <c r="I178" s="38"/>
      <c r="J178" s="38"/>
    </row>
    <row r="179" spans="1:10" ht="14.25" customHeight="1">
      <c r="A179" s="23"/>
      <c r="B179" s="23"/>
      <c r="C179" s="24" t="s">
        <v>396</v>
      </c>
      <c r="D179" s="24" t="s">
        <v>397</v>
      </c>
      <c r="E179" s="24" t="s">
        <v>398</v>
      </c>
      <c r="F179" s="25"/>
      <c r="G179" s="24" t="s">
        <v>399</v>
      </c>
      <c r="H179" s="24" t="s">
        <v>400</v>
      </c>
      <c r="I179" s="24" t="s">
        <v>401</v>
      </c>
      <c r="J179" s="38"/>
    </row>
    <row r="180" spans="1:10" ht="14.25" customHeight="1">
      <c r="A180" s="23" t="s">
        <v>402</v>
      </c>
      <c r="B180" s="25"/>
      <c r="C180" s="24">
        <f t="shared" ref="C180:E180" si="16">SUM(C35+C51+C170)</f>
        <v>129</v>
      </c>
      <c r="D180" s="24">
        <f t="shared" si="16"/>
        <v>13</v>
      </c>
      <c r="E180" s="24">
        <f t="shared" si="16"/>
        <v>242</v>
      </c>
      <c r="F180" s="25"/>
      <c r="G180" s="42">
        <f t="shared" ref="G180:I180" si="17">SUM(H35+G51+G170)</f>
        <v>18765.14</v>
      </c>
      <c r="H180" s="42">
        <f t="shared" si="17"/>
        <v>88400.11</v>
      </c>
      <c r="I180" s="42">
        <f t="shared" si="17"/>
        <v>190473.99</v>
      </c>
      <c r="J180" s="38"/>
    </row>
    <row r="181" spans="1:10" ht="14.25" customHeight="1">
      <c r="A181" s="29"/>
      <c r="B181" s="29"/>
      <c r="C181" s="29"/>
      <c r="D181" s="29"/>
      <c r="E181" s="29"/>
      <c r="F181" s="29"/>
      <c r="G181" s="35"/>
      <c r="H181" s="35"/>
      <c r="I181" s="38"/>
      <c r="J181" s="35"/>
    </row>
    <row r="182" spans="1:10" ht="14.25" customHeight="1">
      <c r="A182" s="160" t="s">
        <v>403</v>
      </c>
      <c r="B182" s="158"/>
      <c r="C182" s="158"/>
      <c r="D182" s="158"/>
      <c r="E182" s="158"/>
      <c r="F182" s="159"/>
      <c r="G182" s="36"/>
      <c r="H182" s="35"/>
      <c r="I182" s="35"/>
      <c r="J182" s="35"/>
    </row>
    <row r="183" spans="1:10" ht="14.25" customHeight="1">
      <c r="A183" s="161" t="s">
        <v>404</v>
      </c>
      <c r="B183" s="158"/>
      <c r="C183" s="158"/>
      <c r="D183" s="158"/>
      <c r="E183" s="158"/>
      <c r="F183" s="159"/>
      <c r="G183" s="36"/>
      <c r="H183" s="35"/>
      <c r="I183" s="35"/>
      <c r="J183" s="35"/>
    </row>
    <row r="184" spans="1:10" ht="14.25" customHeight="1">
      <c r="A184" s="161" t="s">
        <v>405</v>
      </c>
      <c r="B184" s="158"/>
      <c r="C184" s="158"/>
      <c r="D184" s="158"/>
      <c r="E184" s="158"/>
      <c r="F184" s="159"/>
      <c r="G184" s="36"/>
      <c r="H184" s="35"/>
      <c r="I184" s="35"/>
      <c r="J184" s="35"/>
    </row>
    <row r="185" spans="1:10" ht="14.25" customHeight="1">
      <c r="A185" s="157" t="s">
        <v>406</v>
      </c>
      <c r="B185" s="158"/>
      <c r="C185" s="158"/>
      <c r="D185" s="158"/>
      <c r="E185" s="158"/>
      <c r="F185" s="159"/>
      <c r="G185" s="36"/>
      <c r="H185" s="35"/>
      <c r="I185" s="35"/>
      <c r="J185" s="35"/>
    </row>
    <row r="186" spans="1:10" ht="14.25" customHeight="1">
      <c r="A186" s="157" t="s">
        <v>407</v>
      </c>
      <c r="B186" s="158"/>
      <c r="C186" s="158"/>
      <c r="D186" s="158"/>
      <c r="E186" s="158"/>
      <c r="F186" s="159"/>
      <c r="G186" s="36"/>
      <c r="H186" s="35"/>
      <c r="I186" s="35"/>
      <c r="J186" s="35"/>
    </row>
    <row r="187" spans="1:10" ht="14.25" customHeight="1">
      <c r="A187" s="157" t="s">
        <v>408</v>
      </c>
      <c r="B187" s="158"/>
      <c r="C187" s="158"/>
      <c r="D187" s="158"/>
      <c r="E187" s="158"/>
      <c r="F187" s="159"/>
      <c r="G187" s="36"/>
      <c r="H187" s="35"/>
      <c r="I187" s="35"/>
      <c r="J187" s="35"/>
    </row>
    <row r="188" spans="1:10" ht="14.25" customHeight="1">
      <c r="A188" s="157"/>
      <c r="B188" s="158"/>
      <c r="C188" s="158"/>
      <c r="D188" s="158"/>
      <c r="E188" s="158"/>
      <c r="F188" s="159"/>
      <c r="G188" s="36"/>
      <c r="H188" s="35"/>
      <c r="I188" s="35"/>
      <c r="J188" s="35"/>
    </row>
    <row r="189" spans="1:10" ht="14.25" customHeight="1">
      <c r="A189" s="160" t="s">
        <v>409</v>
      </c>
      <c r="B189" s="158"/>
      <c r="C189" s="158"/>
      <c r="D189" s="158"/>
      <c r="E189" s="158"/>
      <c r="F189" s="159"/>
      <c r="G189" s="36"/>
      <c r="H189" s="35"/>
      <c r="I189" s="35"/>
      <c r="J189" s="35"/>
    </row>
    <row r="190" spans="1:10" ht="14.25" customHeight="1">
      <c r="A190" s="161" t="s">
        <v>410</v>
      </c>
      <c r="B190" s="158"/>
      <c r="C190" s="158"/>
      <c r="D190" s="158"/>
      <c r="E190" s="158"/>
      <c r="F190" s="159"/>
      <c r="G190" s="36"/>
      <c r="H190" s="35"/>
      <c r="I190" s="35"/>
      <c r="J190" s="35"/>
    </row>
    <row r="191" spans="1:10" ht="14.25" customHeight="1">
      <c r="A191" s="157" t="s">
        <v>411</v>
      </c>
      <c r="B191" s="158"/>
      <c r="C191" s="158"/>
      <c r="D191" s="158"/>
      <c r="E191" s="158"/>
      <c r="F191" s="159"/>
      <c r="G191" s="36"/>
      <c r="H191" s="35"/>
      <c r="I191" s="35"/>
      <c r="J191" s="35"/>
    </row>
    <row r="192" spans="1:10" ht="14.25" customHeight="1">
      <c r="A192" s="157" t="s">
        <v>412</v>
      </c>
      <c r="B192" s="158"/>
      <c r="C192" s="158"/>
      <c r="D192" s="158"/>
      <c r="E192" s="158"/>
      <c r="F192" s="159"/>
      <c r="G192" s="36"/>
      <c r="H192" s="35"/>
      <c r="I192" s="35"/>
      <c r="J192" s="35"/>
    </row>
    <row r="193" spans="1:10" ht="14.25" customHeight="1">
      <c r="A193" s="157" t="s">
        <v>413</v>
      </c>
      <c r="B193" s="158"/>
      <c r="C193" s="158"/>
      <c r="D193" s="158"/>
      <c r="E193" s="158"/>
      <c r="F193" s="159"/>
      <c r="G193" s="36"/>
      <c r="H193" s="35"/>
      <c r="I193" s="35"/>
      <c r="J193" s="35"/>
    </row>
    <row r="194" spans="1:10" ht="14.25" customHeight="1">
      <c r="A194" s="157" t="s">
        <v>414</v>
      </c>
      <c r="B194" s="158"/>
      <c r="C194" s="158"/>
      <c r="D194" s="158"/>
      <c r="E194" s="158"/>
      <c r="F194" s="159"/>
      <c r="G194" s="36"/>
      <c r="H194" s="35"/>
      <c r="I194" s="35"/>
      <c r="J194" s="35"/>
    </row>
    <row r="195" spans="1:10" ht="14.25" customHeight="1">
      <c r="A195" s="157" t="s">
        <v>415</v>
      </c>
      <c r="B195" s="158"/>
      <c r="C195" s="158"/>
      <c r="D195" s="158"/>
      <c r="E195" s="158"/>
      <c r="F195" s="159"/>
      <c r="G195" s="36"/>
      <c r="H195" s="35"/>
      <c r="I195" s="35"/>
      <c r="J195" s="35"/>
    </row>
    <row r="196" spans="1:10" ht="14.25" customHeight="1">
      <c r="A196" s="157" t="s">
        <v>416</v>
      </c>
      <c r="B196" s="158"/>
      <c r="C196" s="158"/>
      <c r="D196" s="158"/>
      <c r="E196" s="158"/>
      <c r="F196" s="159"/>
      <c r="G196" s="36"/>
      <c r="H196" s="35"/>
      <c r="I196" s="35"/>
      <c r="J196" s="35"/>
    </row>
    <row r="197" spans="1:10" ht="14.25" customHeight="1">
      <c r="A197" s="157" t="s">
        <v>417</v>
      </c>
      <c r="B197" s="158"/>
      <c r="C197" s="158"/>
      <c r="D197" s="158"/>
      <c r="E197" s="158"/>
      <c r="F197" s="159"/>
      <c r="G197" s="36"/>
      <c r="H197" s="35"/>
      <c r="I197" s="35"/>
      <c r="J197" s="35"/>
    </row>
    <row r="198" spans="1:10" ht="14.25" customHeight="1">
      <c r="A198" s="157" t="s">
        <v>418</v>
      </c>
      <c r="B198" s="158"/>
      <c r="C198" s="158"/>
      <c r="D198" s="158"/>
      <c r="E198" s="158"/>
      <c r="F198" s="159"/>
      <c r="G198" s="36"/>
      <c r="H198" s="35"/>
      <c r="I198" s="35"/>
      <c r="J198" s="35"/>
    </row>
    <row r="199" spans="1:10" ht="14.25" customHeight="1">
      <c r="A199" s="157" t="s">
        <v>419</v>
      </c>
      <c r="B199" s="158"/>
      <c r="C199" s="158"/>
      <c r="D199" s="158"/>
      <c r="E199" s="158"/>
      <c r="F199" s="159"/>
      <c r="G199" s="36"/>
      <c r="H199" s="35"/>
      <c r="I199" s="35"/>
      <c r="J199" s="35"/>
    </row>
    <row r="200" spans="1:10" ht="14.25" customHeight="1">
      <c r="A200" s="157" t="s">
        <v>420</v>
      </c>
      <c r="B200" s="158"/>
      <c r="C200" s="158"/>
      <c r="D200" s="158"/>
      <c r="E200" s="158"/>
      <c r="F200" s="159"/>
      <c r="G200" s="36"/>
      <c r="H200" s="35"/>
      <c r="I200" s="35"/>
      <c r="J200" s="35"/>
    </row>
    <row r="201" spans="1:10" ht="14.25" customHeight="1">
      <c r="A201" s="157" t="s">
        <v>421</v>
      </c>
      <c r="B201" s="158"/>
      <c r="C201" s="158"/>
      <c r="D201" s="158"/>
      <c r="E201" s="158"/>
      <c r="F201" s="159"/>
      <c r="G201" s="36"/>
      <c r="H201" s="35"/>
      <c r="I201" s="35"/>
      <c r="J201" s="35"/>
    </row>
    <row r="202" spans="1:10" ht="14.25" customHeight="1">
      <c r="A202" s="157" t="s">
        <v>422</v>
      </c>
      <c r="B202" s="158"/>
      <c r="C202" s="158"/>
      <c r="D202" s="158"/>
      <c r="E202" s="158"/>
      <c r="F202" s="159"/>
      <c r="G202" s="36"/>
      <c r="H202" s="35"/>
      <c r="I202" s="35"/>
      <c r="J202" s="35"/>
    </row>
    <row r="203" spans="1:10" ht="14.25" customHeight="1">
      <c r="A203" s="157" t="s">
        <v>423</v>
      </c>
      <c r="B203" s="158"/>
      <c r="C203" s="158"/>
      <c r="D203" s="158"/>
      <c r="E203" s="158"/>
      <c r="F203" s="159"/>
      <c r="G203" s="36"/>
      <c r="H203" s="35"/>
      <c r="I203" s="35"/>
      <c r="J203" s="35"/>
    </row>
    <row r="204" spans="1:10" ht="14.25" customHeight="1">
      <c r="A204" s="157" t="s">
        <v>424</v>
      </c>
      <c r="B204" s="158"/>
      <c r="C204" s="158"/>
      <c r="D204" s="158"/>
      <c r="E204" s="158"/>
      <c r="F204" s="159"/>
      <c r="G204" s="36"/>
      <c r="H204" s="35"/>
      <c r="I204" s="35"/>
      <c r="J204" s="35"/>
    </row>
    <row r="205" spans="1:10" ht="14.25" customHeight="1">
      <c r="A205" s="157" t="s">
        <v>425</v>
      </c>
      <c r="B205" s="158"/>
      <c r="C205" s="158"/>
      <c r="D205" s="158"/>
      <c r="E205" s="158"/>
      <c r="F205" s="159"/>
      <c r="G205" s="36"/>
      <c r="H205" s="35"/>
      <c r="I205" s="35"/>
      <c r="J205" s="35"/>
    </row>
    <row r="206" spans="1:10" ht="14.25" customHeight="1">
      <c r="A206" s="157" t="s">
        <v>426</v>
      </c>
      <c r="B206" s="158"/>
      <c r="C206" s="158"/>
      <c r="D206" s="158"/>
      <c r="E206" s="158"/>
      <c r="F206" s="159"/>
      <c r="G206" s="36"/>
      <c r="H206" s="35"/>
      <c r="I206" s="35"/>
      <c r="J206" s="35"/>
    </row>
    <row r="207" spans="1:10" ht="14.25" customHeight="1">
      <c r="A207" s="157" t="s">
        <v>427</v>
      </c>
      <c r="B207" s="158"/>
      <c r="C207" s="158"/>
      <c r="D207" s="158"/>
      <c r="E207" s="158"/>
      <c r="F207" s="159"/>
      <c r="G207" s="36"/>
      <c r="H207" s="35"/>
      <c r="I207" s="35"/>
      <c r="J207" s="35"/>
    </row>
    <row r="208" spans="1:10" ht="14.25" customHeight="1">
      <c r="A208" s="157" t="s">
        <v>428</v>
      </c>
      <c r="B208" s="158"/>
      <c r="C208" s="158"/>
      <c r="D208" s="158"/>
      <c r="E208" s="158"/>
      <c r="F208" s="159"/>
      <c r="G208" s="36"/>
      <c r="H208" s="35"/>
      <c r="I208" s="35"/>
      <c r="J208" s="35"/>
    </row>
    <row r="209" spans="1:10" ht="14.25" customHeight="1">
      <c r="A209" s="157" t="s">
        <v>429</v>
      </c>
      <c r="B209" s="158"/>
      <c r="C209" s="158"/>
      <c r="D209" s="158"/>
      <c r="E209" s="158"/>
      <c r="F209" s="159"/>
      <c r="G209" s="36"/>
      <c r="H209" s="35"/>
      <c r="I209" s="35"/>
      <c r="J209" s="35"/>
    </row>
    <row r="210" spans="1:10" ht="14.25" customHeight="1">
      <c r="A210" s="157" t="s">
        <v>430</v>
      </c>
      <c r="B210" s="158"/>
      <c r="C210" s="158"/>
      <c r="D210" s="158"/>
      <c r="E210" s="158"/>
      <c r="F210" s="159"/>
      <c r="G210" s="36"/>
      <c r="H210" s="35"/>
      <c r="I210" s="35"/>
      <c r="J210" s="35"/>
    </row>
    <row r="211" spans="1:10" ht="14.25" customHeight="1">
      <c r="A211" s="157" t="s">
        <v>431</v>
      </c>
      <c r="B211" s="158"/>
      <c r="C211" s="158"/>
      <c r="D211" s="158"/>
      <c r="E211" s="158"/>
      <c r="F211" s="159"/>
      <c r="G211" s="36"/>
      <c r="H211" s="35"/>
      <c r="I211" s="35"/>
      <c r="J211" s="35"/>
    </row>
    <row r="212" spans="1:10" ht="14.25" customHeight="1">
      <c r="A212" s="157" t="s">
        <v>432</v>
      </c>
      <c r="B212" s="158"/>
      <c r="C212" s="158"/>
      <c r="D212" s="158"/>
      <c r="E212" s="158"/>
      <c r="F212" s="159"/>
      <c r="G212" s="36"/>
      <c r="H212" s="35"/>
      <c r="I212" s="35"/>
      <c r="J212" s="35"/>
    </row>
    <row r="213" spans="1:10" ht="14.25" customHeight="1">
      <c r="A213" s="157" t="s">
        <v>433</v>
      </c>
      <c r="B213" s="158"/>
      <c r="C213" s="158"/>
      <c r="D213" s="158"/>
      <c r="E213" s="158"/>
      <c r="F213" s="159"/>
      <c r="G213" s="36"/>
      <c r="H213" s="35"/>
      <c r="I213" s="35"/>
      <c r="J213" s="35"/>
    </row>
    <row r="214" spans="1:10" ht="14.25" customHeight="1">
      <c r="A214" s="157" t="s">
        <v>434</v>
      </c>
      <c r="B214" s="158"/>
      <c r="C214" s="158"/>
      <c r="D214" s="158"/>
      <c r="E214" s="158"/>
      <c r="F214" s="159"/>
      <c r="G214" s="36"/>
      <c r="H214" s="35"/>
      <c r="I214" s="35"/>
      <c r="J214" s="35"/>
    </row>
    <row r="215" spans="1:10" ht="14.25" customHeight="1">
      <c r="A215" s="157" t="s">
        <v>435</v>
      </c>
      <c r="B215" s="158"/>
      <c r="C215" s="158"/>
      <c r="D215" s="158"/>
      <c r="E215" s="158"/>
      <c r="F215" s="159"/>
      <c r="G215" s="36"/>
      <c r="H215" s="35"/>
      <c r="I215" s="35"/>
      <c r="J215" s="35"/>
    </row>
    <row r="216" spans="1:10" ht="14.25" customHeight="1">
      <c r="A216" s="157" t="s">
        <v>436</v>
      </c>
      <c r="B216" s="158"/>
      <c r="C216" s="158"/>
      <c r="D216" s="158"/>
      <c r="E216" s="158"/>
      <c r="F216" s="159"/>
      <c r="G216" s="36"/>
      <c r="H216" s="35"/>
      <c r="I216" s="35"/>
      <c r="J216" s="35"/>
    </row>
    <row r="217" spans="1:10" ht="14.25" customHeight="1">
      <c r="A217" s="157" t="s">
        <v>437</v>
      </c>
      <c r="B217" s="158"/>
      <c r="C217" s="158"/>
      <c r="D217" s="158"/>
      <c r="E217" s="158"/>
      <c r="F217" s="159"/>
      <c r="G217" s="36"/>
      <c r="H217" s="35"/>
      <c r="I217" s="35"/>
      <c r="J217" s="35"/>
    </row>
    <row r="218" spans="1:10" ht="14.25" customHeight="1">
      <c r="A218" s="157" t="s">
        <v>438</v>
      </c>
      <c r="B218" s="158"/>
      <c r="C218" s="158"/>
      <c r="D218" s="158"/>
      <c r="E218" s="158"/>
      <c r="F218" s="159"/>
      <c r="G218" s="36"/>
      <c r="H218" s="35"/>
      <c r="I218" s="35"/>
      <c r="J218" s="35"/>
    </row>
    <row r="219" spans="1:10" ht="14.25" customHeight="1">
      <c r="A219" s="157" t="s">
        <v>439</v>
      </c>
      <c r="B219" s="158"/>
      <c r="C219" s="158"/>
      <c r="D219" s="158"/>
      <c r="E219" s="158"/>
      <c r="F219" s="159"/>
      <c r="G219" s="36"/>
      <c r="H219" s="35"/>
      <c r="I219" s="35"/>
      <c r="J219" s="35"/>
    </row>
    <row r="220" spans="1:10" ht="14.25" customHeight="1">
      <c r="A220" s="157" t="s">
        <v>440</v>
      </c>
      <c r="B220" s="158"/>
      <c r="C220" s="158"/>
      <c r="D220" s="158"/>
      <c r="E220" s="158"/>
      <c r="F220" s="159"/>
      <c r="G220" s="36"/>
      <c r="H220" s="35"/>
      <c r="I220" s="35"/>
      <c r="J220" s="35"/>
    </row>
    <row r="221" spans="1:10" ht="14.25" customHeight="1">
      <c r="A221" s="157" t="s">
        <v>441</v>
      </c>
      <c r="B221" s="158"/>
      <c r="C221" s="158"/>
      <c r="D221" s="158"/>
      <c r="E221" s="158"/>
      <c r="F221" s="159"/>
      <c r="G221" s="36"/>
      <c r="H221" s="35"/>
      <c r="I221" s="35"/>
      <c r="J221" s="35"/>
    </row>
    <row r="222" spans="1:10" ht="14.25" customHeight="1">
      <c r="A222" s="157" t="s">
        <v>442</v>
      </c>
      <c r="B222" s="158"/>
      <c r="C222" s="158"/>
      <c r="D222" s="158"/>
      <c r="E222" s="158"/>
      <c r="F222" s="159"/>
      <c r="G222" s="36"/>
      <c r="H222" s="35"/>
      <c r="I222" s="35"/>
      <c r="J222" s="35"/>
    </row>
    <row r="223" spans="1:10" ht="14.25" customHeight="1">
      <c r="A223" s="157" t="s">
        <v>443</v>
      </c>
      <c r="B223" s="158"/>
      <c r="C223" s="158"/>
      <c r="D223" s="158"/>
      <c r="E223" s="158"/>
      <c r="F223" s="159"/>
      <c r="G223" s="36"/>
      <c r="H223" s="35"/>
      <c r="I223" s="35"/>
      <c r="J223" s="35"/>
    </row>
    <row r="224" spans="1:10" ht="14.25" customHeight="1">
      <c r="A224" s="157" t="s">
        <v>444</v>
      </c>
      <c r="B224" s="158"/>
      <c r="C224" s="158"/>
      <c r="D224" s="158"/>
      <c r="E224" s="158"/>
      <c r="F224" s="159"/>
      <c r="G224" s="36"/>
      <c r="H224" s="35"/>
      <c r="I224" s="35"/>
      <c r="J224" s="35"/>
    </row>
    <row r="225" spans="1:10" ht="14.25" customHeight="1">
      <c r="A225" s="157" t="s">
        <v>445</v>
      </c>
      <c r="B225" s="158"/>
      <c r="C225" s="158"/>
      <c r="D225" s="158"/>
      <c r="E225" s="158"/>
      <c r="F225" s="159"/>
      <c r="G225" s="36"/>
      <c r="H225" s="35"/>
      <c r="I225" s="35"/>
      <c r="J225" s="35"/>
    </row>
    <row r="226" spans="1:10" ht="14.25" customHeight="1">
      <c r="A226" s="157" t="s">
        <v>446</v>
      </c>
      <c r="B226" s="158"/>
      <c r="C226" s="158"/>
      <c r="D226" s="158"/>
      <c r="E226" s="158"/>
      <c r="F226" s="159"/>
      <c r="G226" s="36"/>
      <c r="H226" s="35"/>
      <c r="I226" s="35"/>
      <c r="J226" s="35"/>
    </row>
    <row r="227" spans="1:10" ht="14.25" customHeight="1">
      <c r="A227" s="157" t="s">
        <v>447</v>
      </c>
      <c r="B227" s="158"/>
      <c r="C227" s="158"/>
      <c r="D227" s="158"/>
      <c r="E227" s="158"/>
      <c r="F227" s="159"/>
      <c r="G227" s="36"/>
      <c r="H227" s="35"/>
      <c r="I227" s="35"/>
      <c r="J227" s="35"/>
    </row>
    <row r="228" spans="1:10" ht="14.25" customHeight="1">
      <c r="A228" s="157" t="s">
        <v>448</v>
      </c>
      <c r="B228" s="158"/>
      <c r="C228" s="158"/>
      <c r="D228" s="158"/>
      <c r="E228" s="158"/>
      <c r="F228" s="159"/>
      <c r="G228" s="36"/>
      <c r="H228" s="35"/>
      <c r="I228" s="35"/>
      <c r="J228" s="35"/>
    </row>
    <row r="229" spans="1:10" ht="14.25" customHeight="1">
      <c r="A229" s="157" t="s">
        <v>449</v>
      </c>
      <c r="B229" s="158"/>
      <c r="C229" s="158"/>
      <c r="D229" s="158"/>
      <c r="E229" s="158"/>
      <c r="F229" s="159"/>
      <c r="G229" s="36"/>
      <c r="H229" s="35"/>
      <c r="I229" s="35"/>
      <c r="J229" s="35"/>
    </row>
    <row r="230" spans="1:10" ht="14.25" customHeight="1">
      <c r="A230" s="157" t="s">
        <v>450</v>
      </c>
      <c r="B230" s="158"/>
      <c r="C230" s="158"/>
      <c r="D230" s="158"/>
      <c r="E230" s="158"/>
      <c r="F230" s="159"/>
      <c r="G230" s="36"/>
      <c r="H230" s="35"/>
      <c r="I230" s="35"/>
      <c r="J230" s="77"/>
    </row>
    <row r="231" spans="1:10" ht="14.25" customHeight="1">
      <c r="A231" s="157" t="s">
        <v>451</v>
      </c>
      <c r="B231" s="158"/>
      <c r="C231" s="158"/>
      <c r="D231" s="158"/>
      <c r="E231" s="158"/>
      <c r="F231" s="159"/>
      <c r="G231" s="77"/>
      <c r="H231" s="77"/>
      <c r="I231" s="77"/>
      <c r="J231" s="77"/>
    </row>
    <row r="232" spans="1:10" ht="14.25" customHeight="1">
      <c r="A232" s="157" t="s">
        <v>452</v>
      </c>
      <c r="B232" s="158"/>
      <c r="C232" s="158"/>
      <c r="D232" s="158"/>
      <c r="E232" s="158"/>
      <c r="F232" s="159"/>
      <c r="G232" s="77"/>
      <c r="H232" s="77"/>
      <c r="I232" s="77"/>
      <c r="J232" s="77"/>
    </row>
    <row r="233" spans="1:10" ht="14.25" customHeight="1">
      <c r="A233" s="157" t="s">
        <v>453</v>
      </c>
      <c r="B233" s="158"/>
      <c r="C233" s="158"/>
      <c r="D233" s="158"/>
      <c r="E233" s="158"/>
      <c r="F233" s="159"/>
      <c r="G233" s="77"/>
      <c r="H233" s="77"/>
      <c r="I233" s="77"/>
      <c r="J233" s="77"/>
    </row>
    <row r="234" spans="1:10" ht="14.25" customHeight="1">
      <c r="A234" s="157" t="s">
        <v>454</v>
      </c>
      <c r="B234" s="158"/>
      <c r="C234" s="158"/>
      <c r="D234" s="158"/>
      <c r="E234" s="158"/>
      <c r="F234" s="159"/>
      <c r="G234" s="77"/>
      <c r="H234" s="77"/>
      <c r="I234" s="77"/>
      <c r="J234" s="77"/>
    </row>
    <row r="235" spans="1:10" ht="14.25" customHeight="1">
      <c r="A235" s="157" t="s">
        <v>455</v>
      </c>
      <c r="B235" s="158"/>
      <c r="C235" s="158"/>
      <c r="D235" s="158"/>
      <c r="E235" s="158"/>
      <c r="F235" s="159"/>
      <c r="G235" s="77"/>
      <c r="H235" s="77"/>
      <c r="I235" s="77"/>
      <c r="J235" s="77"/>
    </row>
    <row r="236" spans="1:10" ht="14.25" customHeight="1">
      <c r="A236" s="157" t="s">
        <v>456</v>
      </c>
      <c r="B236" s="158"/>
      <c r="C236" s="158"/>
      <c r="D236" s="158"/>
      <c r="E236" s="158"/>
      <c r="F236" s="159"/>
      <c r="G236" s="77"/>
      <c r="H236" s="77"/>
      <c r="I236" s="77"/>
      <c r="J236" s="77"/>
    </row>
    <row r="237" spans="1:10" ht="14.25" customHeight="1">
      <c r="A237" s="157" t="s">
        <v>457</v>
      </c>
      <c r="B237" s="158"/>
      <c r="C237" s="158"/>
      <c r="D237" s="158"/>
      <c r="E237" s="158"/>
      <c r="F237" s="159"/>
      <c r="G237" s="77"/>
      <c r="H237" s="77"/>
      <c r="I237" s="77"/>
      <c r="J237" s="77"/>
    </row>
    <row r="238" spans="1:10" ht="14.25" customHeight="1">
      <c r="A238" s="157" t="s">
        <v>458</v>
      </c>
      <c r="B238" s="158"/>
      <c r="C238" s="158"/>
      <c r="D238" s="158"/>
      <c r="E238" s="158"/>
      <c r="F238" s="159"/>
      <c r="G238" s="77"/>
      <c r="H238" s="77"/>
      <c r="I238" s="77"/>
      <c r="J238" s="77"/>
    </row>
    <row r="239" spans="1:10" ht="14.25" customHeight="1">
      <c r="A239" s="157" t="s">
        <v>459</v>
      </c>
      <c r="B239" s="158"/>
      <c r="C239" s="158"/>
      <c r="D239" s="158"/>
      <c r="E239" s="158"/>
      <c r="F239" s="159"/>
      <c r="G239" s="77"/>
      <c r="H239" s="77"/>
      <c r="I239" s="77"/>
      <c r="J239" s="77"/>
    </row>
    <row r="240" spans="1:10" ht="14.25" customHeight="1">
      <c r="A240" s="157" t="s">
        <v>460</v>
      </c>
      <c r="B240" s="158"/>
      <c r="C240" s="158"/>
      <c r="D240" s="158"/>
      <c r="E240" s="158"/>
      <c r="F240" s="159"/>
      <c r="G240" s="77"/>
      <c r="H240" s="77"/>
      <c r="I240" s="77"/>
      <c r="J240" s="77"/>
    </row>
    <row r="241" spans="1:10" ht="14.25" customHeight="1">
      <c r="A241" s="157" t="s">
        <v>461</v>
      </c>
      <c r="B241" s="158"/>
      <c r="C241" s="158"/>
      <c r="D241" s="158"/>
      <c r="E241" s="158"/>
      <c r="F241" s="159"/>
      <c r="G241" s="77"/>
      <c r="H241" s="77"/>
      <c r="I241" s="77"/>
      <c r="J241" s="77"/>
    </row>
    <row r="242" spans="1:10" ht="14.25" customHeight="1">
      <c r="A242" s="157" t="s">
        <v>462</v>
      </c>
      <c r="B242" s="158"/>
      <c r="C242" s="158"/>
      <c r="D242" s="158"/>
      <c r="E242" s="158"/>
      <c r="F242" s="159"/>
      <c r="G242" s="77"/>
      <c r="H242" s="77"/>
      <c r="I242" s="77"/>
      <c r="J242" s="77"/>
    </row>
    <row r="243" spans="1:10" ht="14.25" customHeight="1">
      <c r="A243" s="157" t="s">
        <v>463</v>
      </c>
      <c r="B243" s="158"/>
      <c r="C243" s="158"/>
      <c r="D243" s="158"/>
      <c r="E243" s="158"/>
      <c r="F243" s="159"/>
      <c r="G243" s="77"/>
      <c r="H243" s="77"/>
      <c r="I243" s="77"/>
      <c r="J243" s="77"/>
    </row>
    <row r="244" spans="1:10" ht="14.25" customHeight="1">
      <c r="A244" s="157" t="s">
        <v>464</v>
      </c>
      <c r="B244" s="158"/>
      <c r="C244" s="158"/>
      <c r="D244" s="158"/>
      <c r="E244" s="158"/>
      <c r="F244" s="159"/>
      <c r="G244" s="77"/>
      <c r="H244" s="77"/>
      <c r="I244" s="77"/>
      <c r="J244" s="77"/>
    </row>
    <row r="245" spans="1:10" ht="14.25" customHeight="1">
      <c r="A245" s="157" t="s">
        <v>465</v>
      </c>
      <c r="B245" s="158"/>
      <c r="C245" s="158"/>
      <c r="D245" s="158"/>
      <c r="E245" s="158"/>
      <c r="F245" s="159"/>
      <c r="G245" s="77"/>
      <c r="H245" s="77"/>
      <c r="I245" s="77"/>
      <c r="J245" s="77"/>
    </row>
    <row r="246" spans="1:10" ht="14.25" customHeight="1">
      <c r="A246" s="157" t="s">
        <v>466</v>
      </c>
      <c r="B246" s="158"/>
      <c r="C246" s="158"/>
      <c r="D246" s="158"/>
      <c r="E246" s="158"/>
      <c r="F246" s="159"/>
      <c r="G246" s="77"/>
      <c r="H246" s="77"/>
      <c r="I246" s="77"/>
      <c r="J246" s="77"/>
    </row>
    <row r="247" spans="1:10" ht="14.25" customHeight="1">
      <c r="A247" s="157" t="s">
        <v>467</v>
      </c>
      <c r="B247" s="158"/>
      <c r="C247" s="158"/>
      <c r="D247" s="158"/>
      <c r="E247" s="158"/>
      <c r="F247" s="159"/>
      <c r="G247" s="77"/>
      <c r="H247" s="77"/>
      <c r="I247" s="77"/>
      <c r="J247" s="77"/>
    </row>
    <row r="248" spans="1:10" ht="14.25" customHeight="1">
      <c r="A248" s="157" t="s">
        <v>468</v>
      </c>
      <c r="B248" s="158"/>
      <c r="C248" s="158"/>
      <c r="D248" s="158"/>
      <c r="E248" s="158"/>
      <c r="F248" s="159"/>
      <c r="G248" s="77"/>
      <c r="H248" s="77"/>
      <c r="I248" s="77"/>
      <c r="J248" s="77"/>
    </row>
    <row r="249" spans="1:10" ht="14.25" customHeight="1">
      <c r="A249" s="157" t="s">
        <v>469</v>
      </c>
      <c r="B249" s="158"/>
      <c r="C249" s="158"/>
      <c r="D249" s="158"/>
      <c r="E249" s="158"/>
      <c r="F249" s="159"/>
      <c r="G249" s="77"/>
      <c r="H249" s="77"/>
      <c r="I249" s="77"/>
      <c r="J249" s="77"/>
    </row>
    <row r="250" spans="1:10" ht="14.25" customHeight="1">
      <c r="A250" s="157" t="s">
        <v>470</v>
      </c>
      <c r="B250" s="158"/>
      <c r="C250" s="158"/>
      <c r="D250" s="158"/>
      <c r="E250" s="158"/>
      <c r="F250" s="159"/>
      <c r="G250" s="77"/>
      <c r="H250" s="77"/>
      <c r="I250" s="77"/>
      <c r="J250" s="79"/>
    </row>
    <row r="251" spans="1:10" ht="14.25" customHeight="1"/>
    <row r="252" spans="1:10" ht="14.25" customHeight="1"/>
    <row r="253" spans="1:10" ht="14.25" customHeight="1"/>
    <row r="254" spans="1:10" ht="14.25" customHeight="1"/>
    <row r="255" spans="1:10" ht="14.25" customHeight="1"/>
    <row r="256" spans="1:10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7">
    <mergeCell ref="A223:F223"/>
    <mergeCell ref="A224:F224"/>
    <mergeCell ref="A225:F225"/>
    <mergeCell ref="A226:F226"/>
    <mergeCell ref="A227:F227"/>
    <mergeCell ref="A228:F228"/>
    <mergeCell ref="A229:F229"/>
    <mergeCell ref="A230:F230"/>
    <mergeCell ref="A231:F231"/>
    <mergeCell ref="A232:F232"/>
    <mergeCell ref="A233:F233"/>
    <mergeCell ref="A234:F234"/>
    <mergeCell ref="A235:F235"/>
    <mergeCell ref="A236:F236"/>
    <mergeCell ref="A244:F244"/>
    <mergeCell ref="A250:F250"/>
    <mergeCell ref="A237:F237"/>
    <mergeCell ref="A238:F238"/>
    <mergeCell ref="A239:F239"/>
    <mergeCell ref="A240:F240"/>
    <mergeCell ref="A241:F241"/>
    <mergeCell ref="A242:F242"/>
    <mergeCell ref="A243:F243"/>
    <mergeCell ref="A245:F245"/>
    <mergeCell ref="A246:F246"/>
    <mergeCell ref="A247:F247"/>
    <mergeCell ref="A248:F248"/>
    <mergeCell ref="A249:F249"/>
    <mergeCell ref="A1:J1"/>
    <mergeCell ref="A2:J2"/>
    <mergeCell ref="A3:J3"/>
    <mergeCell ref="B4:J4"/>
    <mergeCell ref="A5:J5"/>
    <mergeCell ref="A37:I37"/>
    <mergeCell ref="A53:I53"/>
    <mergeCell ref="A172:I172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212:F212"/>
    <mergeCell ref="A213:F213"/>
    <mergeCell ref="A219:F219"/>
    <mergeCell ref="A220:F220"/>
    <mergeCell ref="A221:F221"/>
    <mergeCell ref="A222:F222"/>
    <mergeCell ref="A214:F214"/>
    <mergeCell ref="A215:F215"/>
    <mergeCell ref="A216:F216"/>
    <mergeCell ref="A217:F217"/>
    <mergeCell ref="A218:F218"/>
  </mergeCells>
  <dataValidations count="2">
    <dataValidation type="list" allowBlank="1" sqref="B39:B44" xr:uid="{00000000-0002-0000-0900-000000000000}">
      <formula1>"FDA,FDA-1,FDA-2,FDA-3,FDA-4"</formula1>
    </dataValidation>
    <dataValidation type="list" allowBlank="1" sqref="B7:B22" xr:uid="{00000000-0002-0000-0900-000001000000}">
      <formula1>"DAS,DAS-1,DAS-2,DAS-3,DAS-4,DAS-5,CAA-1,CAA-2,CAA-3,CAA-4,CAA-5"</formula1>
    </dataValidation>
  </dataValidations>
  <pageMargins left="0.75" right="0.75" top="1" bottom="1" header="0" footer="0"/>
  <pageSetup orientation="landscape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1F15-B704-4F5D-AB24-45D95BDE362A}">
  <dimension ref="A1:J252"/>
  <sheetViews>
    <sheetView zoomScale="70" zoomScaleNormal="70" workbookViewId="0">
      <selection sqref="A1:J1"/>
    </sheetView>
  </sheetViews>
  <sheetFormatPr defaultRowHeight="14.25"/>
  <cols>
    <col min="1" max="1" width="68.75" style="98" customWidth="1"/>
    <col min="2" max="2" width="9" style="98"/>
    <col min="3" max="3" width="26.5" style="98" customWidth="1"/>
    <col min="4" max="4" width="18.375" style="98" customWidth="1"/>
    <col min="5" max="5" width="9" style="98"/>
    <col min="6" max="6" width="53.125" style="98" customWidth="1"/>
    <col min="7" max="7" width="22.75" style="98" customWidth="1"/>
    <col min="8" max="8" width="31.75" style="98" customWidth="1"/>
    <col min="9" max="9" width="24.875" style="98" customWidth="1"/>
    <col min="10" max="10" width="29.5" style="98" customWidth="1"/>
    <col min="11" max="16384" width="9" style="98"/>
  </cols>
  <sheetData>
    <row r="1" spans="1:10" ht="21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21">
      <c r="A2" s="177" t="s">
        <v>1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ht="21">
      <c r="A3" s="177" t="s">
        <v>2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5">
      <c r="A4" s="99" t="s">
        <v>552</v>
      </c>
      <c r="B4" s="178" t="s">
        <v>4</v>
      </c>
      <c r="C4" s="170"/>
      <c r="D4" s="170"/>
      <c r="E4" s="170"/>
      <c r="F4" s="170"/>
      <c r="G4" s="170"/>
      <c r="H4" s="170"/>
      <c r="I4" s="170"/>
      <c r="J4" s="171"/>
    </row>
    <row r="5" spans="1:10">
      <c r="A5" s="174" t="s">
        <v>5</v>
      </c>
      <c r="B5" s="170"/>
      <c r="C5" s="170"/>
      <c r="D5" s="170"/>
      <c r="E5" s="170"/>
      <c r="F5" s="170"/>
      <c r="G5" s="170"/>
      <c r="H5" s="170"/>
      <c r="I5" s="170"/>
      <c r="J5" s="171"/>
    </row>
    <row r="6" spans="1:10" ht="30">
      <c r="A6" s="100" t="s">
        <v>6</v>
      </c>
      <c r="B6" s="100" t="s">
        <v>7</v>
      </c>
      <c r="C6" s="100" t="s">
        <v>8</v>
      </c>
      <c r="D6" s="100" t="s">
        <v>9</v>
      </c>
      <c r="E6" s="100" t="s">
        <v>10</v>
      </c>
      <c r="F6" s="100" t="s">
        <v>11</v>
      </c>
      <c r="G6" s="100" t="s">
        <v>12</v>
      </c>
      <c r="H6" s="100" t="s">
        <v>13</v>
      </c>
      <c r="I6" s="100" t="s">
        <v>14</v>
      </c>
      <c r="J6" s="100" t="s">
        <v>15</v>
      </c>
    </row>
    <row r="7" spans="1:10">
      <c r="A7" s="101" t="s">
        <v>559</v>
      </c>
      <c r="B7" s="101" t="s">
        <v>17</v>
      </c>
      <c r="C7" s="101" t="s">
        <v>560</v>
      </c>
      <c r="D7" s="101" t="s">
        <v>484</v>
      </c>
      <c r="E7" s="102">
        <v>1</v>
      </c>
      <c r="F7" s="103" t="s">
        <v>20</v>
      </c>
      <c r="G7" s="104">
        <v>0</v>
      </c>
      <c r="H7" s="105">
        <v>2600</v>
      </c>
      <c r="I7" s="106">
        <v>10400</v>
      </c>
      <c r="J7" s="107">
        <f t="shared" ref="J7:J22" si="0">SUM(G7:I7)</f>
        <v>13000</v>
      </c>
    </row>
    <row r="8" spans="1:10">
      <c r="A8" s="101" t="s">
        <v>561</v>
      </c>
      <c r="B8" s="101" t="s">
        <v>42</v>
      </c>
      <c r="C8" s="101" t="s">
        <v>560</v>
      </c>
      <c r="D8" s="101" t="s">
        <v>19</v>
      </c>
      <c r="E8" s="102">
        <v>1</v>
      </c>
      <c r="F8" s="103" t="s">
        <v>23</v>
      </c>
      <c r="G8" s="104">
        <v>0</v>
      </c>
      <c r="H8" s="108">
        <v>770.75</v>
      </c>
      <c r="I8" s="108">
        <v>3083.01</v>
      </c>
      <c r="J8" s="107">
        <f t="shared" si="0"/>
        <v>3853.76</v>
      </c>
    </row>
    <row r="9" spans="1:10">
      <c r="A9" s="101" t="s">
        <v>562</v>
      </c>
      <c r="B9" s="101" t="s">
        <v>25</v>
      </c>
      <c r="C9" s="101" t="s">
        <v>26</v>
      </c>
      <c r="D9" s="101" t="s">
        <v>19</v>
      </c>
      <c r="E9" s="102">
        <v>1</v>
      </c>
      <c r="F9" s="103" t="s">
        <v>27</v>
      </c>
      <c r="G9" s="104">
        <v>0</v>
      </c>
      <c r="H9" s="105">
        <v>1425.9</v>
      </c>
      <c r="I9" s="106">
        <v>5703.56</v>
      </c>
      <c r="J9" s="107">
        <f t="shared" si="0"/>
        <v>7129.4600000000009</v>
      </c>
    </row>
    <row r="10" spans="1:10">
      <c r="A10" s="101" t="s">
        <v>563</v>
      </c>
      <c r="B10" s="101" t="s">
        <v>35</v>
      </c>
      <c r="C10" s="101" t="s">
        <v>312</v>
      </c>
      <c r="D10" s="101" t="s">
        <v>19</v>
      </c>
      <c r="E10" s="102">
        <v>1</v>
      </c>
      <c r="F10" s="103" t="s">
        <v>543</v>
      </c>
      <c r="G10" s="104">
        <v>0</v>
      </c>
      <c r="H10" s="109">
        <v>308.3</v>
      </c>
      <c r="I10" s="109">
        <v>1233.21</v>
      </c>
      <c r="J10" s="107">
        <f t="shared" si="0"/>
        <v>1541.51</v>
      </c>
    </row>
    <row r="11" spans="1:10">
      <c r="A11" s="101" t="s">
        <v>564</v>
      </c>
      <c r="B11" s="101" t="s">
        <v>35</v>
      </c>
      <c r="C11" s="101" t="s">
        <v>312</v>
      </c>
      <c r="D11" s="101" t="s">
        <v>19</v>
      </c>
      <c r="E11" s="102">
        <v>1</v>
      </c>
      <c r="F11" s="103" t="s">
        <v>544</v>
      </c>
      <c r="G11" s="104">
        <v>0</v>
      </c>
      <c r="H11" s="109">
        <v>308.3</v>
      </c>
      <c r="I11" s="109">
        <v>1233.21</v>
      </c>
      <c r="J11" s="107">
        <f t="shared" si="0"/>
        <v>1541.51</v>
      </c>
    </row>
    <row r="12" spans="1:10">
      <c r="A12" s="101" t="s">
        <v>565</v>
      </c>
      <c r="B12" s="101" t="s">
        <v>35</v>
      </c>
      <c r="C12" s="101" t="s">
        <v>312</v>
      </c>
      <c r="D12" s="101" t="s">
        <v>19</v>
      </c>
      <c r="E12" s="102">
        <v>1</v>
      </c>
      <c r="F12" s="103" t="s">
        <v>545</v>
      </c>
      <c r="G12" s="104">
        <v>0</v>
      </c>
      <c r="H12" s="109">
        <v>308.3</v>
      </c>
      <c r="I12" s="109">
        <v>1233.21</v>
      </c>
      <c r="J12" s="107">
        <f t="shared" si="0"/>
        <v>1541.51</v>
      </c>
    </row>
    <row r="13" spans="1:10">
      <c r="A13" s="101" t="s">
        <v>566</v>
      </c>
      <c r="B13" s="101" t="s">
        <v>29</v>
      </c>
      <c r="C13" s="101" t="s">
        <v>26</v>
      </c>
      <c r="D13" s="101" t="s">
        <v>19</v>
      </c>
      <c r="E13" s="102">
        <v>1</v>
      </c>
      <c r="F13" s="103" t="s">
        <v>485</v>
      </c>
      <c r="G13" s="104">
        <v>0</v>
      </c>
      <c r="H13" s="105">
        <v>1310.28</v>
      </c>
      <c r="I13" s="106">
        <v>5241.1099999999997</v>
      </c>
      <c r="J13" s="107">
        <f t="shared" si="0"/>
        <v>6551.3899999999994</v>
      </c>
    </row>
    <row r="14" spans="1:10">
      <c r="A14" s="101" t="s">
        <v>567</v>
      </c>
      <c r="B14" s="101" t="s">
        <v>22</v>
      </c>
      <c r="C14" s="101" t="s">
        <v>26</v>
      </c>
      <c r="D14" s="101" t="s">
        <v>19</v>
      </c>
      <c r="E14" s="102">
        <v>1</v>
      </c>
      <c r="F14" s="103" t="s">
        <v>525</v>
      </c>
      <c r="G14" s="104">
        <v>0</v>
      </c>
      <c r="H14" s="109">
        <v>500.99</v>
      </c>
      <c r="I14" s="109">
        <v>2003.96</v>
      </c>
      <c r="J14" s="107">
        <f t="shared" si="0"/>
        <v>2504.9499999999998</v>
      </c>
    </row>
    <row r="15" spans="1:10">
      <c r="A15" s="101" t="s">
        <v>568</v>
      </c>
      <c r="B15" s="101" t="s">
        <v>35</v>
      </c>
      <c r="C15" s="101" t="s">
        <v>36</v>
      </c>
      <c r="D15" s="101" t="s">
        <v>19</v>
      </c>
      <c r="E15" s="102">
        <v>1</v>
      </c>
      <c r="F15" s="103" t="s">
        <v>37</v>
      </c>
      <c r="G15" s="104">
        <v>0</v>
      </c>
      <c r="H15" s="109">
        <v>308.3</v>
      </c>
      <c r="I15" s="109">
        <v>1233.21</v>
      </c>
      <c r="J15" s="107">
        <f t="shared" si="0"/>
        <v>1541.51</v>
      </c>
    </row>
    <row r="16" spans="1:10">
      <c r="A16" s="101" t="s">
        <v>569</v>
      </c>
      <c r="B16" s="101" t="s">
        <v>22</v>
      </c>
      <c r="C16" s="101" t="s">
        <v>36</v>
      </c>
      <c r="D16" s="101" t="s">
        <v>487</v>
      </c>
      <c r="E16" s="102">
        <v>1</v>
      </c>
      <c r="F16" s="103" t="s">
        <v>40</v>
      </c>
      <c r="G16" s="104">
        <v>0</v>
      </c>
      <c r="H16" s="109">
        <v>500.99</v>
      </c>
      <c r="I16" s="109">
        <v>2003.96</v>
      </c>
      <c r="J16" s="107">
        <f t="shared" si="0"/>
        <v>2504.9499999999998</v>
      </c>
    </row>
    <row r="17" spans="1:10">
      <c r="A17" s="101" t="s">
        <v>570</v>
      </c>
      <c r="B17" s="101" t="s">
        <v>22</v>
      </c>
      <c r="C17" s="101" t="s">
        <v>560</v>
      </c>
      <c r="D17" s="101" t="s">
        <v>19</v>
      </c>
      <c r="E17" s="102">
        <v>1</v>
      </c>
      <c r="F17" s="103" t="s">
        <v>490</v>
      </c>
      <c r="G17" s="104">
        <v>0</v>
      </c>
      <c r="H17" s="109">
        <v>500.99</v>
      </c>
      <c r="I17" s="109">
        <v>2003.96</v>
      </c>
      <c r="J17" s="107">
        <f t="shared" si="0"/>
        <v>2504.9499999999998</v>
      </c>
    </row>
    <row r="18" spans="1:10">
      <c r="A18" s="101" t="s">
        <v>571</v>
      </c>
      <c r="B18" s="101" t="s">
        <v>42</v>
      </c>
      <c r="C18" s="101" t="s">
        <v>560</v>
      </c>
      <c r="D18" s="101" t="s">
        <v>19</v>
      </c>
      <c r="E18" s="102">
        <v>1</v>
      </c>
      <c r="F18" s="103" t="s">
        <v>44</v>
      </c>
      <c r="G18" s="104">
        <v>0</v>
      </c>
      <c r="H18" s="108">
        <v>770.75</v>
      </c>
      <c r="I18" s="108">
        <v>3083.01</v>
      </c>
      <c r="J18" s="107">
        <f t="shared" si="0"/>
        <v>3853.76</v>
      </c>
    </row>
    <row r="19" spans="1:10">
      <c r="A19" s="101" t="s">
        <v>572</v>
      </c>
      <c r="B19" s="101" t="s">
        <v>29</v>
      </c>
      <c r="C19" s="101" t="s">
        <v>312</v>
      </c>
      <c r="D19" s="101" t="s">
        <v>484</v>
      </c>
      <c r="E19" s="102">
        <v>1</v>
      </c>
      <c r="F19" s="103" t="s">
        <v>47</v>
      </c>
      <c r="G19" s="104">
        <v>0</v>
      </c>
      <c r="H19" s="108">
        <v>1310.28</v>
      </c>
      <c r="I19" s="108">
        <v>5241.1099999999997</v>
      </c>
      <c r="J19" s="107">
        <f t="shared" si="0"/>
        <v>6551.3899999999994</v>
      </c>
    </row>
    <row r="20" spans="1:10">
      <c r="A20" s="101" t="s">
        <v>573</v>
      </c>
      <c r="B20" s="101" t="s">
        <v>52</v>
      </c>
      <c r="C20" s="101" t="s">
        <v>26</v>
      </c>
      <c r="D20" s="101" t="s">
        <v>487</v>
      </c>
      <c r="E20" s="102">
        <v>1</v>
      </c>
      <c r="F20" s="103" t="s">
        <v>54</v>
      </c>
      <c r="G20" s="104">
        <v>0</v>
      </c>
      <c r="H20" s="105">
        <v>1076.06</v>
      </c>
      <c r="I20" s="106">
        <v>4316.21</v>
      </c>
      <c r="J20" s="107">
        <f t="shared" si="0"/>
        <v>5392.27</v>
      </c>
    </row>
    <row r="21" spans="1:10">
      <c r="A21" s="101" t="s">
        <v>574</v>
      </c>
      <c r="B21" s="101" t="s">
        <v>29</v>
      </c>
      <c r="C21" s="101" t="s">
        <v>560</v>
      </c>
      <c r="D21" s="101" t="s">
        <v>484</v>
      </c>
      <c r="E21" s="102">
        <v>1</v>
      </c>
      <c r="F21" s="103" t="s">
        <v>504</v>
      </c>
      <c r="G21" s="104">
        <v>0</v>
      </c>
      <c r="H21" s="108">
        <v>1310.28</v>
      </c>
      <c r="I21" s="108">
        <v>5241.1099999999997</v>
      </c>
      <c r="J21" s="107">
        <f t="shared" si="0"/>
        <v>6551.3899999999994</v>
      </c>
    </row>
    <row r="22" spans="1:10">
      <c r="A22" s="101" t="s">
        <v>575</v>
      </c>
      <c r="B22" s="101" t="s">
        <v>29</v>
      </c>
      <c r="C22" s="101" t="s">
        <v>312</v>
      </c>
      <c r="D22" s="101" t="s">
        <v>19</v>
      </c>
      <c r="E22" s="102">
        <v>1</v>
      </c>
      <c r="F22" s="103" t="s">
        <v>57</v>
      </c>
      <c r="G22" s="104">
        <v>0</v>
      </c>
      <c r="H22" s="108">
        <v>1310.28</v>
      </c>
      <c r="I22" s="108">
        <v>5241.1099999999997</v>
      </c>
      <c r="J22" s="107">
        <f t="shared" si="0"/>
        <v>6551.3899999999994</v>
      </c>
    </row>
    <row r="23" spans="1:10" ht="45">
      <c r="A23" s="110" t="s">
        <v>58</v>
      </c>
      <c r="B23" s="110" t="s">
        <v>59</v>
      </c>
      <c r="C23" s="111" t="s">
        <v>60</v>
      </c>
      <c r="D23" s="111" t="s">
        <v>61</v>
      </c>
      <c r="E23" s="111" t="s">
        <v>62</v>
      </c>
      <c r="F23" s="112"/>
      <c r="G23" s="111" t="s">
        <v>63</v>
      </c>
      <c r="H23" s="111" t="s">
        <v>64</v>
      </c>
      <c r="I23" s="111" t="s">
        <v>65</v>
      </c>
      <c r="J23" s="111" t="s">
        <v>66</v>
      </c>
    </row>
    <row r="24" spans="1:10" ht="15">
      <c r="A24" s="113" t="s">
        <v>67</v>
      </c>
      <c r="B24" s="102" t="s">
        <v>68</v>
      </c>
      <c r="C24" s="114">
        <f>SUMIFS($E$7:$E$22,$B$7:$B$22,"DAS",$D$7:$D$22,"&lt;&gt;VAGO")</f>
        <v>0</v>
      </c>
      <c r="D24" s="114">
        <f>SUMIFS($E$7:$E$22,$B$7:$B$22,"DAS",$D$7:$D$22,"VAGO")</f>
        <v>0</v>
      </c>
      <c r="E24" s="114">
        <f t="shared" ref="E24:E31" si="1">C24+D24</f>
        <v>0</v>
      </c>
      <c r="F24" s="115"/>
      <c r="G24" s="107">
        <f>SUMIF($B$7:$B$22,"DAS",$G$7:$G$22)</f>
        <v>0</v>
      </c>
      <c r="H24" s="107">
        <f>SUMIF($B$7:$B$22,"DAS",$H$7:$H$22)</f>
        <v>0</v>
      </c>
      <c r="I24" s="107">
        <f>SUMIF($B$7:$B$22,"DAS",$I$7:$I$22)</f>
        <v>0</v>
      </c>
      <c r="J24" s="107">
        <f>SUMIF($B$7:$B$22,"DAS",$J$7:$J$22)</f>
        <v>0</v>
      </c>
    </row>
    <row r="25" spans="1:10" ht="15">
      <c r="A25" s="113" t="s">
        <v>69</v>
      </c>
      <c r="B25" s="102" t="s">
        <v>17</v>
      </c>
      <c r="C25" s="114">
        <f>SUMIFS($E$7:$E$22,$B$7:$B$22,"DAS-1",$D$7:$D$22,"&lt;&gt;VAGO")</f>
        <v>1</v>
      </c>
      <c r="D25" s="114">
        <f>SUMIFS($E$7:$E$22,$B$7:$B$22,"DAS-1",$D$7:$D$22,"VAGO")</f>
        <v>0</v>
      </c>
      <c r="E25" s="114">
        <f t="shared" si="1"/>
        <v>1</v>
      </c>
      <c r="F25" s="116"/>
      <c r="G25" s="107">
        <f>SUMIF($B$7:$B$22,"DAS-1",$G$7:$G$22)</f>
        <v>0</v>
      </c>
      <c r="H25" s="107">
        <f>SUMIF($B$7:$B$22,"DAS-1",$H$7:$H$22)</f>
        <v>2600</v>
      </c>
      <c r="I25" s="107">
        <f>SUMIF($B$7:$B$22,"DAS-1",$I$7:$I$22)</f>
        <v>10400</v>
      </c>
      <c r="J25" s="107">
        <f>SUMIF($B$7:$B$22,"DAS-1",$J$7:$J$22)</f>
        <v>13000</v>
      </c>
    </row>
    <row r="26" spans="1:10" ht="15">
      <c r="A26" s="113" t="s">
        <v>70</v>
      </c>
      <c r="B26" s="102" t="s">
        <v>71</v>
      </c>
      <c r="C26" s="114">
        <f>SUMIFS($E$7:$E$22,$B$7:$B$22,"DAS-2",$D$7:$D$22,"&lt;&gt;VAGO")</f>
        <v>0</v>
      </c>
      <c r="D26" s="114">
        <f>SUMIFS($E$7:$E$22,$B$7:$B$22,"DAS-2",$D$7:$D$22,"VAGO")</f>
        <v>0</v>
      </c>
      <c r="E26" s="114">
        <f t="shared" si="1"/>
        <v>0</v>
      </c>
      <c r="F26" s="116"/>
      <c r="G26" s="107">
        <f>SUMIF($B$7:$B$22,"DAS-2",$G$7:$G$22)</f>
        <v>0</v>
      </c>
      <c r="H26" s="107">
        <f>SUMIF($B$7:$B$22,"DAS-2",$H$7:$H$22)</f>
        <v>0</v>
      </c>
      <c r="I26" s="107">
        <f>SUMIF($B$7:$B$22,"DAS-2",$I$7:$I$22)</f>
        <v>0</v>
      </c>
      <c r="J26" s="107">
        <f>SUMIF($B$7:$B$22,"DAS-2",$J$7:$J$22)</f>
        <v>0</v>
      </c>
    </row>
    <row r="27" spans="1:10" ht="15">
      <c r="A27" s="113" t="s">
        <v>72</v>
      </c>
      <c r="B27" s="102" t="s">
        <v>25</v>
      </c>
      <c r="C27" s="114">
        <f>SUMIFS($E$7:$E$22,$B$7:$B$22,"DAS-3",$D$7:$D$22,"&lt;&gt;VAGO")</f>
        <v>1</v>
      </c>
      <c r="D27" s="114">
        <v>0</v>
      </c>
      <c r="E27" s="114">
        <f t="shared" si="1"/>
        <v>1</v>
      </c>
      <c r="F27" s="116"/>
      <c r="G27" s="107">
        <f>SUMIF($B$7:$B$22,"DAS-3",$G$7:$G$22)</f>
        <v>0</v>
      </c>
      <c r="H27" s="107">
        <f>SUMIF($B$7:$B$22,"DAS-3",$H$7:$H$22)</f>
        <v>1425.9</v>
      </c>
      <c r="I27" s="107">
        <f>SUMIF($B$7:$B$22,"DAS-3",$I$7:$I$22)</f>
        <v>5703.56</v>
      </c>
      <c r="J27" s="107">
        <f>SUMIF($B$7:$B$22,"DAS-3",$J$7:$J$22)</f>
        <v>7129.4600000000009</v>
      </c>
    </row>
    <row r="28" spans="1:10" ht="15">
      <c r="A28" s="117" t="s">
        <v>73</v>
      </c>
      <c r="B28" s="102" t="s">
        <v>29</v>
      </c>
      <c r="C28" s="114">
        <v>3</v>
      </c>
      <c r="D28" s="114">
        <v>0</v>
      </c>
      <c r="E28" s="114">
        <f t="shared" si="1"/>
        <v>3</v>
      </c>
      <c r="F28" s="118"/>
      <c r="G28" s="107">
        <f>SUMIF($B$7:$B$22,"DAS-4",$G$7:$G$22)</f>
        <v>0</v>
      </c>
      <c r="H28" s="107">
        <f>SUMIF($B$7:$B$22,"DAS-4",$H$7:$H$22)</f>
        <v>5241.12</v>
      </c>
      <c r="I28" s="107">
        <f>SUMIF($B$7:$B$22,"DAS-4",$I$7:$I$22)</f>
        <v>20964.439999999999</v>
      </c>
      <c r="J28" s="107">
        <f>SUMIF($B$7:$B$22,"DAS-4",$J$7:$J$22)</f>
        <v>26205.559999999998</v>
      </c>
    </row>
    <row r="29" spans="1:10" ht="15">
      <c r="A29" s="117" t="s">
        <v>74</v>
      </c>
      <c r="B29" s="102" t="s">
        <v>52</v>
      </c>
      <c r="C29" s="114">
        <v>1</v>
      </c>
      <c r="D29" s="114">
        <v>0</v>
      </c>
      <c r="E29" s="114">
        <f t="shared" si="1"/>
        <v>1</v>
      </c>
      <c r="F29" s="118"/>
      <c r="G29" s="107">
        <f>SUMIF($B$7:$B$22,"DAS-5",$G$7:$G$22)</f>
        <v>0</v>
      </c>
      <c r="H29" s="107">
        <f>SUMIF($B$7:$B$22,"DAS-5",$H$7:$H$22)</f>
        <v>1076.06</v>
      </c>
      <c r="I29" s="107">
        <f>SUMIF($B$7:$B$22,"DAS-5",$I$7:$I$22)</f>
        <v>4316.21</v>
      </c>
      <c r="J29" s="107">
        <f>SUMIF($B$7:$B$22,"DAS-5",$J$7:$J$22)</f>
        <v>5392.27</v>
      </c>
    </row>
    <row r="30" spans="1:10" ht="15">
      <c r="A30" s="117" t="s">
        <v>75</v>
      </c>
      <c r="B30" s="102" t="s">
        <v>76</v>
      </c>
      <c r="C30" s="114">
        <f>SUMIFS($E$7:$E$22,$B$7:$B$22,"CAA-1",$D$7:$D$22,"&lt;&gt;VAGO")</f>
        <v>0</v>
      </c>
      <c r="D30" s="114">
        <f>SUMIFS($E$7:$E$22,$B$7:$B$22,"CAA-1",$D$7:$D$22,"VAGO")</f>
        <v>0</v>
      </c>
      <c r="E30" s="114">
        <f t="shared" si="1"/>
        <v>0</v>
      </c>
      <c r="F30" s="118"/>
      <c r="G30" s="107">
        <f>SUMIF($B$7:$B$22,"CAA-1",$G$7:$G$22)</f>
        <v>0</v>
      </c>
      <c r="H30" s="107">
        <f>SUMIF($B$7:$B$22,"CAA-1",$H$7:$H$22)</f>
        <v>0</v>
      </c>
      <c r="I30" s="107">
        <f>SUMIF($B$7:$B$22,"CAA-1",$I$7:$I$22)</f>
        <v>0</v>
      </c>
      <c r="J30" s="107">
        <f>SUMIF($B$7:$B$22,"CAA-1",$J$7:$J$22)</f>
        <v>0</v>
      </c>
    </row>
    <row r="31" spans="1:10" ht="15">
      <c r="A31" s="117" t="s">
        <v>77</v>
      </c>
      <c r="B31" s="102" t="s">
        <v>42</v>
      </c>
      <c r="C31" s="114">
        <f>SUMIFS($E$7:$E$22,$B$7:$B$22,"CAA-2",$D$7:$D$22,"&lt;&gt;VAGO")</f>
        <v>2</v>
      </c>
      <c r="D31" s="114">
        <f>SUMIFS($E$7:$E$22,$B$7:$B$22,"CAA-2",$D$7:$D$22,"VAGO")</f>
        <v>0</v>
      </c>
      <c r="E31" s="114">
        <f t="shared" si="1"/>
        <v>2</v>
      </c>
      <c r="F31" s="118"/>
      <c r="G31" s="107">
        <f>SUMIF($B$7:$B$22,"CAA-2",$G$7:$G$22)</f>
        <v>0</v>
      </c>
      <c r="H31" s="107">
        <f>SUMIF($B$7:$B$22,"CAA-2",$H$7:$H$22)</f>
        <v>1541.5</v>
      </c>
      <c r="I31" s="107">
        <f>SUMIF($B$7:$B$22,"CAA-2",$I$7:$I$22)</f>
        <v>6166.02</v>
      </c>
      <c r="J31" s="107">
        <f>SUMIF($B$7:$B$22,"CAA-2",$J$7:$J$22)</f>
        <v>7707.52</v>
      </c>
    </row>
    <row r="32" spans="1:10" ht="15">
      <c r="A32" s="117" t="s">
        <v>78</v>
      </c>
      <c r="B32" s="102" t="s">
        <v>22</v>
      </c>
      <c r="C32" s="114">
        <v>3</v>
      </c>
      <c r="D32" s="114">
        <v>0</v>
      </c>
      <c r="E32" s="114">
        <v>3</v>
      </c>
      <c r="F32" s="116"/>
      <c r="G32" s="107">
        <f>SUMIF($B$7:$B$22,"CAA-3",$G$7:$G$22)</f>
        <v>0</v>
      </c>
      <c r="H32" s="107">
        <f>SUMIF($B$7:$B$22,"CAA-3",$H$7:$H$22)</f>
        <v>1502.97</v>
      </c>
      <c r="I32" s="107">
        <f>SUMIF($B$7:$B$22,"CAA-3",$I$7:$I$22)</f>
        <v>6011.88</v>
      </c>
      <c r="J32" s="107">
        <f>SUMIF($B$7:$B$22,"CAA-3",$J$7:$J$22)</f>
        <v>7514.8499999999995</v>
      </c>
    </row>
    <row r="33" spans="1:10" ht="15">
      <c r="A33" s="117" t="s">
        <v>79</v>
      </c>
      <c r="B33" s="102" t="s">
        <v>35</v>
      </c>
      <c r="C33" s="114">
        <f>SUMIFS($E$7:$E$22,$B$7:$B$22,"CAA-4",$D$7:$D$22,"&lt;&gt;VAGO")</f>
        <v>4</v>
      </c>
      <c r="D33" s="114">
        <v>0</v>
      </c>
      <c r="E33" s="114">
        <f t="shared" ref="E33:E34" si="2">C33+D33</f>
        <v>4</v>
      </c>
      <c r="F33" s="116"/>
      <c r="G33" s="107">
        <f>SUMIF($B$7:$B$22,"CAA-4",$G$7:$G$22)</f>
        <v>0</v>
      </c>
      <c r="H33" s="107">
        <f>SUMIF($B$7:$B$22,"CAA-4",$H$7:$H$22)</f>
        <v>1233.2</v>
      </c>
      <c r="I33" s="107">
        <f>SUMIF($B$7:$B$22,"CAA-4",$I$7:$I$22)</f>
        <v>4932.84</v>
      </c>
      <c r="J33" s="107">
        <f>SUMIF($B$7:$B$22,"CAA-4",$J$7:$J$22)</f>
        <v>6166.04</v>
      </c>
    </row>
    <row r="34" spans="1:10" ht="15">
      <c r="A34" s="117" t="s">
        <v>80</v>
      </c>
      <c r="B34" s="102" t="s">
        <v>81</v>
      </c>
      <c r="C34" s="114">
        <f>SUMIFS($E$7:$E$22,$B$7:$B$22,"CAA-5",$D$7:$D$22,"&lt;&gt;VAGO")</f>
        <v>0</v>
      </c>
      <c r="D34" s="114">
        <f>SUMIFS($E$7:$E$22,$B$7:$B$22,"CAA-5",$D$7:$D$22,"VAGO")</f>
        <v>0</v>
      </c>
      <c r="E34" s="114">
        <f t="shared" si="2"/>
        <v>0</v>
      </c>
      <c r="F34" s="116"/>
      <c r="G34" s="107">
        <f>SUMIF($B$7:$B$22,"CAA-5",$G$7:$G$22)</f>
        <v>0</v>
      </c>
      <c r="H34" s="107">
        <f>SUMIF($B$7:$B$22,"CAA-5",$H$7:$H$22)</f>
        <v>0</v>
      </c>
      <c r="I34" s="107">
        <f>SUMIF($B$7:$B$22,"CAA-5",$I$7:$I$22)</f>
        <v>0</v>
      </c>
      <c r="J34" s="107">
        <f>SUMIF($B$7:$B$22,"CAA-5",$J$7:$J$22)</f>
        <v>0</v>
      </c>
    </row>
    <row r="35" spans="1:10" ht="77.25" customHeight="1">
      <c r="A35" s="119" t="s">
        <v>82</v>
      </c>
      <c r="B35" s="112"/>
      <c r="C35" s="111">
        <f t="shared" ref="C35:E35" si="3">SUM(C24:C34)</f>
        <v>15</v>
      </c>
      <c r="D35" s="111">
        <f t="shared" si="3"/>
        <v>0</v>
      </c>
      <c r="E35" s="111">
        <f t="shared" si="3"/>
        <v>15</v>
      </c>
      <c r="F35" s="112"/>
      <c r="G35" s="120">
        <f t="shared" ref="G35:J35" si="4">SUM(G24:G34)</f>
        <v>0</v>
      </c>
      <c r="H35" s="120">
        <f t="shared" si="4"/>
        <v>14620.75</v>
      </c>
      <c r="I35" s="120">
        <f t="shared" si="4"/>
        <v>58494.95</v>
      </c>
      <c r="J35" s="120">
        <f t="shared" si="4"/>
        <v>73115.7</v>
      </c>
    </row>
    <row r="36" spans="1:10" ht="15">
      <c r="A36" s="121"/>
      <c r="B36" s="121"/>
      <c r="C36" s="121"/>
      <c r="D36" s="121"/>
      <c r="E36" s="121"/>
      <c r="F36" s="121"/>
      <c r="G36" s="122"/>
      <c r="H36" s="123"/>
      <c r="I36" s="123"/>
      <c r="J36" s="124"/>
    </row>
    <row r="37" spans="1:10" ht="15">
      <c r="A37" s="174" t="s">
        <v>83</v>
      </c>
      <c r="B37" s="170"/>
      <c r="C37" s="170"/>
      <c r="D37" s="170"/>
      <c r="E37" s="170"/>
      <c r="F37" s="170"/>
      <c r="G37" s="170"/>
      <c r="H37" s="170"/>
      <c r="I37" s="171"/>
      <c r="J37" s="122"/>
    </row>
    <row r="38" spans="1:10" ht="30">
      <c r="A38" s="100" t="s">
        <v>84</v>
      </c>
      <c r="B38" s="100" t="s">
        <v>85</v>
      </c>
      <c r="C38" s="100" t="s">
        <v>86</v>
      </c>
      <c r="D38" s="100" t="s">
        <v>87</v>
      </c>
      <c r="E38" s="100" t="s">
        <v>88</v>
      </c>
      <c r="F38" s="100" t="s">
        <v>89</v>
      </c>
      <c r="G38" s="100" t="s">
        <v>90</v>
      </c>
      <c r="H38" s="100" t="s">
        <v>91</v>
      </c>
      <c r="I38" s="100" t="s">
        <v>92</v>
      </c>
      <c r="J38" s="125"/>
    </row>
    <row r="39" spans="1:10" ht="15">
      <c r="A39" s="101" t="s">
        <v>576</v>
      </c>
      <c r="B39" s="101" t="s">
        <v>94</v>
      </c>
      <c r="C39" s="101" t="s">
        <v>560</v>
      </c>
      <c r="D39" s="101" t="s">
        <v>96</v>
      </c>
      <c r="E39" s="102">
        <v>1</v>
      </c>
      <c r="F39" s="103" t="s">
        <v>97</v>
      </c>
      <c r="G39" s="126" t="s">
        <v>98</v>
      </c>
      <c r="H39" s="126">
        <v>4316.21</v>
      </c>
      <c r="I39" s="107">
        <f t="shared" ref="I39:I44" si="5">SUM(G39:H39)</f>
        <v>4316.21</v>
      </c>
      <c r="J39" s="122"/>
    </row>
    <row r="40" spans="1:10" ht="15">
      <c r="A40" s="101" t="s">
        <v>577</v>
      </c>
      <c r="B40" s="101" t="s">
        <v>100</v>
      </c>
      <c r="C40" s="101" t="s">
        <v>26</v>
      </c>
      <c r="D40" s="101" t="s">
        <v>96</v>
      </c>
      <c r="E40" s="102">
        <v>1</v>
      </c>
      <c r="F40" s="103" t="s">
        <v>102</v>
      </c>
      <c r="G40" s="126" t="s">
        <v>98</v>
      </c>
      <c r="H40" s="126">
        <v>3083.01</v>
      </c>
      <c r="I40" s="107">
        <f t="shared" si="5"/>
        <v>3083.01</v>
      </c>
      <c r="J40" s="122"/>
    </row>
    <row r="41" spans="1:10" ht="15">
      <c r="A41" s="101" t="s">
        <v>578</v>
      </c>
      <c r="B41" s="101" t="s">
        <v>104</v>
      </c>
      <c r="C41" s="101" t="s">
        <v>36</v>
      </c>
      <c r="D41" s="101" t="s">
        <v>105</v>
      </c>
      <c r="E41" s="102">
        <v>1</v>
      </c>
      <c r="F41" s="103" t="s">
        <v>106</v>
      </c>
      <c r="G41" s="126" t="s">
        <v>98</v>
      </c>
      <c r="H41" s="126">
        <v>5703.56</v>
      </c>
      <c r="I41" s="107">
        <f t="shared" si="5"/>
        <v>5703.56</v>
      </c>
      <c r="J41" s="122"/>
    </row>
    <row r="42" spans="1:10" ht="15">
      <c r="A42" s="101" t="s">
        <v>579</v>
      </c>
      <c r="B42" s="101" t="s">
        <v>104</v>
      </c>
      <c r="C42" s="101" t="s">
        <v>580</v>
      </c>
      <c r="D42" s="101" t="s">
        <v>96</v>
      </c>
      <c r="E42" s="102">
        <v>1</v>
      </c>
      <c r="F42" s="103" t="s">
        <v>472</v>
      </c>
      <c r="G42" s="126" t="s">
        <v>98</v>
      </c>
      <c r="H42" s="126">
        <v>5703.56</v>
      </c>
      <c r="I42" s="107">
        <f t="shared" si="5"/>
        <v>5703.56</v>
      </c>
      <c r="J42" s="122"/>
    </row>
    <row r="43" spans="1:10" ht="15">
      <c r="A43" s="101" t="s">
        <v>581</v>
      </c>
      <c r="B43" s="101" t="s">
        <v>110</v>
      </c>
      <c r="C43" s="101" t="s">
        <v>312</v>
      </c>
      <c r="D43" s="101" t="s">
        <v>105</v>
      </c>
      <c r="E43" s="102">
        <v>1</v>
      </c>
      <c r="F43" s="103" t="s">
        <v>111</v>
      </c>
      <c r="G43" s="126" t="s">
        <v>98</v>
      </c>
      <c r="H43" s="126">
        <v>6782.61</v>
      </c>
      <c r="I43" s="107">
        <f t="shared" si="5"/>
        <v>6782.61</v>
      </c>
      <c r="J43" s="122"/>
    </row>
    <row r="44" spans="1:10" ht="15">
      <c r="A44" s="101" t="s">
        <v>582</v>
      </c>
      <c r="B44" s="101" t="s">
        <v>94</v>
      </c>
      <c r="C44" s="101" t="s">
        <v>560</v>
      </c>
      <c r="D44" s="101" t="s">
        <v>96</v>
      </c>
      <c r="E44" s="102">
        <v>1</v>
      </c>
      <c r="F44" s="103" t="s">
        <v>114</v>
      </c>
      <c r="G44" s="126" t="s">
        <v>98</v>
      </c>
      <c r="H44" s="126">
        <v>4316.21</v>
      </c>
      <c r="I44" s="107">
        <f t="shared" si="5"/>
        <v>4316.21</v>
      </c>
      <c r="J44" s="122"/>
    </row>
    <row r="45" spans="1:10" ht="45">
      <c r="A45" s="110" t="s">
        <v>115</v>
      </c>
      <c r="B45" s="110" t="s">
        <v>116</v>
      </c>
      <c r="C45" s="111" t="s">
        <v>117</v>
      </c>
      <c r="D45" s="111" t="s">
        <v>118</v>
      </c>
      <c r="E45" s="111" t="s">
        <v>119</v>
      </c>
      <c r="F45" s="127"/>
      <c r="G45" s="111" t="s">
        <v>120</v>
      </c>
      <c r="H45" s="111" t="s">
        <v>121</v>
      </c>
      <c r="I45" s="111" t="s">
        <v>122</v>
      </c>
      <c r="J45" s="122"/>
    </row>
    <row r="46" spans="1:10" ht="15">
      <c r="A46" s="113" t="s">
        <v>123</v>
      </c>
      <c r="B46" s="107" t="s">
        <v>110</v>
      </c>
      <c r="C46" s="114">
        <v>1</v>
      </c>
      <c r="D46" s="114">
        <v>0</v>
      </c>
      <c r="E46" s="114">
        <v>1</v>
      </c>
      <c r="F46" s="115"/>
      <c r="G46" s="107">
        <f>SUMIF($B$39:$B$44,"FDA",$G$39:$G$44)</f>
        <v>0</v>
      </c>
      <c r="H46" s="107">
        <f>SUMIF($B$39:$B$44,"FDA",$H$39:$H$44)</f>
        <v>6782.61</v>
      </c>
      <c r="I46" s="107">
        <f>SUMIF($B$39:$B$44,"FDA",$I$39:$I$44)</f>
        <v>6782.61</v>
      </c>
      <c r="J46" s="123"/>
    </row>
    <row r="47" spans="1:10" ht="15">
      <c r="A47" s="113" t="s">
        <v>124</v>
      </c>
      <c r="B47" s="107" t="s">
        <v>104</v>
      </c>
      <c r="C47" s="114">
        <v>2</v>
      </c>
      <c r="D47" s="114">
        <v>0</v>
      </c>
      <c r="E47" s="114">
        <v>2</v>
      </c>
      <c r="F47" s="115"/>
      <c r="G47" s="107">
        <f>SUMIF($B$39:$B$44,"FDA-1",$G$39:$G$44)</f>
        <v>0</v>
      </c>
      <c r="H47" s="107">
        <f>SUMIF($B$39:$B$44,"FDA-1",$H$39:$H$44)</f>
        <v>11407.12</v>
      </c>
      <c r="I47" s="107">
        <f>SUMIF($B$39:$B$44,"FDA-1",$I$39:$I$44)</f>
        <v>11407.12</v>
      </c>
      <c r="J47" s="123"/>
    </row>
    <row r="48" spans="1:10" ht="15">
      <c r="A48" s="113" t="s">
        <v>125</v>
      </c>
      <c r="B48" s="107" t="s">
        <v>126</v>
      </c>
      <c r="C48" s="114">
        <v>0</v>
      </c>
      <c r="D48" s="114">
        <v>0</v>
      </c>
      <c r="E48" s="114">
        <v>0</v>
      </c>
      <c r="F48" s="116"/>
      <c r="G48" s="107">
        <f>SUMIF($B$39:$B$44,"FDA-2",$G$39:$G$44)</f>
        <v>0</v>
      </c>
      <c r="H48" s="107">
        <f>SUMIF($B$39:$B$44,"FDA-2",$H$39:$H$44)</f>
        <v>0</v>
      </c>
      <c r="I48" s="107">
        <f>SUMIF($B$39:$B$44,"FDA-2",$I$39:$I$44)</f>
        <v>0</v>
      </c>
      <c r="J48" s="123"/>
    </row>
    <row r="49" spans="1:10" ht="15">
      <c r="A49" s="113" t="s">
        <v>127</v>
      </c>
      <c r="B49" s="107" t="s">
        <v>94</v>
      </c>
      <c r="C49" s="114">
        <v>2</v>
      </c>
      <c r="D49" s="114">
        <v>0</v>
      </c>
      <c r="E49" s="114">
        <v>2</v>
      </c>
      <c r="F49" s="118"/>
      <c r="G49" s="107">
        <f>SUMIF($B$39:$B$44,"FDA-3",$G$39:$G$44)</f>
        <v>0</v>
      </c>
      <c r="H49" s="107">
        <f>SUMIF($B$39:$B$44,"FDA-3",$H$39:$H$44)</f>
        <v>8632.42</v>
      </c>
      <c r="I49" s="107">
        <f>SUMIF($B$39:$B$44,"FDA-3",$I$39:$I$44)</f>
        <v>8632.42</v>
      </c>
      <c r="J49" s="123"/>
    </row>
    <row r="50" spans="1:10" ht="15">
      <c r="A50" s="113" t="s">
        <v>128</v>
      </c>
      <c r="B50" s="107" t="s">
        <v>100</v>
      </c>
      <c r="C50" s="114">
        <v>1</v>
      </c>
      <c r="D50" s="114">
        <v>0</v>
      </c>
      <c r="E50" s="114">
        <v>1</v>
      </c>
      <c r="F50" s="116"/>
      <c r="G50" s="107">
        <f>SUMIF($B$39:$B$44,"FDA-4",$G$39:$G$44)</f>
        <v>0</v>
      </c>
      <c r="H50" s="107">
        <f>SUMIF($B$39:$B$44,"FDA-4",$H$39:$H$44)</f>
        <v>3083.01</v>
      </c>
      <c r="I50" s="107">
        <f>SUMIF($B$39:$B$44,"FDA-4",$I$39:$I$44)</f>
        <v>3083.01</v>
      </c>
      <c r="J50" s="123"/>
    </row>
    <row r="51" spans="1:10" ht="94.5" customHeight="1">
      <c r="A51" s="110" t="s">
        <v>129</v>
      </c>
      <c r="B51" s="127"/>
      <c r="C51" s="111">
        <f>SUM(C46:C50)</f>
        <v>6</v>
      </c>
      <c r="D51" s="111">
        <f>SUM(D47:D50)</f>
        <v>0</v>
      </c>
      <c r="E51" s="111">
        <v>6</v>
      </c>
      <c r="F51" s="127"/>
      <c r="G51" s="128">
        <f t="shared" ref="G51:I51" si="6">SUM(G46:G50)</f>
        <v>0</v>
      </c>
      <c r="H51" s="128">
        <f t="shared" si="6"/>
        <v>29905.160000000003</v>
      </c>
      <c r="I51" s="128">
        <f t="shared" si="6"/>
        <v>29905.160000000003</v>
      </c>
      <c r="J51" s="123"/>
    </row>
    <row r="52" spans="1:10" ht="15">
      <c r="A52" s="129"/>
      <c r="B52" s="129"/>
      <c r="C52" s="129"/>
      <c r="D52" s="129"/>
      <c r="E52" s="129"/>
      <c r="F52" s="129"/>
      <c r="G52" s="124"/>
      <c r="H52" s="124"/>
      <c r="I52" s="130"/>
      <c r="J52" s="123"/>
    </row>
    <row r="53" spans="1:10" ht="15">
      <c r="A53" s="174" t="s">
        <v>130</v>
      </c>
      <c r="B53" s="170"/>
      <c r="C53" s="170"/>
      <c r="D53" s="170"/>
      <c r="E53" s="170"/>
      <c r="F53" s="170"/>
      <c r="G53" s="170"/>
      <c r="H53" s="170"/>
      <c r="I53" s="171"/>
      <c r="J53" s="123"/>
    </row>
    <row r="54" spans="1:10" ht="30">
      <c r="A54" s="128" t="s">
        <v>131</v>
      </c>
      <c r="B54" s="100" t="s">
        <v>132</v>
      </c>
      <c r="C54" s="100" t="s">
        <v>133</v>
      </c>
      <c r="D54" s="100" t="s">
        <v>134</v>
      </c>
      <c r="E54" s="100" t="s">
        <v>135</v>
      </c>
      <c r="F54" s="100" t="s">
        <v>136</v>
      </c>
      <c r="G54" s="100" t="s">
        <v>137</v>
      </c>
      <c r="H54" s="100" t="s">
        <v>138</v>
      </c>
      <c r="I54" s="100" t="s">
        <v>139</v>
      </c>
      <c r="J54" s="130"/>
    </row>
    <row r="55" spans="1:10" ht="15">
      <c r="A55" s="131" t="s">
        <v>583</v>
      </c>
      <c r="B55" s="101" t="s">
        <v>145</v>
      </c>
      <c r="C55" s="101" t="s">
        <v>26</v>
      </c>
      <c r="D55" s="126" t="s">
        <v>96</v>
      </c>
      <c r="E55" s="132">
        <v>1</v>
      </c>
      <c r="F55" s="103" t="s">
        <v>146</v>
      </c>
      <c r="G55" s="126">
        <v>465.35</v>
      </c>
      <c r="H55" s="104">
        <v>0</v>
      </c>
      <c r="I55" s="104">
        <f t="shared" ref="I55:I85" si="7">SUM(G55:H55)</f>
        <v>465.35</v>
      </c>
      <c r="J55" s="123"/>
    </row>
    <row r="56" spans="1:10" ht="15">
      <c r="A56" s="131" t="s">
        <v>584</v>
      </c>
      <c r="B56" s="101" t="s">
        <v>148</v>
      </c>
      <c r="C56" s="101" t="s">
        <v>26</v>
      </c>
      <c r="D56" s="126" t="s">
        <v>96</v>
      </c>
      <c r="E56" s="132">
        <v>1</v>
      </c>
      <c r="F56" s="103" t="s">
        <v>150</v>
      </c>
      <c r="G56" s="126">
        <v>849.76</v>
      </c>
      <c r="H56" s="104">
        <v>0</v>
      </c>
      <c r="I56" s="104">
        <f t="shared" si="7"/>
        <v>849.76</v>
      </c>
      <c r="J56" s="123"/>
    </row>
    <row r="57" spans="1:10" ht="15">
      <c r="A57" s="131" t="s">
        <v>585</v>
      </c>
      <c r="B57" s="101" t="s">
        <v>148</v>
      </c>
      <c r="C57" s="133" t="s">
        <v>26</v>
      </c>
      <c r="D57" s="126" t="s">
        <v>96</v>
      </c>
      <c r="E57" s="132">
        <v>1</v>
      </c>
      <c r="F57" s="103" t="s">
        <v>153</v>
      </c>
      <c r="G57" s="126">
        <v>849.76</v>
      </c>
      <c r="H57" s="104">
        <v>0</v>
      </c>
      <c r="I57" s="104">
        <f t="shared" si="7"/>
        <v>849.76</v>
      </c>
      <c r="J57" s="123"/>
    </row>
    <row r="58" spans="1:10" ht="15">
      <c r="A58" s="131" t="s">
        <v>586</v>
      </c>
      <c r="B58" s="101" t="s">
        <v>154</v>
      </c>
      <c r="C58" s="133" t="s">
        <v>26</v>
      </c>
      <c r="D58" s="126" t="s">
        <v>105</v>
      </c>
      <c r="E58" s="132">
        <v>1</v>
      </c>
      <c r="F58" s="103" t="s">
        <v>156</v>
      </c>
      <c r="G58" s="126">
        <v>505.81</v>
      </c>
      <c r="H58" s="104">
        <v>0</v>
      </c>
      <c r="I58" s="104">
        <f t="shared" si="7"/>
        <v>505.81</v>
      </c>
      <c r="J58" s="123"/>
    </row>
    <row r="59" spans="1:10" ht="15">
      <c r="A59" s="131" t="s">
        <v>587</v>
      </c>
      <c r="B59" s="101" t="s">
        <v>141</v>
      </c>
      <c r="C59" s="133" t="s">
        <v>26</v>
      </c>
      <c r="D59" s="126" t="s">
        <v>96</v>
      </c>
      <c r="E59" s="132">
        <v>1</v>
      </c>
      <c r="F59" s="103" t="s">
        <v>158</v>
      </c>
      <c r="G59" s="126">
        <v>1392.8</v>
      </c>
      <c r="H59" s="104">
        <v>0</v>
      </c>
      <c r="I59" s="104">
        <f t="shared" si="7"/>
        <v>1392.8</v>
      </c>
      <c r="J59" s="123"/>
    </row>
    <row r="60" spans="1:10" ht="15">
      <c r="A60" s="131" t="s">
        <v>588</v>
      </c>
      <c r="B60" s="101" t="s">
        <v>154</v>
      </c>
      <c r="C60" s="133" t="s">
        <v>26</v>
      </c>
      <c r="D60" s="126" t="s">
        <v>105</v>
      </c>
      <c r="E60" s="132">
        <v>1</v>
      </c>
      <c r="F60" s="103" t="s">
        <v>589</v>
      </c>
      <c r="G60" s="126">
        <v>505.81</v>
      </c>
      <c r="H60" s="104">
        <v>0</v>
      </c>
      <c r="I60" s="104">
        <f t="shared" si="7"/>
        <v>505.81</v>
      </c>
      <c r="J60" s="123"/>
    </row>
    <row r="61" spans="1:10" ht="15">
      <c r="A61" s="131" t="s">
        <v>590</v>
      </c>
      <c r="B61" s="101" t="s">
        <v>148</v>
      </c>
      <c r="C61" s="133" t="s">
        <v>26</v>
      </c>
      <c r="D61" s="126" t="s">
        <v>105</v>
      </c>
      <c r="E61" s="132">
        <v>1</v>
      </c>
      <c r="F61" s="103" t="s">
        <v>162</v>
      </c>
      <c r="G61" s="126">
        <v>849.76</v>
      </c>
      <c r="H61" s="104">
        <v>0</v>
      </c>
      <c r="I61" s="104">
        <f t="shared" si="7"/>
        <v>849.76</v>
      </c>
      <c r="J61" s="123"/>
    </row>
    <row r="62" spans="1:10" ht="15">
      <c r="A62" s="131" t="s">
        <v>591</v>
      </c>
      <c r="B62" s="101" t="s">
        <v>148</v>
      </c>
      <c r="C62" s="133" t="s">
        <v>26</v>
      </c>
      <c r="D62" s="126" t="s">
        <v>105</v>
      </c>
      <c r="E62" s="132">
        <v>1</v>
      </c>
      <c r="F62" s="103" t="s">
        <v>164</v>
      </c>
      <c r="G62" s="126">
        <v>849.76</v>
      </c>
      <c r="H62" s="104">
        <v>0</v>
      </c>
      <c r="I62" s="104">
        <f t="shared" si="7"/>
        <v>849.76</v>
      </c>
      <c r="J62" s="123"/>
    </row>
    <row r="63" spans="1:10" ht="15">
      <c r="A63" s="131" t="s">
        <v>592</v>
      </c>
      <c r="B63" s="101" t="s">
        <v>148</v>
      </c>
      <c r="C63" s="133" t="s">
        <v>26</v>
      </c>
      <c r="D63" s="126" t="s">
        <v>105</v>
      </c>
      <c r="E63" s="132">
        <v>1</v>
      </c>
      <c r="F63" s="103" t="s">
        <v>167</v>
      </c>
      <c r="G63" s="126">
        <v>849.76</v>
      </c>
      <c r="H63" s="104">
        <v>0</v>
      </c>
      <c r="I63" s="104">
        <f t="shared" si="7"/>
        <v>849.76</v>
      </c>
      <c r="J63" s="123"/>
    </row>
    <row r="64" spans="1:10" ht="15">
      <c r="A64" s="131" t="s">
        <v>593</v>
      </c>
      <c r="B64" s="101" t="s">
        <v>154</v>
      </c>
      <c r="C64" s="133" t="s">
        <v>26</v>
      </c>
      <c r="D64" s="126" t="s">
        <v>105</v>
      </c>
      <c r="E64" s="132">
        <v>1</v>
      </c>
      <c r="F64" s="103" t="s">
        <v>168</v>
      </c>
      <c r="G64" s="126">
        <v>505.81</v>
      </c>
      <c r="H64" s="104">
        <v>0</v>
      </c>
      <c r="I64" s="104">
        <f t="shared" si="7"/>
        <v>505.81</v>
      </c>
      <c r="J64" s="123"/>
    </row>
    <row r="65" spans="1:10" ht="15">
      <c r="A65" s="131" t="s">
        <v>594</v>
      </c>
      <c r="B65" s="101" t="s">
        <v>141</v>
      </c>
      <c r="C65" s="133" t="s">
        <v>26</v>
      </c>
      <c r="D65" s="126" t="s">
        <v>105</v>
      </c>
      <c r="E65" s="132">
        <v>1</v>
      </c>
      <c r="F65" s="103" t="s">
        <v>170</v>
      </c>
      <c r="G65" s="126">
        <v>1392.8</v>
      </c>
      <c r="H65" s="104">
        <v>0</v>
      </c>
      <c r="I65" s="104">
        <f t="shared" si="7"/>
        <v>1392.8</v>
      </c>
      <c r="J65" s="123"/>
    </row>
    <row r="66" spans="1:10" ht="15">
      <c r="A66" s="131" t="s">
        <v>595</v>
      </c>
      <c r="B66" s="101" t="s">
        <v>148</v>
      </c>
      <c r="C66" s="133" t="s">
        <v>26</v>
      </c>
      <c r="D66" s="126" t="s">
        <v>96</v>
      </c>
      <c r="E66" s="132">
        <v>1</v>
      </c>
      <c r="F66" s="103" t="s">
        <v>526</v>
      </c>
      <c r="G66" s="126">
        <v>849.76</v>
      </c>
      <c r="H66" s="104">
        <v>0</v>
      </c>
      <c r="I66" s="104">
        <f t="shared" si="7"/>
        <v>849.76</v>
      </c>
      <c r="J66" s="123"/>
    </row>
    <row r="67" spans="1:10" ht="15">
      <c r="A67" s="131" t="s">
        <v>596</v>
      </c>
      <c r="B67" s="101" t="s">
        <v>148</v>
      </c>
      <c r="C67" s="133" t="s">
        <v>26</v>
      </c>
      <c r="D67" s="126" t="s">
        <v>105</v>
      </c>
      <c r="E67" s="132">
        <v>1</v>
      </c>
      <c r="F67" s="103" t="s">
        <v>172</v>
      </c>
      <c r="G67" s="126">
        <v>849.76</v>
      </c>
      <c r="H67" s="104">
        <v>0</v>
      </c>
      <c r="I67" s="104">
        <f t="shared" si="7"/>
        <v>849.76</v>
      </c>
      <c r="J67" s="123"/>
    </row>
    <row r="68" spans="1:10" ht="15">
      <c r="A68" s="131" t="s">
        <v>597</v>
      </c>
      <c r="B68" s="101" t="s">
        <v>148</v>
      </c>
      <c r="C68" s="133" t="s">
        <v>26</v>
      </c>
      <c r="D68" s="126" t="s">
        <v>105</v>
      </c>
      <c r="E68" s="132">
        <v>1</v>
      </c>
      <c r="F68" s="103" t="s">
        <v>598</v>
      </c>
      <c r="G68" s="126">
        <v>849.76</v>
      </c>
      <c r="H68" s="104">
        <v>0</v>
      </c>
      <c r="I68" s="104">
        <f t="shared" si="7"/>
        <v>849.76</v>
      </c>
      <c r="J68" s="123"/>
    </row>
    <row r="69" spans="1:10" ht="15">
      <c r="A69" s="131" t="s">
        <v>599</v>
      </c>
      <c r="B69" s="101" t="s">
        <v>148</v>
      </c>
      <c r="C69" s="133" t="s">
        <v>26</v>
      </c>
      <c r="D69" s="126" t="s">
        <v>96</v>
      </c>
      <c r="E69" s="132">
        <v>1</v>
      </c>
      <c r="F69" s="103" t="s">
        <v>176</v>
      </c>
      <c r="G69" s="126">
        <v>849.76</v>
      </c>
      <c r="H69" s="104">
        <v>0</v>
      </c>
      <c r="I69" s="104">
        <f t="shared" si="7"/>
        <v>849.76</v>
      </c>
      <c r="J69" s="123"/>
    </row>
    <row r="70" spans="1:10" ht="15">
      <c r="A70" s="131" t="s">
        <v>600</v>
      </c>
      <c r="B70" s="101" t="s">
        <v>148</v>
      </c>
      <c r="C70" s="133" t="s">
        <v>26</v>
      </c>
      <c r="D70" s="126" t="s">
        <v>96</v>
      </c>
      <c r="E70" s="132">
        <v>1</v>
      </c>
      <c r="F70" s="103" t="s">
        <v>178</v>
      </c>
      <c r="G70" s="126">
        <v>849.76</v>
      </c>
      <c r="H70" s="104">
        <v>0</v>
      </c>
      <c r="I70" s="104">
        <f t="shared" si="7"/>
        <v>849.76</v>
      </c>
      <c r="J70" s="123"/>
    </row>
    <row r="71" spans="1:10" ht="15">
      <c r="A71" s="131" t="s">
        <v>601</v>
      </c>
      <c r="B71" s="101" t="s">
        <v>141</v>
      </c>
      <c r="C71" s="134" t="s">
        <v>312</v>
      </c>
      <c r="D71" s="126" t="s">
        <v>96</v>
      </c>
      <c r="E71" s="132">
        <v>1</v>
      </c>
      <c r="F71" s="103" t="s">
        <v>474</v>
      </c>
      <c r="G71" s="126">
        <v>1392.8</v>
      </c>
      <c r="H71" s="104">
        <v>0</v>
      </c>
      <c r="I71" s="104">
        <f t="shared" si="7"/>
        <v>1392.8</v>
      </c>
      <c r="J71" s="123"/>
    </row>
    <row r="72" spans="1:10" ht="15">
      <c r="A72" s="131" t="s">
        <v>602</v>
      </c>
      <c r="B72" s="101" t="s">
        <v>148</v>
      </c>
      <c r="C72" s="134" t="s">
        <v>312</v>
      </c>
      <c r="D72" s="126" t="s">
        <v>105</v>
      </c>
      <c r="E72" s="132">
        <v>1</v>
      </c>
      <c r="F72" s="103" t="s">
        <v>555</v>
      </c>
      <c r="G72" s="126">
        <v>849.76</v>
      </c>
      <c r="H72" s="104">
        <v>0</v>
      </c>
      <c r="I72" s="104">
        <f t="shared" si="7"/>
        <v>849.76</v>
      </c>
      <c r="J72" s="123"/>
    </row>
    <row r="73" spans="1:10" ht="15">
      <c r="A73" s="131" t="s">
        <v>603</v>
      </c>
      <c r="B73" s="101" t="s">
        <v>141</v>
      </c>
      <c r="C73" s="134" t="s">
        <v>312</v>
      </c>
      <c r="D73" s="126" t="s">
        <v>96</v>
      </c>
      <c r="E73" s="132">
        <v>1</v>
      </c>
      <c r="F73" s="103" t="s">
        <v>549</v>
      </c>
      <c r="G73" s="126">
        <v>1392.8</v>
      </c>
      <c r="H73" s="104">
        <v>0</v>
      </c>
      <c r="I73" s="104">
        <f t="shared" si="7"/>
        <v>1392.8</v>
      </c>
      <c r="J73" s="123"/>
    </row>
    <row r="74" spans="1:10" ht="15">
      <c r="A74" s="131" t="s">
        <v>604</v>
      </c>
      <c r="B74" s="101" t="s">
        <v>141</v>
      </c>
      <c r="C74" s="134" t="s">
        <v>26</v>
      </c>
      <c r="D74" s="126" t="s">
        <v>96</v>
      </c>
      <c r="E74" s="132">
        <v>1</v>
      </c>
      <c r="F74" s="103" t="s">
        <v>180</v>
      </c>
      <c r="G74" s="126">
        <v>1392.8</v>
      </c>
      <c r="H74" s="104">
        <v>0</v>
      </c>
      <c r="I74" s="104">
        <f t="shared" si="7"/>
        <v>1392.8</v>
      </c>
      <c r="J74" s="123"/>
    </row>
    <row r="75" spans="1:10" ht="15">
      <c r="A75" s="131" t="s">
        <v>605</v>
      </c>
      <c r="B75" s="101" t="s">
        <v>154</v>
      </c>
      <c r="C75" s="134" t="s">
        <v>26</v>
      </c>
      <c r="D75" s="126" t="s">
        <v>96</v>
      </c>
      <c r="E75" s="132">
        <v>1</v>
      </c>
      <c r="F75" s="103" t="s">
        <v>182</v>
      </c>
      <c r="G75" s="126">
        <v>505.81</v>
      </c>
      <c r="H75" s="104">
        <v>0</v>
      </c>
      <c r="I75" s="104">
        <f t="shared" si="7"/>
        <v>505.81</v>
      </c>
      <c r="J75" s="123"/>
    </row>
    <row r="76" spans="1:10" ht="15">
      <c r="A76" s="131" t="s">
        <v>606</v>
      </c>
      <c r="B76" s="101" t="s">
        <v>148</v>
      </c>
      <c r="C76" s="134" t="s">
        <v>26</v>
      </c>
      <c r="D76" s="126" t="s">
        <v>96</v>
      </c>
      <c r="E76" s="132">
        <v>1</v>
      </c>
      <c r="F76" s="103" t="s">
        <v>184</v>
      </c>
      <c r="G76" s="126">
        <v>849.76</v>
      </c>
      <c r="H76" s="104">
        <v>0</v>
      </c>
      <c r="I76" s="104">
        <f t="shared" si="7"/>
        <v>849.76</v>
      </c>
      <c r="J76" s="123"/>
    </row>
    <row r="77" spans="1:10" ht="15">
      <c r="A77" s="131" t="s">
        <v>607</v>
      </c>
      <c r="B77" s="101" t="s">
        <v>154</v>
      </c>
      <c r="C77" s="101" t="s">
        <v>36</v>
      </c>
      <c r="D77" s="126" t="s">
        <v>96</v>
      </c>
      <c r="E77" s="132">
        <v>1</v>
      </c>
      <c r="F77" s="103" t="s">
        <v>186</v>
      </c>
      <c r="G77" s="126">
        <v>505.81</v>
      </c>
      <c r="H77" s="104">
        <v>0</v>
      </c>
      <c r="I77" s="104">
        <f t="shared" si="7"/>
        <v>505.81</v>
      </c>
      <c r="J77" s="123"/>
    </row>
    <row r="78" spans="1:10" ht="15">
      <c r="A78" s="131" t="s">
        <v>607</v>
      </c>
      <c r="B78" s="101" t="s">
        <v>154</v>
      </c>
      <c r="C78" s="101" t="s">
        <v>36</v>
      </c>
      <c r="D78" s="126" t="s">
        <v>96</v>
      </c>
      <c r="E78" s="132">
        <v>1</v>
      </c>
      <c r="F78" s="103" t="s">
        <v>187</v>
      </c>
      <c r="G78" s="126">
        <v>505.81</v>
      </c>
      <c r="H78" s="104">
        <v>0</v>
      </c>
      <c r="I78" s="104">
        <f t="shared" si="7"/>
        <v>505.81</v>
      </c>
      <c r="J78" s="123"/>
    </row>
    <row r="79" spans="1:10" ht="21" customHeight="1">
      <c r="A79" s="135" t="s">
        <v>608</v>
      </c>
      <c r="B79" s="101" t="s">
        <v>148</v>
      </c>
      <c r="C79" s="101" t="s">
        <v>36</v>
      </c>
      <c r="D79" s="126" t="s">
        <v>96</v>
      </c>
      <c r="E79" s="132">
        <v>1</v>
      </c>
      <c r="F79" s="103" t="s">
        <v>190</v>
      </c>
      <c r="G79" s="126">
        <v>849.76</v>
      </c>
      <c r="H79" s="104">
        <v>0</v>
      </c>
      <c r="I79" s="104">
        <f t="shared" si="7"/>
        <v>849.76</v>
      </c>
      <c r="J79" s="123"/>
    </row>
    <row r="80" spans="1:10" ht="15">
      <c r="A80" s="131" t="s">
        <v>609</v>
      </c>
      <c r="B80" s="101" t="s">
        <v>148</v>
      </c>
      <c r="C80" s="101" t="s">
        <v>36</v>
      </c>
      <c r="D80" s="126" t="s">
        <v>105</v>
      </c>
      <c r="E80" s="132">
        <v>1</v>
      </c>
      <c r="F80" s="103" t="s">
        <v>192</v>
      </c>
      <c r="G80" s="126">
        <v>849.76</v>
      </c>
      <c r="H80" s="104">
        <v>0</v>
      </c>
      <c r="I80" s="104">
        <f t="shared" si="7"/>
        <v>849.76</v>
      </c>
      <c r="J80" s="123"/>
    </row>
    <row r="81" spans="1:10" ht="15">
      <c r="A81" s="131" t="s">
        <v>610</v>
      </c>
      <c r="B81" s="101" t="s">
        <v>194</v>
      </c>
      <c r="C81" s="101" t="s">
        <v>36</v>
      </c>
      <c r="D81" s="126" t="s">
        <v>105</v>
      </c>
      <c r="E81" s="132">
        <v>1</v>
      </c>
      <c r="F81" s="103" t="s">
        <v>195</v>
      </c>
      <c r="G81" s="126">
        <v>566.5</v>
      </c>
      <c r="H81" s="104">
        <v>0</v>
      </c>
      <c r="I81" s="104">
        <f t="shared" si="7"/>
        <v>566.5</v>
      </c>
      <c r="J81" s="123"/>
    </row>
    <row r="82" spans="1:10" ht="15">
      <c r="A82" s="131" t="s">
        <v>611</v>
      </c>
      <c r="B82" s="101" t="s">
        <v>194</v>
      </c>
      <c r="C82" s="101" t="s">
        <v>36</v>
      </c>
      <c r="D82" s="126" t="s">
        <v>105</v>
      </c>
      <c r="E82" s="132">
        <v>1</v>
      </c>
      <c r="F82" s="103" t="s">
        <v>197</v>
      </c>
      <c r="G82" s="126">
        <v>566.5</v>
      </c>
      <c r="H82" s="104">
        <v>0</v>
      </c>
      <c r="I82" s="104">
        <f t="shared" si="7"/>
        <v>566.5</v>
      </c>
      <c r="J82" s="123"/>
    </row>
    <row r="83" spans="1:10" ht="15">
      <c r="A83" s="131" t="s">
        <v>612</v>
      </c>
      <c r="B83" s="101" t="s">
        <v>194</v>
      </c>
      <c r="C83" s="101" t="s">
        <v>36</v>
      </c>
      <c r="D83" s="126" t="s">
        <v>105</v>
      </c>
      <c r="E83" s="132">
        <v>1</v>
      </c>
      <c r="F83" s="103" t="s">
        <v>200</v>
      </c>
      <c r="G83" s="126">
        <v>566.5</v>
      </c>
      <c r="H83" s="104">
        <v>0</v>
      </c>
      <c r="I83" s="104">
        <f t="shared" si="7"/>
        <v>566.5</v>
      </c>
      <c r="J83" s="123"/>
    </row>
    <row r="84" spans="1:10" ht="15">
      <c r="A84" s="131" t="s">
        <v>613</v>
      </c>
      <c r="B84" s="101" t="s">
        <v>141</v>
      </c>
      <c r="C84" s="101" t="s">
        <v>26</v>
      </c>
      <c r="D84" s="126" t="s">
        <v>96</v>
      </c>
      <c r="E84" s="132">
        <v>1</v>
      </c>
      <c r="F84" s="103" t="s">
        <v>529</v>
      </c>
      <c r="G84" s="126">
        <v>1392.8</v>
      </c>
      <c r="H84" s="104">
        <v>0</v>
      </c>
      <c r="I84" s="104">
        <f t="shared" si="7"/>
        <v>1392.8</v>
      </c>
      <c r="J84" s="123"/>
    </row>
    <row r="85" spans="1:10" ht="15">
      <c r="A85" s="131" t="s">
        <v>614</v>
      </c>
      <c r="B85" s="101" t="s">
        <v>141</v>
      </c>
      <c r="C85" s="101" t="s">
        <v>36</v>
      </c>
      <c r="D85" s="126" t="s">
        <v>105</v>
      </c>
      <c r="E85" s="132">
        <v>1</v>
      </c>
      <c r="F85" s="103" t="s">
        <v>202</v>
      </c>
      <c r="G85" s="126">
        <v>1392.8</v>
      </c>
      <c r="H85" s="104">
        <v>0</v>
      </c>
      <c r="I85" s="104">
        <f t="shared" si="7"/>
        <v>1392.8</v>
      </c>
      <c r="J85" s="123"/>
    </row>
    <row r="86" spans="1:10" ht="15">
      <c r="A86" s="131" t="s">
        <v>615</v>
      </c>
      <c r="B86" s="101" t="s">
        <v>148</v>
      </c>
      <c r="C86" s="101" t="s">
        <v>580</v>
      </c>
      <c r="D86" s="126" t="s">
        <v>96</v>
      </c>
      <c r="E86" s="132">
        <v>1</v>
      </c>
      <c r="F86" s="103" t="s">
        <v>205</v>
      </c>
      <c r="G86" s="126">
        <v>849.76</v>
      </c>
      <c r="H86" s="104">
        <v>0</v>
      </c>
      <c r="I86" s="126">
        <v>849.76</v>
      </c>
      <c r="J86" s="123"/>
    </row>
    <row r="87" spans="1:10" ht="15">
      <c r="A87" s="131" t="s">
        <v>616</v>
      </c>
      <c r="B87" s="101" t="s">
        <v>148</v>
      </c>
      <c r="C87" s="101" t="s">
        <v>36</v>
      </c>
      <c r="D87" s="126" t="s">
        <v>105</v>
      </c>
      <c r="E87" s="132">
        <v>1</v>
      </c>
      <c r="F87" s="103" t="s">
        <v>223</v>
      </c>
      <c r="G87" s="126">
        <v>849.76</v>
      </c>
      <c r="H87" s="104">
        <v>0</v>
      </c>
      <c r="I87" s="104">
        <f t="shared" ref="I87:I92" si="8">SUM(G87:H87)</f>
        <v>849.76</v>
      </c>
      <c r="J87" s="123"/>
    </row>
    <row r="88" spans="1:10" ht="15">
      <c r="A88" s="131" t="s">
        <v>617</v>
      </c>
      <c r="B88" s="101" t="s">
        <v>148</v>
      </c>
      <c r="C88" s="101" t="s">
        <v>36</v>
      </c>
      <c r="D88" s="126" t="s">
        <v>105</v>
      </c>
      <c r="E88" s="132">
        <v>1</v>
      </c>
      <c r="F88" s="103" t="s">
        <v>209</v>
      </c>
      <c r="G88" s="126">
        <v>849.76</v>
      </c>
      <c r="H88" s="104">
        <v>0</v>
      </c>
      <c r="I88" s="104">
        <f t="shared" si="8"/>
        <v>849.76</v>
      </c>
      <c r="J88" s="123"/>
    </row>
    <row r="89" spans="1:10" ht="15">
      <c r="A89" s="131" t="s">
        <v>618</v>
      </c>
      <c r="B89" s="101" t="s">
        <v>141</v>
      </c>
      <c r="C89" s="101" t="s">
        <v>36</v>
      </c>
      <c r="D89" s="126" t="s">
        <v>96</v>
      </c>
      <c r="E89" s="132">
        <v>1</v>
      </c>
      <c r="F89" s="103" t="s">
        <v>211</v>
      </c>
      <c r="G89" s="126">
        <v>1392.8</v>
      </c>
      <c r="H89" s="104">
        <v>0</v>
      </c>
      <c r="I89" s="104">
        <f t="shared" si="8"/>
        <v>1392.8</v>
      </c>
      <c r="J89" s="123"/>
    </row>
    <row r="90" spans="1:10" ht="15">
      <c r="A90" s="131" t="s">
        <v>619</v>
      </c>
      <c r="B90" s="101" t="s">
        <v>194</v>
      </c>
      <c r="C90" s="101" t="s">
        <v>36</v>
      </c>
      <c r="D90" s="126" t="s">
        <v>105</v>
      </c>
      <c r="E90" s="132">
        <v>1</v>
      </c>
      <c r="F90" s="103" t="s">
        <v>213</v>
      </c>
      <c r="G90" s="126">
        <v>566.5</v>
      </c>
      <c r="H90" s="104">
        <v>0</v>
      </c>
      <c r="I90" s="104">
        <f t="shared" si="8"/>
        <v>566.5</v>
      </c>
      <c r="J90" s="123"/>
    </row>
    <row r="91" spans="1:10" ht="15">
      <c r="A91" s="131" t="s">
        <v>620</v>
      </c>
      <c r="B91" s="101" t="s">
        <v>194</v>
      </c>
      <c r="C91" s="101" t="s">
        <v>36</v>
      </c>
      <c r="D91" s="126" t="s">
        <v>105</v>
      </c>
      <c r="E91" s="132">
        <v>1</v>
      </c>
      <c r="F91" s="103" t="s">
        <v>215</v>
      </c>
      <c r="G91" s="126">
        <v>566.5</v>
      </c>
      <c r="H91" s="104">
        <v>0</v>
      </c>
      <c r="I91" s="104">
        <f t="shared" si="8"/>
        <v>566.5</v>
      </c>
      <c r="J91" s="123"/>
    </row>
    <row r="92" spans="1:10" ht="15">
      <c r="A92" s="131" t="s">
        <v>621</v>
      </c>
      <c r="B92" s="101" t="s">
        <v>148</v>
      </c>
      <c r="C92" s="101" t="s">
        <v>36</v>
      </c>
      <c r="D92" s="126" t="s">
        <v>105</v>
      </c>
      <c r="E92" s="132">
        <v>1</v>
      </c>
      <c r="F92" s="103" t="s">
        <v>217</v>
      </c>
      <c r="G92" s="126">
        <v>849.76</v>
      </c>
      <c r="H92" s="104">
        <v>0</v>
      </c>
      <c r="I92" s="104">
        <f t="shared" si="8"/>
        <v>849.76</v>
      </c>
      <c r="J92" s="123"/>
    </row>
    <row r="93" spans="1:10" ht="15">
      <c r="A93" s="131" t="s">
        <v>622</v>
      </c>
      <c r="B93" s="101" t="s">
        <v>141</v>
      </c>
      <c r="C93" s="101" t="s">
        <v>36</v>
      </c>
      <c r="D93" s="126" t="s">
        <v>96</v>
      </c>
      <c r="E93" s="132">
        <v>1</v>
      </c>
      <c r="F93" s="103" t="s">
        <v>537</v>
      </c>
      <c r="G93" s="126">
        <v>1392.8</v>
      </c>
      <c r="H93" s="104">
        <v>0</v>
      </c>
      <c r="I93" s="126">
        <v>1392.8</v>
      </c>
      <c r="J93" s="123"/>
    </row>
    <row r="94" spans="1:10" ht="15">
      <c r="A94" s="131" t="s">
        <v>623</v>
      </c>
      <c r="B94" s="101" t="s">
        <v>154</v>
      </c>
      <c r="C94" s="101" t="s">
        <v>36</v>
      </c>
      <c r="D94" s="126" t="s">
        <v>96</v>
      </c>
      <c r="E94" s="132">
        <v>1</v>
      </c>
      <c r="F94" s="103" t="s">
        <v>219</v>
      </c>
      <c r="G94" s="126">
        <v>505.81</v>
      </c>
      <c r="H94" s="104">
        <v>0</v>
      </c>
      <c r="I94" s="104">
        <f t="shared" ref="I94:I104" si="9">SUM(G94:H94)</f>
        <v>505.81</v>
      </c>
      <c r="J94" s="123"/>
    </row>
    <row r="95" spans="1:10" ht="15">
      <c r="A95" s="131" t="s">
        <v>624</v>
      </c>
      <c r="B95" s="101" t="s">
        <v>148</v>
      </c>
      <c r="C95" s="101" t="s">
        <v>36</v>
      </c>
      <c r="D95" s="126" t="s">
        <v>96</v>
      </c>
      <c r="E95" s="132">
        <v>1</v>
      </c>
      <c r="F95" s="103" t="s">
        <v>550</v>
      </c>
      <c r="G95" s="126">
        <v>849.76</v>
      </c>
      <c r="H95" s="104">
        <v>0</v>
      </c>
      <c r="I95" s="104">
        <f t="shared" si="9"/>
        <v>849.76</v>
      </c>
      <c r="J95" s="123"/>
    </row>
    <row r="96" spans="1:10" ht="15">
      <c r="A96" s="131" t="s">
        <v>625</v>
      </c>
      <c r="B96" s="101" t="s">
        <v>148</v>
      </c>
      <c r="C96" s="101" t="s">
        <v>36</v>
      </c>
      <c r="D96" s="126" t="s">
        <v>96</v>
      </c>
      <c r="E96" s="132">
        <v>1</v>
      </c>
      <c r="F96" s="103" t="s">
        <v>514</v>
      </c>
      <c r="G96" s="126">
        <v>849.76</v>
      </c>
      <c r="H96" s="104">
        <v>0</v>
      </c>
      <c r="I96" s="104">
        <f t="shared" si="9"/>
        <v>849.76</v>
      </c>
      <c r="J96" s="123"/>
    </row>
    <row r="97" spans="1:10" ht="15">
      <c r="A97" s="131" t="s">
        <v>626</v>
      </c>
      <c r="B97" s="101" t="s">
        <v>194</v>
      </c>
      <c r="C97" s="101" t="s">
        <v>36</v>
      </c>
      <c r="D97" s="126" t="s">
        <v>105</v>
      </c>
      <c r="E97" s="132">
        <v>1</v>
      </c>
      <c r="F97" s="103" t="s">
        <v>225</v>
      </c>
      <c r="G97" s="126">
        <v>566.5</v>
      </c>
      <c r="H97" s="104">
        <v>0</v>
      </c>
      <c r="I97" s="104">
        <f t="shared" si="9"/>
        <v>566.5</v>
      </c>
      <c r="J97" s="123"/>
    </row>
    <row r="98" spans="1:10" ht="15">
      <c r="A98" s="131" t="s">
        <v>627</v>
      </c>
      <c r="B98" s="101" t="s">
        <v>148</v>
      </c>
      <c r="C98" s="101" t="s">
        <v>36</v>
      </c>
      <c r="D98" s="126" t="s">
        <v>96</v>
      </c>
      <c r="E98" s="132">
        <v>1</v>
      </c>
      <c r="F98" s="103" t="s">
        <v>475</v>
      </c>
      <c r="G98" s="126">
        <v>849.76</v>
      </c>
      <c r="H98" s="104">
        <v>0</v>
      </c>
      <c r="I98" s="104">
        <f t="shared" si="9"/>
        <v>849.76</v>
      </c>
      <c r="J98" s="123"/>
    </row>
    <row r="99" spans="1:10" ht="15">
      <c r="A99" s="131" t="s">
        <v>628</v>
      </c>
      <c r="B99" s="101" t="s">
        <v>141</v>
      </c>
      <c r="C99" s="101" t="s">
        <v>36</v>
      </c>
      <c r="D99" s="126" t="s">
        <v>105</v>
      </c>
      <c r="E99" s="132">
        <v>1</v>
      </c>
      <c r="F99" s="103" t="s">
        <v>551</v>
      </c>
      <c r="G99" s="126">
        <v>1392.8</v>
      </c>
      <c r="H99" s="104">
        <v>0</v>
      </c>
      <c r="I99" s="104">
        <f t="shared" si="9"/>
        <v>1392.8</v>
      </c>
      <c r="J99" s="123"/>
    </row>
    <row r="100" spans="1:10" ht="15">
      <c r="A100" s="131" t="s">
        <v>629</v>
      </c>
      <c r="B100" s="101" t="s">
        <v>148</v>
      </c>
      <c r="C100" s="101" t="s">
        <v>36</v>
      </c>
      <c r="D100" s="126" t="s">
        <v>105</v>
      </c>
      <c r="E100" s="132">
        <v>1</v>
      </c>
      <c r="F100" s="103" t="s">
        <v>530</v>
      </c>
      <c r="G100" s="126">
        <v>849.76</v>
      </c>
      <c r="H100" s="104">
        <v>0</v>
      </c>
      <c r="I100" s="104">
        <f t="shared" si="9"/>
        <v>849.76</v>
      </c>
      <c r="J100" s="123"/>
    </row>
    <row r="101" spans="1:10" ht="15">
      <c r="A101" s="131" t="s">
        <v>630</v>
      </c>
      <c r="B101" s="101" t="s">
        <v>154</v>
      </c>
      <c r="C101" s="126" t="s">
        <v>580</v>
      </c>
      <c r="D101" s="126" t="s">
        <v>105</v>
      </c>
      <c r="E101" s="132">
        <v>1</v>
      </c>
      <c r="F101" s="103" t="s">
        <v>234</v>
      </c>
      <c r="G101" s="126">
        <v>505.81</v>
      </c>
      <c r="H101" s="104">
        <v>0</v>
      </c>
      <c r="I101" s="104">
        <f t="shared" si="9"/>
        <v>505.81</v>
      </c>
      <c r="J101" s="123"/>
    </row>
    <row r="102" spans="1:10" ht="15">
      <c r="A102" s="131" t="s">
        <v>631</v>
      </c>
      <c r="B102" s="101" t="s">
        <v>194</v>
      </c>
      <c r="C102" s="126" t="s">
        <v>580</v>
      </c>
      <c r="D102" s="126" t="s">
        <v>105</v>
      </c>
      <c r="E102" s="132">
        <v>1</v>
      </c>
      <c r="F102" s="103" t="s">
        <v>237</v>
      </c>
      <c r="G102" s="126">
        <v>566.5</v>
      </c>
      <c r="H102" s="104">
        <v>0</v>
      </c>
      <c r="I102" s="104">
        <f t="shared" si="9"/>
        <v>566.5</v>
      </c>
      <c r="J102" s="123"/>
    </row>
    <row r="103" spans="1:10" ht="15">
      <c r="A103" s="131" t="s">
        <v>632</v>
      </c>
      <c r="B103" s="101" t="s">
        <v>148</v>
      </c>
      <c r="C103" s="126" t="s">
        <v>580</v>
      </c>
      <c r="D103" s="126" t="s">
        <v>96</v>
      </c>
      <c r="E103" s="132">
        <v>1</v>
      </c>
      <c r="F103" s="103" t="s">
        <v>239</v>
      </c>
      <c r="G103" s="126">
        <v>849.76</v>
      </c>
      <c r="H103" s="104">
        <v>0</v>
      </c>
      <c r="I103" s="104">
        <f t="shared" si="9"/>
        <v>849.76</v>
      </c>
      <c r="J103" s="123"/>
    </row>
    <row r="104" spans="1:10" ht="15">
      <c r="A104" s="131" t="s">
        <v>633</v>
      </c>
      <c r="B104" s="101" t="s">
        <v>141</v>
      </c>
      <c r="C104" s="126" t="s">
        <v>580</v>
      </c>
      <c r="D104" s="126" t="s">
        <v>105</v>
      </c>
      <c r="E104" s="132">
        <v>1</v>
      </c>
      <c r="F104" s="103" t="s">
        <v>477</v>
      </c>
      <c r="G104" s="126">
        <v>1392.8</v>
      </c>
      <c r="H104" s="104">
        <v>0</v>
      </c>
      <c r="I104" s="104">
        <f t="shared" si="9"/>
        <v>1392.8</v>
      </c>
      <c r="J104" s="123"/>
    </row>
    <row r="105" spans="1:10" ht="15">
      <c r="A105" s="131" t="s">
        <v>634</v>
      </c>
      <c r="B105" s="101" t="s">
        <v>148</v>
      </c>
      <c r="C105" s="126" t="s">
        <v>580</v>
      </c>
      <c r="D105" s="126" t="s">
        <v>105</v>
      </c>
      <c r="E105" s="132">
        <v>1</v>
      </c>
      <c r="F105" s="103" t="s">
        <v>517</v>
      </c>
      <c r="G105" s="126">
        <v>849.76</v>
      </c>
      <c r="H105" s="104">
        <v>0</v>
      </c>
      <c r="I105" s="126">
        <v>849.76</v>
      </c>
      <c r="J105" s="123"/>
    </row>
    <row r="106" spans="1:10" ht="15">
      <c r="A106" s="131" t="s">
        <v>635</v>
      </c>
      <c r="B106" s="101" t="s">
        <v>154</v>
      </c>
      <c r="C106" s="126" t="s">
        <v>580</v>
      </c>
      <c r="D106" s="126" t="s">
        <v>105</v>
      </c>
      <c r="E106" s="132">
        <v>1</v>
      </c>
      <c r="F106" s="103" t="s">
        <v>243</v>
      </c>
      <c r="G106" s="126">
        <v>505.81</v>
      </c>
      <c r="H106" s="104">
        <v>0</v>
      </c>
      <c r="I106" s="104">
        <f t="shared" ref="I106:I137" si="10">SUM(G106:H106)</f>
        <v>505.81</v>
      </c>
      <c r="J106" s="123"/>
    </row>
    <row r="107" spans="1:10" ht="15">
      <c r="A107" s="131" t="s">
        <v>636</v>
      </c>
      <c r="B107" s="101" t="s">
        <v>148</v>
      </c>
      <c r="C107" s="126" t="s">
        <v>580</v>
      </c>
      <c r="D107" s="126" t="s">
        <v>96</v>
      </c>
      <c r="E107" s="132">
        <v>1</v>
      </c>
      <c r="F107" s="103" t="s">
        <v>246</v>
      </c>
      <c r="G107" s="126">
        <v>849.76</v>
      </c>
      <c r="H107" s="104">
        <v>0</v>
      </c>
      <c r="I107" s="104">
        <f t="shared" si="10"/>
        <v>849.76</v>
      </c>
      <c r="J107" s="123"/>
    </row>
    <row r="108" spans="1:10" ht="15">
      <c r="A108" s="131" t="s">
        <v>637</v>
      </c>
      <c r="B108" s="101" t="s">
        <v>148</v>
      </c>
      <c r="C108" s="126" t="s">
        <v>580</v>
      </c>
      <c r="D108" s="126" t="s">
        <v>96</v>
      </c>
      <c r="E108" s="132">
        <v>1</v>
      </c>
      <c r="F108" s="103" t="s">
        <v>252</v>
      </c>
      <c r="G108" s="126">
        <v>849.76</v>
      </c>
      <c r="H108" s="104">
        <v>0</v>
      </c>
      <c r="I108" s="104">
        <f t="shared" si="10"/>
        <v>849.76</v>
      </c>
      <c r="J108" s="123"/>
    </row>
    <row r="109" spans="1:10" ht="15">
      <c r="A109" s="131" t="s">
        <v>638</v>
      </c>
      <c r="B109" s="101" t="s">
        <v>148</v>
      </c>
      <c r="C109" s="126" t="s">
        <v>580</v>
      </c>
      <c r="D109" s="126" t="s">
        <v>105</v>
      </c>
      <c r="E109" s="132">
        <v>1</v>
      </c>
      <c r="F109" s="103" t="s">
        <v>255</v>
      </c>
      <c r="G109" s="126">
        <v>849.76</v>
      </c>
      <c r="H109" s="104">
        <v>0</v>
      </c>
      <c r="I109" s="104">
        <f t="shared" si="10"/>
        <v>849.76</v>
      </c>
      <c r="J109" s="123"/>
    </row>
    <row r="110" spans="1:10" ht="15.75" thickBot="1">
      <c r="A110" s="131" t="s">
        <v>639</v>
      </c>
      <c r="B110" s="101" t="s">
        <v>148</v>
      </c>
      <c r="C110" s="126" t="s">
        <v>580</v>
      </c>
      <c r="D110" s="126" t="s">
        <v>105</v>
      </c>
      <c r="E110" s="132">
        <v>1</v>
      </c>
      <c r="F110" s="136" t="s">
        <v>258</v>
      </c>
      <c r="G110" s="126">
        <v>849.76</v>
      </c>
      <c r="H110" s="104">
        <v>0</v>
      </c>
      <c r="I110" s="104">
        <f t="shared" si="10"/>
        <v>849.76</v>
      </c>
      <c r="J110" s="123"/>
    </row>
    <row r="111" spans="1:10" ht="15">
      <c r="A111" s="131" t="s">
        <v>640</v>
      </c>
      <c r="B111" s="101" t="s">
        <v>148</v>
      </c>
      <c r="C111" s="126" t="s">
        <v>580</v>
      </c>
      <c r="D111" s="126" t="s">
        <v>96</v>
      </c>
      <c r="E111" s="132">
        <v>1</v>
      </c>
      <c r="F111" s="103" t="s">
        <v>260</v>
      </c>
      <c r="G111" s="126">
        <v>849.76</v>
      </c>
      <c r="H111" s="104">
        <v>0</v>
      </c>
      <c r="I111" s="104">
        <f t="shared" si="10"/>
        <v>849.76</v>
      </c>
      <c r="J111" s="123"/>
    </row>
    <row r="112" spans="1:10" ht="15">
      <c r="A112" s="131" t="s">
        <v>641</v>
      </c>
      <c r="B112" s="101" t="s">
        <v>194</v>
      </c>
      <c r="C112" s="126" t="s">
        <v>580</v>
      </c>
      <c r="D112" s="126" t="s">
        <v>96</v>
      </c>
      <c r="E112" s="132">
        <v>1</v>
      </c>
      <c r="F112" s="103" t="s">
        <v>262</v>
      </c>
      <c r="G112" s="126">
        <v>566.5</v>
      </c>
      <c r="H112" s="104">
        <v>0</v>
      </c>
      <c r="I112" s="104">
        <f t="shared" si="10"/>
        <v>566.5</v>
      </c>
      <c r="J112" s="123"/>
    </row>
    <row r="113" spans="1:10" ht="15">
      <c r="A113" s="131" t="s">
        <v>642</v>
      </c>
      <c r="B113" s="101" t="s">
        <v>148</v>
      </c>
      <c r="C113" s="126" t="s">
        <v>580</v>
      </c>
      <c r="D113" s="126" t="s">
        <v>96</v>
      </c>
      <c r="E113" s="132">
        <v>1</v>
      </c>
      <c r="F113" s="103" t="s">
        <v>264</v>
      </c>
      <c r="G113" s="126">
        <v>849.76</v>
      </c>
      <c r="H113" s="104">
        <v>0</v>
      </c>
      <c r="I113" s="104">
        <f t="shared" si="10"/>
        <v>849.76</v>
      </c>
      <c r="J113" s="123"/>
    </row>
    <row r="114" spans="1:10" ht="15">
      <c r="A114" s="131" t="s">
        <v>643</v>
      </c>
      <c r="B114" s="101" t="s">
        <v>148</v>
      </c>
      <c r="C114" s="133" t="s">
        <v>366</v>
      </c>
      <c r="D114" s="126" t="s">
        <v>96</v>
      </c>
      <c r="E114" s="132">
        <v>1</v>
      </c>
      <c r="F114" s="103" t="s">
        <v>531</v>
      </c>
      <c r="G114" s="126">
        <v>849.76</v>
      </c>
      <c r="H114" s="104">
        <v>0</v>
      </c>
      <c r="I114" s="104">
        <f t="shared" si="10"/>
        <v>849.76</v>
      </c>
      <c r="J114" s="123"/>
    </row>
    <row r="115" spans="1:10" ht="15">
      <c r="A115" s="131" t="s">
        <v>644</v>
      </c>
      <c r="B115" s="101" t="s">
        <v>141</v>
      </c>
      <c r="C115" s="133" t="s">
        <v>366</v>
      </c>
      <c r="D115" s="126" t="s">
        <v>105</v>
      </c>
      <c r="E115" s="132">
        <v>1</v>
      </c>
      <c r="F115" s="103" t="s">
        <v>270</v>
      </c>
      <c r="G115" s="126">
        <v>1392.8</v>
      </c>
      <c r="H115" s="104">
        <v>0</v>
      </c>
      <c r="I115" s="104">
        <f t="shared" si="10"/>
        <v>1392.8</v>
      </c>
      <c r="J115" s="123"/>
    </row>
    <row r="116" spans="1:10" ht="15">
      <c r="A116" s="131" t="s">
        <v>645</v>
      </c>
      <c r="B116" s="101" t="s">
        <v>148</v>
      </c>
      <c r="C116" s="133" t="s">
        <v>366</v>
      </c>
      <c r="D116" s="126" t="s">
        <v>96</v>
      </c>
      <c r="E116" s="132">
        <v>1</v>
      </c>
      <c r="F116" s="103" t="s">
        <v>271</v>
      </c>
      <c r="G116" s="126">
        <v>849.76</v>
      </c>
      <c r="H116" s="104">
        <v>0</v>
      </c>
      <c r="I116" s="104">
        <f t="shared" si="10"/>
        <v>849.76</v>
      </c>
      <c r="J116" s="123"/>
    </row>
    <row r="117" spans="1:10" ht="15">
      <c r="A117" s="131" t="s">
        <v>646</v>
      </c>
      <c r="B117" s="101" t="s">
        <v>148</v>
      </c>
      <c r="C117" s="133" t="s">
        <v>366</v>
      </c>
      <c r="D117" s="126" t="s">
        <v>105</v>
      </c>
      <c r="E117" s="132">
        <v>1</v>
      </c>
      <c r="F117" s="103" t="s">
        <v>274</v>
      </c>
      <c r="G117" s="126">
        <v>849.76</v>
      </c>
      <c r="H117" s="104">
        <v>0</v>
      </c>
      <c r="I117" s="104">
        <f t="shared" si="10"/>
        <v>849.76</v>
      </c>
      <c r="J117" s="123"/>
    </row>
    <row r="118" spans="1:10" ht="15">
      <c r="A118" s="131" t="s">
        <v>647</v>
      </c>
      <c r="B118" s="101" t="s">
        <v>194</v>
      </c>
      <c r="C118" s="133" t="s">
        <v>366</v>
      </c>
      <c r="D118" s="126" t="s">
        <v>96</v>
      </c>
      <c r="E118" s="132">
        <v>1</v>
      </c>
      <c r="F118" s="103" t="s">
        <v>276</v>
      </c>
      <c r="G118" s="126">
        <v>566.5</v>
      </c>
      <c r="H118" s="104">
        <v>0</v>
      </c>
      <c r="I118" s="104">
        <f t="shared" si="10"/>
        <v>566.5</v>
      </c>
      <c r="J118" s="123"/>
    </row>
    <row r="119" spans="1:10" ht="15">
      <c r="A119" s="131" t="s">
        <v>648</v>
      </c>
      <c r="B119" s="101" t="s">
        <v>194</v>
      </c>
      <c r="C119" s="133" t="s">
        <v>366</v>
      </c>
      <c r="D119" s="126" t="s">
        <v>96</v>
      </c>
      <c r="E119" s="132">
        <v>1</v>
      </c>
      <c r="F119" s="103" t="s">
        <v>277</v>
      </c>
      <c r="G119" s="126">
        <v>566.5</v>
      </c>
      <c r="H119" s="104">
        <v>0</v>
      </c>
      <c r="I119" s="104">
        <f t="shared" si="10"/>
        <v>566.5</v>
      </c>
      <c r="J119" s="123"/>
    </row>
    <row r="120" spans="1:10" ht="15">
      <c r="A120" s="131" t="s">
        <v>649</v>
      </c>
      <c r="B120" s="101" t="s">
        <v>148</v>
      </c>
      <c r="C120" s="133" t="s">
        <v>366</v>
      </c>
      <c r="D120" s="126" t="s">
        <v>96</v>
      </c>
      <c r="E120" s="132">
        <v>1</v>
      </c>
      <c r="F120" s="103" t="s">
        <v>280</v>
      </c>
      <c r="G120" s="126">
        <v>849.76</v>
      </c>
      <c r="H120" s="104">
        <v>0</v>
      </c>
      <c r="I120" s="104">
        <f t="shared" si="10"/>
        <v>849.76</v>
      </c>
      <c r="J120" s="123"/>
    </row>
    <row r="121" spans="1:10" ht="15">
      <c r="A121" s="131" t="s">
        <v>650</v>
      </c>
      <c r="B121" s="101" t="s">
        <v>194</v>
      </c>
      <c r="C121" s="133" t="s">
        <v>366</v>
      </c>
      <c r="D121" s="126" t="s">
        <v>96</v>
      </c>
      <c r="E121" s="132">
        <v>1</v>
      </c>
      <c r="F121" s="103" t="s">
        <v>281</v>
      </c>
      <c r="G121" s="126">
        <v>566.5</v>
      </c>
      <c r="H121" s="104">
        <v>0</v>
      </c>
      <c r="I121" s="104">
        <f t="shared" si="10"/>
        <v>566.5</v>
      </c>
      <c r="J121" s="123"/>
    </row>
    <row r="122" spans="1:10" ht="15">
      <c r="A122" s="131" t="s">
        <v>651</v>
      </c>
      <c r="B122" s="101" t="s">
        <v>194</v>
      </c>
      <c r="C122" s="133" t="s">
        <v>366</v>
      </c>
      <c r="D122" s="126" t="s">
        <v>105</v>
      </c>
      <c r="E122" s="132">
        <v>1</v>
      </c>
      <c r="F122" s="103" t="s">
        <v>395</v>
      </c>
      <c r="G122" s="126">
        <v>566.5</v>
      </c>
      <c r="H122" s="104">
        <v>0</v>
      </c>
      <c r="I122" s="104">
        <f t="shared" si="10"/>
        <v>566.5</v>
      </c>
      <c r="J122" s="123"/>
    </row>
    <row r="123" spans="1:10" ht="15">
      <c r="A123" s="131" t="s">
        <v>652</v>
      </c>
      <c r="B123" s="101" t="s">
        <v>194</v>
      </c>
      <c r="C123" s="133" t="s">
        <v>366</v>
      </c>
      <c r="D123" s="126" t="s">
        <v>96</v>
      </c>
      <c r="E123" s="132">
        <v>1</v>
      </c>
      <c r="F123" s="103" t="s">
        <v>282</v>
      </c>
      <c r="G123" s="126">
        <v>566.5</v>
      </c>
      <c r="H123" s="104">
        <v>0</v>
      </c>
      <c r="I123" s="104">
        <f t="shared" si="10"/>
        <v>566.5</v>
      </c>
      <c r="J123" s="123"/>
    </row>
    <row r="124" spans="1:10" ht="15">
      <c r="A124" s="131" t="s">
        <v>653</v>
      </c>
      <c r="B124" s="101" t="s">
        <v>194</v>
      </c>
      <c r="C124" s="133" t="s">
        <v>366</v>
      </c>
      <c r="D124" s="126" t="s">
        <v>105</v>
      </c>
      <c r="E124" s="132">
        <v>1</v>
      </c>
      <c r="F124" s="103" t="s">
        <v>284</v>
      </c>
      <c r="G124" s="126">
        <v>566.5</v>
      </c>
      <c r="H124" s="104">
        <v>0</v>
      </c>
      <c r="I124" s="104">
        <f t="shared" si="10"/>
        <v>566.5</v>
      </c>
      <c r="J124" s="123"/>
    </row>
    <row r="125" spans="1:10" ht="15">
      <c r="A125" s="131" t="s">
        <v>654</v>
      </c>
      <c r="B125" s="101" t="s">
        <v>148</v>
      </c>
      <c r="C125" s="133" t="s">
        <v>366</v>
      </c>
      <c r="D125" s="126" t="s">
        <v>105</v>
      </c>
      <c r="E125" s="132">
        <v>1</v>
      </c>
      <c r="F125" s="103" t="s">
        <v>287</v>
      </c>
      <c r="G125" s="126">
        <v>849.76</v>
      </c>
      <c r="H125" s="104">
        <v>0</v>
      </c>
      <c r="I125" s="104">
        <f t="shared" si="10"/>
        <v>849.76</v>
      </c>
      <c r="J125" s="123"/>
    </row>
    <row r="126" spans="1:10" ht="15">
      <c r="A126" s="131" t="s">
        <v>655</v>
      </c>
      <c r="B126" s="101" t="s">
        <v>148</v>
      </c>
      <c r="C126" s="133" t="s">
        <v>366</v>
      </c>
      <c r="D126" s="126" t="s">
        <v>105</v>
      </c>
      <c r="E126" s="132">
        <v>1</v>
      </c>
      <c r="F126" s="103" t="s">
        <v>290</v>
      </c>
      <c r="G126" s="126">
        <v>849.76</v>
      </c>
      <c r="H126" s="104">
        <v>0</v>
      </c>
      <c r="I126" s="104">
        <f t="shared" si="10"/>
        <v>849.76</v>
      </c>
      <c r="J126" s="123"/>
    </row>
    <row r="127" spans="1:10" ht="15">
      <c r="A127" s="131" t="s">
        <v>656</v>
      </c>
      <c r="B127" s="101" t="s">
        <v>194</v>
      </c>
      <c r="C127" s="133" t="s">
        <v>366</v>
      </c>
      <c r="D127" s="126" t="s">
        <v>96</v>
      </c>
      <c r="E127" s="132">
        <v>1</v>
      </c>
      <c r="F127" s="103" t="s">
        <v>293</v>
      </c>
      <c r="G127" s="126">
        <v>566.5</v>
      </c>
      <c r="H127" s="104">
        <v>0</v>
      </c>
      <c r="I127" s="104">
        <f t="shared" si="10"/>
        <v>566.5</v>
      </c>
      <c r="J127" s="123"/>
    </row>
    <row r="128" spans="1:10" ht="15">
      <c r="A128" s="131" t="s">
        <v>657</v>
      </c>
      <c r="B128" s="101" t="s">
        <v>194</v>
      </c>
      <c r="C128" s="133" t="s">
        <v>366</v>
      </c>
      <c r="D128" s="126" t="s">
        <v>96</v>
      </c>
      <c r="E128" s="132">
        <v>1</v>
      </c>
      <c r="F128" s="103" t="s">
        <v>294</v>
      </c>
      <c r="G128" s="126">
        <v>566.5</v>
      </c>
      <c r="H128" s="104">
        <v>0</v>
      </c>
      <c r="I128" s="104">
        <f t="shared" si="10"/>
        <v>566.5</v>
      </c>
      <c r="J128" s="123"/>
    </row>
    <row r="129" spans="1:10" ht="15">
      <c r="A129" s="131" t="s">
        <v>658</v>
      </c>
      <c r="B129" s="101" t="s">
        <v>194</v>
      </c>
      <c r="C129" s="133" t="s">
        <v>366</v>
      </c>
      <c r="D129" s="126" t="s">
        <v>96</v>
      </c>
      <c r="E129" s="132">
        <v>1</v>
      </c>
      <c r="F129" s="103" t="s">
        <v>295</v>
      </c>
      <c r="G129" s="126">
        <v>566.5</v>
      </c>
      <c r="H129" s="104">
        <v>0</v>
      </c>
      <c r="I129" s="104">
        <f t="shared" si="10"/>
        <v>566.5</v>
      </c>
      <c r="J129" s="123"/>
    </row>
    <row r="130" spans="1:10" ht="15">
      <c r="A130" s="131" t="s">
        <v>659</v>
      </c>
      <c r="B130" s="101" t="s">
        <v>194</v>
      </c>
      <c r="C130" s="133" t="s">
        <v>366</v>
      </c>
      <c r="D130" s="126" t="s">
        <v>96</v>
      </c>
      <c r="E130" s="132">
        <v>1</v>
      </c>
      <c r="F130" s="103" t="s">
        <v>296</v>
      </c>
      <c r="G130" s="126">
        <v>566.5</v>
      </c>
      <c r="H130" s="104">
        <v>0</v>
      </c>
      <c r="I130" s="104">
        <f t="shared" si="10"/>
        <v>566.5</v>
      </c>
      <c r="J130" s="123"/>
    </row>
    <row r="131" spans="1:10" ht="15">
      <c r="A131" s="131" t="s">
        <v>660</v>
      </c>
      <c r="B131" s="101" t="s">
        <v>194</v>
      </c>
      <c r="C131" s="133" t="s">
        <v>366</v>
      </c>
      <c r="D131" s="126" t="s">
        <v>96</v>
      </c>
      <c r="E131" s="132">
        <v>1</v>
      </c>
      <c r="F131" s="103" t="s">
        <v>299</v>
      </c>
      <c r="G131" s="126">
        <v>566.5</v>
      </c>
      <c r="H131" s="104">
        <v>0</v>
      </c>
      <c r="I131" s="104">
        <f t="shared" si="10"/>
        <v>566.5</v>
      </c>
      <c r="J131" s="123"/>
    </row>
    <row r="132" spans="1:10" ht="15">
      <c r="A132" s="131" t="s">
        <v>661</v>
      </c>
      <c r="B132" s="101" t="s">
        <v>148</v>
      </c>
      <c r="C132" s="133" t="s">
        <v>366</v>
      </c>
      <c r="D132" s="126" t="s">
        <v>105</v>
      </c>
      <c r="E132" s="132">
        <v>1</v>
      </c>
      <c r="F132" s="103" t="s">
        <v>479</v>
      </c>
      <c r="G132" s="126">
        <v>849.76</v>
      </c>
      <c r="H132" s="104">
        <v>0</v>
      </c>
      <c r="I132" s="104">
        <f t="shared" si="10"/>
        <v>849.76</v>
      </c>
      <c r="J132" s="123"/>
    </row>
    <row r="133" spans="1:10" ht="15">
      <c r="A133" s="131" t="s">
        <v>662</v>
      </c>
      <c r="B133" s="101" t="s">
        <v>148</v>
      </c>
      <c r="C133" s="133" t="s">
        <v>366</v>
      </c>
      <c r="D133" s="126" t="s">
        <v>105</v>
      </c>
      <c r="E133" s="132">
        <v>1</v>
      </c>
      <c r="F133" s="103" t="s">
        <v>558</v>
      </c>
      <c r="G133" s="126">
        <v>849.76</v>
      </c>
      <c r="H133" s="104">
        <v>0</v>
      </c>
      <c r="I133" s="104">
        <f t="shared" si="10"/>
        <v>849.76</v>
      </c>
      <c r="J133" s="123"/>
    </row>
    <row r="134" spans="1:10" ht="15">
      <c r="A134" s="131" t="s">
        <v>663</v>
      </c>
      <c r="B134" s="101" t="s">
        <v>194</v>
      </c>
      <c r="C134" s="133" t="s">
        <v>366</v>
      </c>
      <c r="D134" s="126" t="s">
        <v>96</v>
      </c>
      <c r="E134" s="132">
        <v>1</v>
      </c>
      <c r="F134" s="103" t="s">
        <v>304</v>
      </c>
      <c r="G134" s="126">
        <v>566.5</v>
      </c>
      <c r="H134" s="104">
        <v>0</v>
      </c>
      <c r="I134" s="104">
        <f t="shared" si="10"/>
        <v>566.5</v>
      </c>
      <c r="J134" s="123"/>
    </row>
    <row r="135" spans="1:10" ht="15">
      <c r="A135" s="131" t="s">
        <v>664</v>
      </c>
      <c r="B135" s="101" t="s">
        <v>194</v>
      </c>
      <c r="C135" s="133" t="s">
        <v>366</v>
      </c>
      <c r="D135" s="126" t="s">
        <v>96</v>
      </c>
      <c r="E135" s="132">
        <v>1</v>
      </c>
      <c r="F135" s="103" t="s">
        <v>307</v>
      </c>
      <c r="G135" s="126">
        <v>566.5</v>
      </c>
      <c r="H135" s="104">
        <v>0</v>
      </c>
      <c r="I135" s="104">
        <f t="shared" si="10"/>
        <v>566.5</v>
      </c>
      <c r="J135" s="123"/>
    </row>
    <row r="136" spans="1:10" ht="15">
      <c r="A136" s="131" t="s">
        <v>665</v>
      </c>
      <c r="B136" s="101" t="s">
        <v>148</v>
      </c>
      <c r="C136" s="133" t="s">
        <v>312</v>
      </c>
      <c r="D136" s="126" t="s">
        <v>96</v>
      </c>
      <c r="E136" s="132">
        <v>1</v>
      </c>
      <c r="F136" s="103" t="s">
        <v>310</v>
      </c>
      <c r="G136" s="126">
        <v>849.76</v>
      </c>
      <c r="H136" s="104">
        <v>0</v>
      </c>
      <c r="I136" s="104">
        <f t="shared" si="10"/>
        <v>849.76</v>
      </c>
      <c r="J136" s="123"/>
    </row>
    <row r="137" spans="1:10" ht="15">
      <c r="A137" s="131" t="s">
        <v>666</v>
      </c>
      <c r="B137" s="101" t="s">
        <v>148</v>
      </c>
      <c r="C137" s="133" t="s">
        <v>312</v>
      </c>
      <c r="D137" s="126" t="s">
        <v>96</v>
      </c>
      <c r="E137" s="132">
        <v>1</v>
      </c>
      <c r="F137" s="103" t="s">
        <v>313</v>
      </c>
      <c r="G137" s="126">
        <v>849.76</v>
      </c>
      <c r="H137" s="104">
        <v>0</v>
      </c>
      <c r="I137" s="104">
        <f t="shared" si="10"/>
        <v>849.76</v>
      </c>
      <c r="J137" s="123"/>
    </row>
    <row r="138" spans="1:10" ht="15">
      <c r="A138" s="131" t="s">
        <v>667</v>
      </c>
      <c r="B138" s="101" t="s">
        <v>148</v>
      </c>
      <c r="C138" s="133" t="s">
        <v>580</v>
      </c>
      <c r="D138" s="126" t="s">
        <v>96</v>
      </c>
      <c r="E138" s="132">
        <v>1</v>
      </c>
      <c r="F138" s="103" t="s">
        <v>481</v>
      </c>
      <c r="G138" s="126">
        <v>849.76</v>
      </c>
      <c r="H138" s="104">
        <v>0</v>
      </c>
      <c r="I138" s="104">
        <v>849.76</v>
      </c>
      <c r="J138" s="123"/>
    </row>
    <row r="139" spans="1:10" ht="15">
      <c r="A139" s="131" t="s">
        <v>668</v>
      </c>
      <c r="B139" s="101" t="s">
        <v>148</v>
      </c>
      <c r="C139" s="133" t="s">
        <v>312</v>
      </c>
      <c r="D139" s="126" t="s">
        <v>96</v>
      </c>
      <c r="E139" s="132">
        <v>1</v>
      </c>
      <c r="F139" s="103" t="s">
        <v>316</v>
      </c>
      <c r="G139" s="126">
        <v>849.76</v>
      </c>
      <c r="H139" s="104">
        <v>0</v>
      </c>
      <c r="I139" s="104">
        <f t="shared" ref="I139:I150" si="11">SUM(G139:H139)</f>
        <v>849.76</v>
      </c>
      <c r="J139" s="123"/>
    </row>
    <row r="140" spans="1:10" ht="15">
      <c r="A140" s="131" t="s">
        <v>669</v>
      </c>
      <c r="B140" s="101" t="s">
        <v>148</v>
      </c>
      <c r="C140" s="133" t="s">
        <v>312</v>
      </c>
      <c r="D140" s="126" t="s">
        <v>105</v>
      </c>
      <c r="E140" s="132">
        <v>1</v>
      </c>
      <c r="F140" s="103" t="s">
        <v>506</v>
      </c>
      <c r="G140" s="126">
        <v>849.76</v>
      </c>
      <c r="H140" s="104">
        <v>0</v>
      </c>
      <c r="I140" s="104">
        <f t="shared" si="11"/>
        <v>849.76</v>
      </c>
      <c r="J140" s="123"/>
    </row>
    <row r="141" spans="1:10" ht="15">
      <c r="A141" s="131" t="s">
        <v>670</v>
      </c>
      <c r="B141" s="101" t="s">
        <v>154</v>
      </c>
      <c r="C141" s="133" t="s">
        <v>312</v>
      </c>
      <c r="D141" s="126" t="s">
        <v>105</v>
      </c>
      <c r="E141" s="132">
        <v>1</v>
      </c>
      <c r="F141" s="103" t="s">
        <v>318</v>
      </c>
      <c r="G141" s="126">
        <v>505.81</v>
      </c>
      <c r="H141" s="104">
        <v>0</v>
      </c>
      <c r="I141" s="104">
        <f t="shared" si="11"/>
        <v>505.81</v>
      </c>
      <c r="J141" s="123"/>
    </row>
    <row r="142" spans="1:10" ht="15">
      <c r="A142" s="131" t="s">
        <v>671</v>
      </c>
      <c r="B142" s="101" t="s">
        <v>148</v>
      </c>
      <c r="C142" s="133" t="s">
        <v>312</v>
      </c>
      <c r="D142" s="126" t="s">
        <v>105</v>
      </c>
      <c r="E142" s="132">
        <v>1</v>
      </c>
      <c r="F142" s="103" t="s">
        <v>320</v>
      </c>
      <c r="G142" s="126">
        <v>849.76</v>
      </c>
      <c r="H142" s="104">
        <v>0</v>
      </c>
      <c r="I142" s="104">
        <f t="shared" si="11"/>
        <v>849.76</v>
      </c>
      <c r="J142" s="123"/>
    </row>
    <row r="143" spans="1:10" ht="15">
      <c r="A143" s="131" t="s">
        <v>672</v>
      </c>
      <c r="B143" s="101" t="s">
        <v>148</v>
      </c>
      <c r="C143" s="133" t="s">
        <v>312</v>
      </c>
      <c r="D143" s="126" t="s">
        <v>96</v>
      </c>
      <c r="E143" s="132">
        <v>1</v>
      </c>
      <c r="F143" s="103" t="s">
        <v>322</v>
      </c>
      <c r="G143" s="126">
        <v>849.76</v>
      </c>
      <c r="H143" s="104">
        <v>0</v>
      </c>
      <c r="I143" s="104">
        <f t="shared" si="11"/>
        <v>849.76</v>
      </c>
      <c r="J143" s="123"/>
    </row>
    <row r="144" spans="1:10" ht="15">
      <c r="A144" s="131" t="s">
        <v>673</v>
      </c>
      <c r="B144" s="101" t="s">
        <v>148</v>
      </c>
      <c r="C144" s="133" t="s">
        <v>312</v>
      </c>
      <c r="D144" s="126" t="s">
        <v>96</v>
      </c>
      <c r="E144" s="132">
        <v>1</v>
      </c>
      <c r="F144" s="103" t="s">
        <v>325</v>
      </c>
      <c r="G144" s="126">
        <v>849.76</v>
      </c>
      <c r="H144" s="104">
        <v>0</v>
      </c>
      <c r="I144" s="104">
        <f t="shared" si="11"/>
        <v>849.76</v>
      </c>
      <c r="J144" s="123"/>
    </row>
    <row r="145" spans="1:10" ht="15">
      <c r="A145" s="131" t="s">
        <v>674</v>
      </c>
      <c r="B145" s="101" t="s">
        <v>141</v>
      </c>
      <c r="C145" s="133" t="s">
        <v>312</v>
      </c>
      <c r="D145" s="126" t="s">
        <v>105</v>
      </c>
      <c r="E145" s="132">
        <v>1</v>
      </c>
      <c r="F145" s="103" t="s">
        <v>328</v>
      </c>
      <c r="G145" s="126">
        <v>1392.8</v>
      </c>
      <c r="H145" s="104">
        <v>0</v>
      </c>
      <c r="I145" s="104">
        <f t="shared" si="11"/>
        <v>1392.8</v>
      </c>
      <c r="J145" s="123"/>
    </row>
    <row r="146" spans="1:10" ht="15">
      <c r="A146" s="131" t="s">
        <v>675</v>
      </c>
      <c r="B146" s="101" t="s">
        <v>148</v>
      </c>
      <c r="C146" s="133" t="s">
        <v>312</v>
      </c>
      <c r="D146" s="126" t="s">
        <v>105</v>
      </c>
      <c r="E146" s="132">
        <v>1</v>
      </c>
      <c r="F146" s="103" t="s">
        <v>333</v>
      </c>
      <c r="G146" s="126">
        <v>849.76</v>
      </c>
      <c r="H146" s="104">
        <v>0</v>
      </c>
      <c r="I146" s="104">
        <f t="shared" si="11"/>
        <v>849.76</v>
      </c>
      <c r="J146" s="123"/>
    </row>
    <row r="147" spans="1:10" ht="15">
      <c r="A147" s="131" t="s">
        <v>676</v>
      </c>
      <c r="B147" s="101" t="s">
        <v>141</v>
      </c>
      <c r="C147" s="133" t="s">
        <v>312</v>
      </c>
      <c r="D147" s="126" t="s">
        <v>96</v>
      </c>
      <c r="E147" s="132">
        <v>1</v>
      </c>
      <c r="F147" s="103" t="s">
        <v>335</v>
      </c>
      <c r="G147" s="126">
        <v>1392.8</v>
      </c>
      <c r="H147" s="104">
        <v>0</v>
      </c>
      <c r="I147" s="104">
        <f t="shared" si="11"/>
        <v>1392.8</v>
      </c>
      <c r="J147" s="123"/>
    </row>
    <row r="148" spans="1:10" ht="15">
      <c r="A148" s="131" t="s">
        <v>677</v>
      </c>
      <c r="B148" s="101" t="s">
        <v>148</v>
      </c>
      <c r="C148" s="133" t="s">
        <v>312</v>
      </c>
      <c r="D148" s="126" t="s">
        <v>96</v>
      </c>
      <c r="E148" s="132">
        <v>1</v>
      </c>
      <c r="F148" s="103" t="s">
        <v>337</v>
      </c>
      <c r="G148" s="126">
        <v>849.76</v>
      </c>
      <c r="H148" s="104">
        <v>0</v>
      </c>
      <c r="I148" s="104">
        <f t="shared" si="11"/>
        <v>849.76</v>
      </c>
      <c r="J148" s="123"/>
    </row>
    <row r="149" spans="1:10" ht="15">
      <c r="A149" s="131" t="s">
        <v>678</v>
      </c>
      <c r="B149" s="101" t="s">
        <v>148</v>
      </c>
      <c r="C149" s="133" t="s">
        <v>312</v>
      </c>
      <c r="D149" s="126" t="s">
        <v>105</v>
      </c>
      <c r="E149" s="132">
        <v>1</v>
      </c>
      <c r="F149" s="103" t="s">
        <v>339</v>
      </c>
      <c r="G149" s="126">
        <v>849.76</v>
      </c>
      <c r="H149" s="104">
        <v>0</v>
      </c>
      <c r="I149" s="104">
        <f t="shared" si="11"/>
        <v>849.76</v>
      </c>
      <c r="J149" s="123"/>
    </row>
    <row r="150" spans="1:10" ht="15">
      <c r="A150" s="131" t="s">
        <v>679</v>
      </c>
      <c r="B150" s="101" t="s">
        <v>141</v>
      </c>
      <c r="C150" s="133" t="s">
        <v>312</v>
      </c>
      <c r="D150" s="126" t="s">
        <v>96</v>
      </c>
      <c r="E150" s="132">
        <v>1</v>
      </c>
      <c r="F150" s="103" t="s">
        <v>342</v>
      </c>
      <c r="G150" s="126">
        <v>1392.8</v>
      </c>
      <c r="H150" s="104">
        <v>0</v>
      </c>
      <c r="I150" s="104">
        <f t="shared" si="11"/>
        <v>1392.8</v>
      </c>
      <c r="J150" s="123"/>
    </row>
    <row r="151" spans="1:10" ht="15">
      <c r="A151" s="131" t="s">
        <v>680</v>
      </c>
      <c r="B151" s="101" t="s">
        <v>148</v>
      </c>
      <c r="C151" s="133" t="s">
        <v>312</v>
      </c>
      <c r="D151" s="126" t="s">
        <v>105</v>
      </c>
      <c r="E151" s="132">
        <v>1</v>
      </c>
      <c r="F151" s="103" t="s">
        <v>522</v>
      </c>
      <c r="G151" s="126">
        <v>849.76</v>
      </c>
      <c r="H151" s="104">
        <v>0</v>
      </c>
      <c r="I151" s="126">
        <v>849.76</v>
      </c>
      <c r="J151" s="123"/>
    </row>
    <row r="152" spans="1:10" ht="15">
      <c r="A152" s="131" t="s">
        <v>681</v>
      </c>
      <c r="B152" s="101" t="s">
        <v>194</v>
      </c>
      <c r="C152" s="133" t="s">
        <v>312</v>
      </c>
      <c r="D152" s="126" t="s">
        <v>344</v>
      </c>
      <c r="E152" s="132">
        <v>1</v>
      </c>
      <c r="F152" s="103" t="s">
        <v>345</v>
      </c>
      <c r="G152" s="126">
        <v>566.5</v>
      </c>
      <c r="H152" s="104">
        <v>0</v>
      </c>
      <c r="I152" s="104">
        <f t="shared" ref="I152:I163" si="12">SUM(G152:H152)</f>
        <v>566.5</v>
      </c>
      <c r="J152" s="123"/>
    </row>
    <row r="153" spans="1:10" ht="15">
      <c r="A153" s="131" t="s">
        <v>682</v>
      </c>
      <c r="B153" s="101" t="s">
        <v>148</v>
      </c>
      <c r="C153" s="133" t="s">
        <v>312</v>
      </c>
      <c r="D153" s="126" t="s">
        <v>105</v>
      </c>
      <c r="E153" s="132">
        <v>1</v>
      </c>
      <c r="F153" s="103" t="s">
        <v>347</v>
      </c>
      <c r="G153" s="126">
        <v>849.76</v>
      </c>
      <c r="H153" s="104">
        <v>0</v>
      </c>
      <c r="I153" s="104">
        <f t="shared" si="12"/>
        <v>849.76</v>
      </c>
      <c r="J153" s="123"/>
    </row>
    <row r="154" spans="1:10" ht="15">
      <c r="A154" s="131" t="s">
        <v>683</v>
      </c>
      <c r="B154" s="101" t="s">
        <v>141</v>
      </c>
      <c r="C154" s="133" t="s">
        <v>312</v>
      </c>
      <c r="D154" s="126" t="s">
        <v>96</v>
      </c>
      <c r="E154" s="132">
        <v>1</v>
      </c>
      <c r="F154" s="103" t="s">
        <v>350</v>
      </c>
      <c r="G154" s="126">
        <v>1392.8</v>
      </c>
      <c r="H154" s="104">
        <v>0</v>
      </c>
      <c r="I154" s="104">
        <f t="shared" si="12"/>
        <v>1392.8</v>
      </c>
      <c r="J154" s="123"/>
    </row>
    <row r="155" spans="1:10" ht="15">
      <c r="A155" s="131" t="s">
        <v>684</v>
      </c>
      <c r="B155" s="101" t="s">
        <v>148</v>
      </c>
      <c r="C155" s="133" t="s">
        <v>312</v>
      </c>
      <c r="D155" s="126" t="s">
        <v>96</v>
      </c>
      <c r="E155" s="132">
        <v>1</v>
      </c>
      <c r="F155" s="103" t="s">
        <v>352</v>
      </c>
      <c r="G155" s="126">
        <v>849.76</v>
      </c>
      <c r="H155" s="104">
        <v>0</v>
      </c>
      <c r="I155" s="104">
        <f t="shared" si="12"/>
        <v>849.76</v>
      </c>
      <c r="J155" s="123"/>
    </row>
    <row r="156" spans="1:10" ht="15">
      <c r="A156" s="131" t="s">
        <v>685</v>
      </c>
      <c r="B156" s="101" t="s">
        <v>148</v>
      </c>
      <c r="C156" s="133" t="s">
        <v>366</v>
      </c>
      <c r="D156" s="126" t="s">
        <v>105</v>
      </c>
      <c r="E156" s="132">
        <v>1</v>
      </c>
      <c r="F156" s="103" t="s">
        <v>354</v>
      </c>
      <c r="G156" s="126">
        <v>849.76</v>
      </c>
      <c r="H156" s="104">
        <v>0</v>
      </c>
      <c r="I156" s="104">
        <f t="shared" si="12"/>
        <v>849.76</v>
      </c>
      <c r="J156" s="123"/>
    </row>
    <row r="157" spans="1:10" ht="15">
      <c r="A157" s="131" t="s">
        <v>686</v>
      </c>
      <c r="B157" s="101" t="s">
        <v>148</v>
      </c>
      <c r="C157" s="133" t="s">
        <v>312</v>
      </c>
      <c r="D157" s="126" t="s">
        <v>105</v>
      </c>
      <c r="E157" s="134">
        <v>1</v>
      </c>
      <c r="F157" s="103" t="s">
        <v>356</v>
      </c>
      <c r="G157" s="126">
        <v>849.76</v>
      </c>
      <c r="H157" s="133">
        <v>0</v>
      </c>
      <c r="I157" s="133">
        <f t="shared" si="12"/>
        <v>849.76</v>
      </c>
      <c r="J157" s="137"/>
    </row>
    <row r="158" spans="1:10" ht="15">
      <c r="A158" s="131" t="s">
        <v>687</v>
      </c>
      <c r="B158" s="101" t="s">
        <v>154</v>
      </c>
      <c r="C158" s="126" t="s">
        <v>366</v>
      </c>
      <c r="D158" s="126" t="s">
        <v>105</v>
      </c>
      <c r="E158" s="132">
        <v>1</v>
      </c>
      <c r="F158" s="103" t="s">
        <v>357</v>
      </c>
      <c r="G158" s="126">
        <v>505.81</v>
      </c>
      <c r="H158" s="104">
        <v>0</v>
      </c>
      <c r="I158" s="104">
        <f t="shared" si="12"/>
        <v>505.81</v>
      </c>
      <c r="J158" s="123"/>
    </row>
    <row r="159" spans="1:10" ht="15">
      <c r="A159" s="131" t="s">
        <v>688</v>
      </c>
      <c r="B159" s="101" t="s">
        <v>194</v>
      </c>
      <c r="C159" s="126" t="s">
        <v>366</v>
      </c>
      <c r="D159" s="126" t="s">
        <v>105</v>
      </c>
      <c r="E159" s="132">
        <v>1</v>
      </c>
      <c r="F159" s="103" t="s">
        <v>359</v>
      </c>
      <c r="G159" s="126">
        <v>566.5</v>
      </c>
      <c r="H159" s="104">
        <v>0</v>
      </c>
      <c r="I159" s="104">
        <f t="shared" si="12"/>
        <v>566.5</v>
      </c>
      <c r="J159" s="123"/>
    </row>
    <row r="160" spans="1:10" ht="20.25" customHeight="1">
      <c r="A160" s="135" t="s">
        <v>689</v>
      </c>
      <c r="B160" s="101" t="s">
        <v>148</v>
      </c>
      <c r="C160" s="134" t="s">
        <v>580</v>
      </c>
      <c r="D160" s="126" t="s">
        <v>96</v>
      </c>
      <c r="E160" s="132">
        <v>1</v>
      </c>
      <c r="F160" s="103" t="s">
        <v>361</v>
      </c>
      <c r="G160" s="126">
        <v>849.76</v>
      </c>
      <c r="H160" s="104">
        <v>0</v>
      </c>
      <c r="I160" s="104">
        <f t="shared" si="12"/>
        <v>849.76</v>
      </c>
      <c r="J160" s="138"/>
    </row>
    <row r="161" spans="1:10">
      <c r="A161" s="139" t="s">
        <v>690</v>
      </c>
      <c r="B161" s="101" t="s">
        <v>363</v>
      </c>
      <c r="C161" s="134" t="s">
        <v>36</v>
      </c>
      <c r="D161" s="126" t="s">
        <v>105</v>
      </c>
      <c r="E161" s="132">
        <v>1</v>
      </c>
      <c r="F161" s="103" t="s">
        <v>494</v>
      </c>
      <c r="G161" s="126">
        <v>364.17</v>
      </c>
      <c r="H161" s="104">
        <v>0</v>
      </c>
      <c r="I161" s="104">
        <f t="shared" si="12"/>
        <v>364.17</v>
      </c>
      <c r="J161" s="138"/>
    </row>
    <row r="162" spans="1:10" ht="15">
      <c r="A162" s="140" t="s">
        <v>691</v>
      </c>
      <c r="B162" s="141" t="s">
        <v>148</v>
      </c>
      <c r="C162" s="141" t="s">
        <v>366</v>
      </c>
      <c r="D162" s="142" t="s">
        <v>105</v>
      </c>
      <c r="E162" s="132">
        <v>1</v>
      </c>
      <c r="F162" s="143" t="s">
        <v>367</v>
      </c>
      <c r="G162" s="142">
        <v>849.76</v>
      </c>
      <c r="H162" s="104">
        <v>0</v>
      </c>
      <c r="I162" s="104">
        <f t="shared" si="12"/>
        <v>849.76</v>
      </c>
      <c r="J162" s="123"/>
    </row>
    <row r="163" spans="1:10" ht="15">
      <c r="A163" s="140" t="s">
        <v>692</v>
      </c>
      <c r="B163" s="141" t="s">
        <v>148</v>
      </c>
      <c r="C163" s="144" t="s">
        <v>26</v>
      </c>
      <c r="D163" s="141" t="s">
        <v>96</v>
      </c>
      <c r="E163" s="132">
        <v>1</v>
      </c>
      <c r="F163" s="145" t="s">
        <v>369</v>
      </c>
      <c r="G163" s="142">
        <v>849.76</v>
      </c>
      <c r="H163" s="104">
        <v>0</v>
      </c>
      <c r="I163" s="104">
        <f t="shared" si="12"/>
        <v>849.76</v>
      </c>
      <c r="J163" s="123"/>
    </row>
    <row r="164" spans="1:10" ht="45">
      <c r="A164" s="146" t="s">
        <v>370</v>
      </c>
      <c r="B164" s="146" t="s">
        <v>371</v>
      </c>
      <c r="C164" s="147" t="s">
        <v>372</v>
      </c>
      <c r="D164" s="147" t="s">
        <v>373</v>
      </c>
      <c r="E164" s="147" t="s">
        <v>374</v>
      </c>
      <c r="F164" s="148"/>
      <c r="G164" s="147" t="s">
        <v>375</v>
      </c>
      <c r="H164" s="147" t="s">
        <v>376</v>
      </c>
      <c r="I164" s="147" t="s">
        <v>377</v>
      </c>
      <c r="J164" s="123"/>
    </row>
    <row r="165" spans="1:10" ht="15">
      <c r="A165" s="113" t="s">
        <v>378</v>
      </c>
      <c r="B165" s="107" t="s">
        <v>141</v>
      </c>
      <c r="C165" s="114">
        <v>16</v>
      </c>
      <c r="D165" s="114">
        <v>2</v>
      </c>
      <c r="E165" s="149">
        <v>18</v>
      </c>
      <c r="F165" s="115"/>
      <c r="G165" s="107">
        <v>1392.8</v>
      </c>
      <c r="H165" s="107"/>
      <c r="I165" s="107">
        <f>SUMIF($B$55:$B$159,"FGS-1",$G$55:$G$159)</f>
        <v>22284.799999999992</v>
      </c>
      <c r="J165" s="123"/>
    </row>
    <row r="166" spans="1:10" ht="15">
      <c r="A166" s="113" t="s">
        <v>379</v>
      </c>
      <c r="B166" s="107" t="s">
        <v>380</v>
      </c>
      <c r="C166" s="114">
        <v>57</v>
      </c>
      <c r="D166" s="114">
        <v>5</v>
      </c>
      <c r="E166" s="150">
        <v>62</v>
      </c>
      <c r="F166" s="116"/>
      <c r="G166" s="107">
        <v>849.76</v>
      </c>
      <c r="H166" s="107"/>
      <c r="I166" s="107">
        <f>SUMIF($B$55:$B$159,"FGS-2",$G$55:$G$159)</f>
        <v>45887.040000000001</v>
      </c>
      <c r="J166" s="123"/>
    </row>
    <row r="167" spans="1:10" ht="15">
      <c r="A167" s="113" t="s">
        <v>381</v>
      </c>
      <c r="B167" s="107" t="s">
        <v>194</v>
      </c>
      <c r="C167" s="114">
        <v>23</v>
      </c>
      <c r="D167" s="114">
        <v>1</v>
      </c>
      <c r="E167" s="150">
        <v>24</v>
      </c>
      <c r="F167" s="116"/>
      <c r="G167" s="107">
        <v>566.5</v>
      </c>
      <c r="H167" s="107"/>
      <c r="I167" s="107">
        <f>SUMIF($B$55:$B$159,"FGS-3",$G$55:$G$159)</f>
        <v>13029.5</v>
      </c>
      <c r="J167" s="123"/>
    </row>
    <row r="168" spans="1:10" ht="15">
      <c r="A168" s="117" t="s">
        <v>382</v>
      </c>
      <c r="B168" s="151" t="s">
        <v>383</v>
      </c>
      <c r="C168" s="114">
        <v>10</v>
      </c>
      <c r="D168" s="114">
        <v>2</v>
      </c>
      <c r="E168" s="150">
        <v>12</v>
      </c>
      <c r="F168" s="118"/>
      <c r="G168" s="107">
        <v>505.81</v>
      </c>
      <c r="H168" s="107"/>
      <c r="I168" s="107">
        <f>SUMIF($B$55:$B$159,"FGA-1",$G$55:$G$159)</f>
        <v>5563.9100000000008</v>
      </c>
      <c r="J168" s="123"/>
    </row>
    <row r="169" spans="1:10" ht="15">
      <c r="A169" s="113" t="s">
        <v>384</v>
      </c>
      <c r="B169" s="107" t="s">
        <v>145</v>
      </c>
      <c r="C169" s="114">
        <f>SUMIFS($E$55:$E$163,$B$55:$B$163,"FGA-2",$D$55:$D$163,"&lt;&gt;VAGO")</f>
        <v>1</v>
      </c>
      <c r="D169" s="114">
        <f>E169-C169</f>
        <v>1</v>
      </c>
      <c r="E169" s="150">
        <v>2</v>
      </c>
      <c r="F169" s="118"/>
      <c r="G169" s="107">
        <f>SUMIF($B$55:$B$159,"FGA-2",$G$55:$G$159)</f>
        <v>465.35</v>
      </c>
      <c r="H169" s="107"/>
      <c r="I169" s="107">
        <f>SUMIF($B$55:$B$159,"FGA-2",$G$55:$G$159)</f>
        <v>465.35</v>
      </c>
      <c r="J169" s="123"/>
    </row>
    <row r="170" spans="1:10" ht="15">
      <c r="A170" s="113" t="s">
        <v>362</v>
      </c>
      <c r="B170" s="107" t="s">
        <v>363</v>
      </c>
      <c r="C170" s="114">
        <v>1</v>
      </c>
      <c r="D170" s="114">
        <v>2</v>
      </c>
      <c r="E170" s="150">
        <v>3</v>
      </c>
      <c r="F170" s="116"/>
      <c r="G170" s="107">
        <v>364.17</v>
      </c>
      <c r="H170" s="107"/>
      <c r="I170" s="107">
        <v>728.34</v>
      </c>
      <c r="J170" s="123"/>
    </row>
    <row r="171" spans="1:10" ht="30">
      <c r="A171" s="110" t="s">
        <v>385</v>
      </c>
      <c r="B171" s="127"/>
      <c r="C171" s="111">
        <f t="shared" ref="C171:D171" si="13">SUM(C165:C170)</f>
        <v>108</v>
      </c>
      <c r="D171" s="111">
        <f t="shared" si="13"/>
        <v>13</v>
      </c>
      <c r="E171" s="111">
        <f>SUBTOTAL(9,E58:E168)</f>
        <v>222</v>
      </c>
      <c r="F171" s="127"/>
      <c r="G171" s="128">
        <f t="shared" ref="G171:I171" si="14">SUM(G165:G170)</f>
        <v>4144.3899999999994</v>
      </c>
      <c r="H171" s="128">
        <f t="shared" si="14"/>
        <v>0</v>
      </c>
      <c r="I171" s="128">
        <f t="shared" si="14"/>
        <v>87958.94</v>
      </c>
      <c r="J171" s="125"/>
    </row>
    <row r="172" spans="1:10" ht="15">
      <c r="A172" s="121"/>
      <c r="B172" s="121"/>
      <c r="C172" s="121"/>
      <c r="D172" s="121"/>
      <c r="E172" s="121"/>
      <c r="F172" s="121"/>
      <c r="G172" s="122"/>
      <c r="H172" s="122"/>
      <c r="I172" s="125"/>
      <c r="J172" s="125"/>
    </row>
    <row r="173" spans="1:10" ht="15">
      <c r="A173" s="174" t="s">
        <v>130</v>
      </c>
      <c r="B173" s="170"/>
      <c r="C173" s="170"/>
      <c r="D173" s="170"/>
      <c r="E173" s="170"/>
      <c r="F173" s="170"/>
      <c r="G173" s="170"/>
      <c r="H173" s="170"/>
      <c r="I173" s="171"/>
      <c r="J173" s="125"/>
    </row>
    <row r="174" spans="1:10" ht="30">
      <c r="A174" s="128" t="s">
        <v>131</v>
      </c>
      <c r="B174" s="100" t="s">
        <v>132</v>
      </c>
      <c r="C174" s="100" t="s">
        <v>133</v>
      </c>
      <c r="D174" s="100" t="s">
        <v>134</v>
      </c>
      <c r="E174" s="100" t="s">
        <v>135</v>
      </c>
      <c r="F174" s="100" t="s">
        <v>136</v>
      </c>
      <c r="G174" s="100" t="s">
        <v>137</v>
      </c>
      <c r="H174" s="100" t="s">
        <v>138</v>
      </c>
      <c r="I174" s="100" t="s">
        <v>139</v>
      </c>
      <c r="J174" s="125"/>
    </row>
    <row r="175" spans="1:10" ht="15">
      <c r="A175" s="152" t="s">
        <v>693</v>
      </c>
      <c r="B175" s="141" t="s">
        <v>387</v>
      </c>
      <c r="C175" s="153" t="s">
        <v>312</v>
      </c>
      <c r="D175" s="142" t="s">
        <v>96</v>
      </c>
      <c r="E175" s="152">
        <v>1</v>
      </c>
      <c r="F175" s="143" t="s">
        <v>389</v>
      </c>
      <c r="G175" s="142">
        <v>849.76</v>
      </c>
      <c r="H175" s="104">
        <v>0</v>
      </c>
      <c r="I175" s="107">
        <f t="shared" ref="I175:I176" si="15">SUM(G175:H175)</f>
        <v>849.76</v>
      </c>
      <c r="J175" s="125"/>
    </row>
    <row r="176" spans="1:10" ht="15">
      <c r="A176" s="152" t="s">
        <v>694</v>
      </c>
      <c r="B176" s="141" t="s">
        <v>387</v>
      </c>
      <c r="C176" s="153" t="s">
        <v>560</v>
      </c>
      <c r="D176" s="142" t="s">
        <v>96</v>
      </c>
      <c r="E176" s="152">
        <v>1</v>
      </c>
      <c r="F176" s="143" t="s">
        <v>540</v>
      </c>
      <c r="G176" s="142">
        <v>849.76</v>
      </c>
      <c r="H176" s="104">
        <v>0</v>
      </c>
      <c r="I176" s="107">
        <f t="shared" si="15"/>
        <v>849.76</v>
      </c>
      <c r="J176" s="125"/>
    </row>
    <row r="177" spans="1:10" ht="15">
      <c r="A177" s="152" t="s">
        <v>695</v>
      </c>
      <c r="B177" s="141" t="s">
        <v>696</v>
      </c>
      <c r="C177" s="153" t="s">
        <v>580</v>
      </c>
      <c r="D177" s="142" t="s">
        <v>96</v>
      </c>
      <c r="E177" s="152">
        <v>1</v>
      </c>
      <c r="F177" s="143" t="s">
        <v>697</v>
      </c>
      <c r="G177" s="142">
        <v>505.81</v>
      </c>
      <c r="H177" s="104">
        <v>0</v>
      </c>
      <c r="I177" s="107" t="s">
        <v>698</v>
      </c>
      <c r="J177" s="125"/>
    </row>
    <row r="178" spans="1:10" ht="15">
      <c r="A178" s="152" t="s">
        <v>699</v>
      </c>
      <c r="B178" s="141" t="s">
        <v>391</v>
      </c>
      <c r="C178" s="153" t="s">
        <v>560</v>
      </c>
      <c r="D178" s="142" t="s">
        <v>96</v>
      </c>
      <c r="E178" s="152">
        <v>1</v>
      </c>
      <c r="F178" s="143" t="s">
        <v>393</v>
      </c>
      <c r="G178" s="126">
        <v>4316.21</v>
      </c>
      <c r="H178" s="104">
        <v>0</v>
      </c>
      <c r="I178" s="154">
        <v>4316.21</v>
      </c>
      <c r="J178" s="125"/>
    </row>
    <row r="179" spans="1:10" ht="30">
      <c r="A179" s="110" t="s">
        <v>385</v>
      </c>
      <c r="B179" s="127"/>
      <c r="C179" s="111"/>
      <c r="D179" s="111"/>
      <c r="E179" s="111">
        <f>SUM(E175)</f>
        <v>1</v>
      </c>
      <c r="F179" s="127"/>
      <c r="G179" s="128">
        <f>SUM(G175)</f>
        <v>849.76</v>
      </c>
      <c r="H179" s="128"/>
      <c r="I179" s="128">
        <f>SUM(I175)</f>
        <v>849.76</v>
      </c>
      <c r="J179" s="125"/>
    </row>
    <row r="180" spans="1:10" ht="15">
      <c r="A180" s="121"/>
      <c r="B180" s="121"/>
      <c r="C180" s="121"/>
      <c r="D180" s="121"/>
      <c r="E180" s="121"/>
      <c r="F180" s="121"/>
      <c r="G180" s="122"/>
      <c r="H180" s="122"/>
      <c r="I180" s="125"/>
      <c r="J180" s="125"/>
    </row>
    <row r="181" spans="1:10" ht="45">
      <c r="A181" s="110"/>
      <c r="B181" s="110"/>
      <c r="C181" s="111" t="s">
        <v>396</v>
      </c>
      <c r="D181" s="111" t="s">
        <v>397</v>
      </c>
      <c r="E181" s="111" t="s">
        <v>398</v>
      </c>
      <c r="F181" s="112"/>
      <c r="G181" s="111" t="s">
        <v>399</v>
      </c>
      <c r="H181" s="111" t="s">
        <v>400</v>
      </c>
      <c r="I181" s="111" t="s">
        <v>401</v>
      </c>
      <c r="J181" s="125"/>
    </row>
    <row r="182" spans="1:10" ht="30">
      <c r="A182" s="110" t="s">
        <v>402</v>
      </c>
      <c r="B182" s="112"/>
      <c r="C182" s="111">
        <f t="shared" ref="C182:E182" si="16">SUM(C35+C51+C171)</f>
        <v>129</v>
      </c>
      <c r="D182" s="111">
        <f t="shared" si="16"/>
        <v>13</v>
      </c>
      <c r="E182" s="111">
        <f t="shared" si="16"/>
        <v>243</v>
      </c>
      <c r="F182" s="112"/>
      <c r="G182" s="128">
        <f t="shared" ref="G182:I182" si="17">SUM(H35+G51+G171)</f>
        <v>18765.14</v>
      </c>
      <c r="H182" s="128">
        <f t="shared" si="17"/>
        <v>88400.11</v>
      </c>
      <c r="I182" s="128">
        <f t="shared" si="17"/>
        <v>190979.8</v>
      </c>
      <c r="J182" s="125"/>
    </row>
    <row r="183" spans="1:10" ht="15">
      <c r="A183" s="121"/>
      <c r="B183" s="121"/>
      <c r="C183" s="121"/>
      <c r="D183" s="121"/>
      <c r="E183" s="121"/>
      <c r="F183" s="121"/>
      <c r="G183" s="122"/>
      <c r="H183" s="122"/>
      <c r="I183" s="125"/>
      <c r="J183" s="122"/>
    </row>
    <row r="184" spans="1:10" ht="15">
      <c r="A184" s="172" t="s">
        <v>403</v>
      </c>
      <c r="B184" s="170"/>
      <c r="C184" s="170"/>
      <c r="D184" s="170"/>
      <c r="E184" s="170"/>
      <c r="F184" s="171"/>
      <c r="G184" s="123"/>
      <c r="H184" s="122"/>
      <c r="I184" s="122"/>
      <c r="J184" s="122"/>
    </row>
    <row r="185" spans="1:10" ht="15">
      <c r="A185" s="173" t="s">
        <v>404</v>
      </c>
      <c r="B185" s="170"/>
      <c r="C185" s="170"/>
      <c r="D185" s="170"/>
      <c r="E185" s="170"/>
      <c r="F185" s="171"/>
      <c r="G185" s="123"/>
      <c r="H185" s="122"/>
      <c r="I185" s="122"/>
      <c r="J185" s="122"/>
    </row>
    <row r="186" spans="1:10" ht="15">
      <c r="A186" s="173" t="s">
        <v>405</v>
      </c>
      <c r="B186" s="170"/>
      <c r="C186" s="170"/>
      <c r="D186" s="170"/>
      <c r="E186" s="170"/>
      <c r="F186" s="171"/>
      <c r="G186" s="123"/>
      <c r="H186" s="122"/>
      <c r="I186" s="122"/>
      <c r="J186" s="122"/>
    </row>
    <row r="187" spans="1:10" ht="15">
      <c r="A187" s="169" t="s">
        <v>406</v>
      </c>
      <c r="B187" s="170"/>
      <c r="C187" s="170"/>
      <c r="D187" s="170"/>
      <c r="E187" s="170"/>
      <c r="F187" s="171"/>
      <c r="G187" s="123"/>
      <c r="H187" s="122"/>
      <c r="I187" s="122"/>
      <c r="J187" s="122"/>
    </row>
    <row r="188" spans="1:10" ht="15">
      <c r="A188" s="169" t="s">
        <v>407</v>
      </c>
      <c r="B188" s="170"/>
      <c r="C188" s="170"/>
      <c r="D188" s="170"/>
      <c r="E188" s="170"/>
      <c r="F188" s="171"/>
      <c r="G188" s="123"/>
      <c r="H188" s="122"/>
      <c r="I188" s="122"/>
      <c r="J188" s="122"/>
    </row>
    <row r="189" spans="1:10" ht="15">
      <c r="A189" s="169" t="s">
        <v>408</v>
      </c>
      <c r="B189" s="170"/>
      <c r="C189" s="170"/>
      <c r="D189" s="170"/>
      <c r="E189" s="170"/>
      <c r="F189" s="171"/>
      <c r="G189" s="123"/>
      <c r="H189" s="122"/>
      <c r="I189" s="122"/>
      <c r="J189" s="122"/>
    </row>
    <row r="190" spans="1:10" ht="15">
      <c r="A190" s="169"/>
      <c r="B190" s="170"/>
      <c r="C190" s="170"/>
      <c r="D190" s="170"/>
      <c r="E190" s="170"/>
      <c r="F190" s="171"/>
      <c r="G190" s="123"/>
      <c r="H190" s="122"/>
      <c r="I190" s="122"/>
      <c r="J190" s="122"/>
    </row>
    <row r="191" spans="1:10" ht="15">
      <c r="A191" s="172" t="s">
        <v>409</v>
      </c>
      <c r="B191" s="170"/>
      <c r="C191" s="170"/>
      <c r="D191" s="170"/>
      <c r="E191" s="170"/>
      <c r="F191" s="171"/>
      <c r="G191" s="123"/>
      <c r="H191" s="122"/>
      <c r="I191" s="122"/>
      <c r="J191" s="122"/>
    </row>
    <row r="192" spans="1:10" ht="15">
      <c r="A192" s="173" t="s">
        <v>410</v>
      </c>
      <c r="B192" s="170"/>
      <c r="C192" s="170"/>
      <c r="D192" s="170"/>
      <c r="E192" s="170"/>
      <c r="F192" s="171"/>
      <c r="G192" s="123"/>
      <c r="H192" s="122"/>
      <c r="I192" s="122"/>
      <c r="J192" s="122"/>
    </row>
    <row r="193" spans="1:10" ht="15">
      <c r="A193" s="169" t="s">
        <v>411</v>
      </c>
      <c r="B193" s="170"/>
      <c r="C193" s="170"/>
      <c r="D193" s="170"/>
      <c r="E193" s="170"/>
      <c r="F193" s="171"/>
      <c r="G193" s="123"/>
      <c r="H193" s="122"/>
      <c r="I193" s="122"/>
      <c r="J193" s="122"/>
    </row>
    <row r="194" spans="1:10" ht="15">
      <c r="A194" s="169" t="s">
        <v>412</v>
      </c>
      <c r="B194" s="170"/>
      <c r="C194" s="170"/>
      <c r="D194" s="170"/>
      <c r="E194" s="170"/>
      <c r="F194" s="171"/>
      <c r="G194" s="123"/>
      <c r="H194" s="122"/>
      <c r="I194" s="122"/>
      <c r="J194" s="122"/>
    </row>
    <row r="195" spans="1:10" ht="15">
      <c r="A195" s="169" t="s">
        <v>413</v>
      </c>
      <c r="B195" s="170"/>
      <c r="C195" s="170"/>
      <c r="D195" s="170"/>
      <c r="E195" s="170"/>
      <c r="F195" s="171"/>
      <c r="G195" s="123"/>
      <c r="H195" s="122"/>
      <c r="I195" s="122"/>
      <c r="J195" s="122"/>
    </row>
    <row r="196" spans="1:10" ht="15">
      <c r="A196" s="169" t="s">
        <v>414</v>
      </c>
      <c r="B196" s="170"/>
      <c r="C196" s="170"/>
      <c r="D196" s="170"/>
      <c r="E196" s="170"/>
      <c r="F196" s="171"/>
      <c r="G196" s="123"/>
      <c r="H196" s="122"/>
      <c r="I196" s="122"/>
      <c r="J196" s="122"/>
    </row>
    <row r="197" spans="1:10" ht="15">
      <c r="A197" s="169" t="s">
        <v>415</v>
      </c>
      <c r="B197" s="170"/>
      <c r="C197" s="170"/>
      <c r="D197" s="170"/>
      <c r="E197" s="170"/>
      <c r="F197" s="171"/>
      <c r="G197" s="123"/>
      <c r="H197" s="122"/>
      <c r="I197" s="122"/>
      <c r="J197" s="122"/>
    </row>
    <row r="198" spans="1:10" ht="15">
      <c r="A198" s="169" t="s">
        <v>416</v>
      </c>
      <c r="B198" s="170"/>
      <c r="C198" s="170"/>
      <c r="D198" s="170"/>
      <c r="E198" s="170"/>
      <c r="F198" s="171"/>
      <c r="G198" s="123"/>
      <c r="H198" s="122"/>
      <c r="I198" s="122"/>
      <c r="J198" s="122"/>
    </row>
    <row r="199" spans="1:10" ht="15">
      <c r="A199" s="169" t="s">
        <v>417</v>
      </c>
      <c r="B199" s="170"/>
      <c r="C199" s="170"/>
      <c r="D199" s="170"/>
      <c r="E199" s="170"/>
      <c r="F199" s="171"/>
      <c r="G199" s="123"/>
      <c r="H199" s="122"/>
      <c r="I199" s="122"/>
      <c r="J199" s="122"/>
    </row>
    <row r="200" spans="1:10" ht="15">
      <c r="A200" s="169" t="s">
        <v>418</v>
      </c>
      <c r="B200" s="170"/>
      <c r="C200" s="170"/>
      <c r="D200" s="170"/>
      <c r="E200" s="170"/>
      <c r="F200" s="171"/>
      <c r="G200" s="123"/>
      <c r="H200" s="122"/>
      <c r="I200" s="122"/>
      <c r="J200" s="122"/>
    </row>
    <row r="201" spans="1:10" ht="15">
      <c r="A201" s="169" t="s">
        <v>419</v>
      </c>
      <c r="B201" s="170"/>
      <c r="C201" s="170"/>
      <c r="D201" s="170"/>
      <c r="E201" s="170"/>
      <c r="F201" s="171"/>
      <c r="G201" s="123"/>
      <c r="H201" s="122"/>
      <c r="I201" s="122"/>
      <c r="J201" s="122"/>
    </row>
    <row r="202" spans="1:10" ht="15">
      <c r="A202" s="169" t="s">
        <v>420</v>
      </c>
      <c r="B202" s="170"/>
      <c r="C202" s="170"/>
      <c r="D202" s="170"/>
      <c r="E202" s="170"/>
      <c r="F202" s="171"/>
      <c r="G202" s="123"/>
      <c r="H202" s="122"/>
      <c r="I202" s="122"/>
      <c r="J202" s="122"/>
    </row>
    <row r="203" spans="1:10" ht="15">
      <c r="A203" s="169" t="s">
        <v>421</v>
      </c>
      <c r="B203" s="170"/>
      <c r="C203" s="170"/>
      <c r="D203" s="170"/>
      <c r="E203" s="170"/>
      <c r="F203" s="171"/>
      <c r="G203" s="123"/>
      <c r="H203" s="122"/>
      <c r="I203" s="122"/>
      <c r="J203" s="122"/>
    </row>
    <row r="204" spans="1:10" ht="15">
      <c r="A204" s="169" t="s">
        <v>422</v>
      </c>
      <c r="B204" s="170"/>
      <c r="C204" s="170"/>
      <c r="D204" s="170"/>
      <c r="E204" s="170"/>
      <c r="F204" s="171"/>
      <c r="G204" s="123"/>
      <c r="H204" s="122"/>
      <c r="I204" s="122"/>
      <c r="J204" s="122"/>
    </row>
    <row r="205" spans="1:10" ht="15">
      <c r="A205" s="169" t="s">
        <v>423</v>
      </c>
      <c r="B205" s="170"/>
      <c r="C205" s="170"/>
      <c r="D205" s="170"/>
      <c r="E205" s="170"/>
      <c r="F205" s="171"/>
      <c r="G205" s="123"/>
      <c r="H205" s="122"/>
      <c r="I205" s="122"/>
      <c r="J205" s="122"/>
    </row>
    <row r="206" spans="1:10" ht="15">
      <c r="A206" s="169" t="s">
        <v>424</v>
      </c>
      <c r="B206" s="170"/>
      <c r="C206" s="170"/>
      <c r="D206" s="170"/>
      <c r="E206" s="170"/>
      <c r="F206" s="171"/>
      <c r="G206" s="123"/>
      <c r="H206" s="122"/>
      <c r="I206" s="122"/>
      <c r="J206" s="122"/>
    </row>
    <row r="207" spans="1:10" ht="15">
      <c r="A207" s="169" t="s">
        <v>425</v>
      </c>
      <c r="B207" s="170"/>
      <c r="C207" s="170"/>
      <c r="D207" s="170"/>
      <c r="E207" s="170"/>
      <c r="F207" s="171"/>
      <c r="G207" s="123"/>
      <c r="H207" s="122"/>
      <c r="I207" s="122"/>
      <c r="J207" s="122"/>
    </row>
    <row r="208" spans="1:10" ht="15">
      <c r="A208" s="169" t="s">
        <v>426</v>
      </c>
      <c r="B208" s="170"/>
      <c r="C208" s="170"/>
      <c r="D208" s="170"/>
      <c r="E208" s="170"/>
      <c r="F208" s="171"/>
      <c r="G208" s="123"/>
      <c r="H208" s="122"/>
      <c r="I208" s="122"/>
      <c r="J208" s="122"/>
    </row>
    <row r="209" spans="1:10" ht="15">
      <c r="A209" s="169" t="s">
        <v>427</v>
      </c>
      <c r="B209" s="170"/>
      <c r="C209" s="170"/>
      <c r="D209" s="170"/>
      <c r="E209" s="170"/>
      <c r="F209" s="171"/>
      <c r="G209" s="123"/>
      <c r="H209" s="122"/>
      <c r="I209" s="122"/>
      <c r="J209" s="122"/>
    </row>
    <row r="210" spans="1:10" ht="15">
      <c r="A210" s="169" t="s">
        <v>428</v>
      </c>
      <c r="B210" s="170"/>
      <c r="C210" s="170"/>
      <c r="D210" s="170"/>
      <c r="E210" s="170"/>
      <c r="F210" s="171"/>
      <c r="G210" s="123"/>
      <c r="H210" s="122"/>
      <c r="I210" s="122"/>
      <c r="J210" s="122"/>
    </row>
    <row r="211" spans="1:10" ht="15">
      <c r="A211" s="169" t="s">
        <v>429</v>
      </c>
      <c r="B211" s="170"/>
      <c r="C211" s="170"/>
      <c r="D211" s="170"/>
      <c r="E211" s="170"/>
      <c r="F211" s="171"/>
      <c r="G211" s="123"/>
      <c r="H211" s="122"/>
      <c r="I211" s="122"/>
      <c r="J211" s="122"/>
    </row>
    <row r="212" spans="1:10" ht="15">
      <c r="A212" s="169" t="s">
        <v>430</v>
      </c>
      <c r="B212" s="170"/>
      <c r="C212" s="170"/>
      <c r="D212" s="170"/>
      <c r="E212" s="170"/>
      <c r="F212" s="171"/>
      <c r="G212" s="123"/>
      <c r="H212" s="122"/>
      <c r="I212" s="122"/>
      <c r="J212" s="122"/>
    </row>
    <row r="213" spans="1:10" ht="15">
      <c r="A213" s="169" t="s">
        <v>431</v>
      </c>
      <c r="B213" s="170"/>
      <c r="C213" s="170"/>
      <c r="D213" s="170"/>
      <c r="E213" s="170"/>
      <c r="F213" s="171"/>
      <c r="G213" s="123"/>
      <c r="H213" s="122"/>
      <c r="I213" s="122"/>
      <c r="J213" s="122"/>
    </row>
    <row r="214" spans="1:10" ht="15">
      <c r="A214" s="169" t="s">
        <v>432</v>
      </c>
      <c r="B214" s="170"/>
      <c r="C214" s="170"/>
      <c r="D214" s="170"/>
      <c r="E214" s="170"/>
      <c r="F214" s="171"/>
      <c r="G214" s="123"/>
      <c r="H214" s="122"/>
      <c r="I214" s="122"/>
      <c r="J214" s="122"/>
    </row>
    <row r="215" spans="1:10" ht="15">
      <c r="A215" s="169" t="s">
        <v>433</v>
      </c>
      <c r="B215" s="170"/>
      <c r="C215" s="170"/>
      <c r="D215" s="170"/>
      <c r="E215" s="170"/>
      <c r="F215" s="171"/>
      <c r="G215" s="123"/>
      <c r="H215" s="122"/>
      <c r="I215" s="122"/>
      <c r="J215" s="122"/>
    </row>
    <row r="216" spans="1:10" ht="15">
      <c r="A216" s="169" t="s">
        <v>434</v>
      </c>
      <c r="B216" s="170"/>
      <c r="C216" s="170"/>
      <c r="D216" s="170"/>
      <c r="E216" s="170"/>
      <c r="F216" s="171"/>
      <c r="G216" s="123"/>
      <c r="H216" s="122"/>
      <c r="I216" s="122"/>
      <c r="J216" s="122"/>
    </row>
    <row r="217" spans="1:10" ht="15">
      <c r="A217" s="169" t="s">
        <v>435</v>
      </c>
      <c r="B217" s="170"/>
      <c r="C217" s="170"/>
      <c r="D217" s="170"/>
      <c r="E217" s="170"/>
      <c r="F217" s="171"/>
      <c r="G217" s="123"/>
      <c r="H217" s="122"/>
      <c r="I217" s="122"/>
      <c r="J217" s="122"/>
    </row>
    <row r="218" spans="1:10" ht="15">
      <c r="A218" s="169" t="s">
        <v>436</v>
      </c>
      <c r="B218" s="170"/>
      <c r="C218" s="170"/>
      <c r="D218" s="170"/>
      <c r="E218" s="170"/>
      <c r="F218" s="171"/>
      <c r="G218" s="123"/>
      <c r="H218" s="122"/>
      <c r="I218" s="122"/>
      <c r="J218" s="122"/>
    </row>
    <row r="219" spans="1:10" ht="15">
      <c r="A219" s="169" t="s">
        <v>437</v>
      </c>
      <c r="B219" s="170"/>
      <c r="C219" s="170"/>
      <c r="D219" s="170"/>
      <c r="E219" s="170"/>
      <c r="F219" s="171"/>
      <c r="G219" s="123"/>
      <c r="H219" s="122"/>
      <c r="I219" s="122"/>
      <c r="J219" s="122"/>
    </row>
    <row r="220" spans="1:10" ht="15">
      <c r="A220" s="169" t="s">
        <v>438</v>
      </c>
      <c r="B220" s="170"/>
      <c r="C220" s="170"/>
      <c r="D220" s="170"/>
      <c r="E220" s="170"/>
      <c r="F220" s="171"/>
      <c r="G220" s="123"/>
      <c r="H220" s="122"/>
      <c r="I220" s="122"/>
      <c r="J220" s="122"/>
    </row>
    <row r="221" spans="1:10" ht="15">
      <c r="A221" s="169" t="s">
        <v>439</v>
      </c>
      <c r="B221" s="170"/>
      <c r="C221" s="170"/>
      <c r="D221" s="170"/>
      <c r="E221" s="170"/>
      <c r="F221" s="171"/>
      <c r="G221" s="123"/>
      <c r="H221" s="122"/>
      <c r="I221" s="122"/>
      <c r="J221" s="122"/>
    </row>
    <row r="222" spans="1:10" ht="15">
      <c r="A222" s="169" t="s">
        <v>440</v>
      </c>
      <c r="B222" s="170"/>
      <c r="C222" s="170"/>
      <c r="D222" s="170"/>
      <c r="E222" s="170"/>
      <c r="F222" s="171"/>
      <c r="G222" s="123"/>
      <c r="H222" s="122"/>
      <c r="I222" s="122"/>
      <c r="J222" s="122"/>
    </row>
    <row r="223" spans="1:10" ht="15">
      <c r="A223" s="169" t="s">
        <v>441</v>
      </c>
      <c r="B223" s="170"/>
      <c r="C223" s="170"/>
      <c r="D223" s="170"/>
      <c r="E223" s="170"/>
      <c r="F223" s="171"/>
      <c r="G223" s="123"/>
      <c r="H223" s="122"/>
      <c r="I223" s="122"/>
      <c r="J223" s="122"/>
    </row>
    <row r="224" spans="1:10" ht="15">
      <c r="A224" s="169" t="s">
        <v>442</v>
      </c>
      <c r="B224" s="170"/>
      <c r="C224" s="170"/>
      <c r="D224" s="170"/>
      <c r="E224" s="170"/>
      <c r="F224" s="171"/>
      <c r="G224" s="123"/>
      <c r="H224" s="122"/>
      <c r="I224" s="122"/>
      <c r="J224" s="122"/>
    </row>
    <row r="225" spans="1:10" ht="15">
      <c r="A225" s="169" t="s">
        <v>443</v>
      </c>
      <c r="B225" s="170"/>
      <c r="C225" s="170"/>
      <c r="D225" s="170"/>
      <c r="E225" s="170"/>
      <c r="F225" s="171"/>
      <c r="G225" s="123"/>
      <c r="H225" s="122"/>
      <c r="I225" s="122"/>
      <c r="J225" s="122"/>
    </row>
    <row r="226" spans="1:10" ht="15">
      <c r="A226" s="169" t="s">
        <v>444</v>
      </c>
      <c r="B226" s="170"/>
      <c r="C226" s="170"/>
      <c r="D226" s="170"/>
      <c r="E226" s="170"/>
      <c r="F226" s="171"/>
      <c r="G226" s="123"/>
      <c r="H226" s="122"/>
      <c r="I226" s="122"/>
      <c r="J226" s="122"/>
    </row>
    <row r="227" spans="1:10" ht="15">
      <c r="A227" s="169" t="s">
        <v>445</v>
      </c>
      <c r="B227" s="170"/>
      <c r="C227" s="170"/>
      <c r="D227" s="170"/>
      <c r="E227" s="170"/>
      <c r="F227" s="171"/>
      <c r="G227" s="123"/>
      <c r="H227" s="122"/>
      <c r="I227" s="122"/>
      <c r="J227" s="122"/>
    </row>
    <row r="228" spans="1:10" ht="15">
      <c r="A228" s="169" t="s">
        <v>446</v>
      </c>
      <c r="B228" s="170"/>
      <c r="C228" s="170"/>
      <c r="D228" s="170"/>
      <c r="E228" s="170"/>
      <c r="F228" s="171"/>
      <c r="G228" s="123"/>
      <c r="H228" s="122"/>
      <c r="I228" s="122"/>
      <c r="J228" s="122"/>
    </row>
    <row r="229" spans="1:10" ht="15">
      <c r="A229" s="169" t="s">
        <v>447</v>
      </c>
      <c r="B229" s="170"/>
      <c r="C229" s="170"/>
      <c r="D229" s="170"/>
      <c r="E229" s="170"/>
      <c r="F229" s="171"/>
      <c r="G229" s="123"/>
      <c r="H229" s="122"/>
      <c r="I229" s="122"/>
      <c r="J229" s="122"/>
    </row>
    <row r="230" spans="1:10" ht="15">
      <c r="A230" s="169" t="s">
        <v>448</v>
      </c>
      <c r="B230" s="170"/>
      <c r="C230" s="170"/>
      <c r="D230" s="170"/>
      <c r="E230" s="170"/>
      <c r="F230" s="171"/>
      <c r="G230" s="123"/>
      <c r="H230" s="122"/>
      <c r="I230" s="122"/>
      <c r="J230" s="122"/>
    </row>
    <row r="231" spans="1:10" ht="15">
      <c r="A231" s="169" t="s">
        <v>449</v>
      </c>
      <c r="B231" s="170"/>
      <c r="C231" s="170"/>
      <c r="D231" s="170"/>
      <c r="E231" s="170"/>
      <c r="F231" s="171"/>
      <c r="G231" s="123"/>
      <c r="H231" s="122"/>
      <c r="I231" s="122"/>
      <c r="J231" s="122"/>
    </row>
    <row r="232" spans="1:10" ht="15">
      <c r="A232" s="169" t="s">
        <v>450</v>
      </c>
      <c r="B232" s="170"/>
      <c r="C232" s="170"/>
      <c r="D232" s="170"/>
      <c r="E232" s="170"/>
      <c r="F232" s="171"/>
      <c r="G232" s="123"/>
      <c r="H232" s="122"/>
      <c r="I232" s="122"/>
      <c r="J232" s="155"/>
    </row>
    <row r="233" spans="1:10">
      <c r="A233" s="169" t="s">
        <v>451</v>
      </c>
      <c r="B233" s="170"/>
      <c r="C233" s="170"/>
      <c r="D233" s="170"/>
      <c r="E233" s="170"/>
      <c r="F233" s="171"/>
      <c r="G233" s="155"/>
      <c r="H233" s="155"/>
      <c r="I233" s="155"/>
      <c r="J233" s="155"/>
    </row>
    <row r="234" spans="1:10">
      <c r="A234" s="169" t="s">
        <v>452</v>
      </c>
      <c r="B234" s="170"/>
      <c r="C234" s="170"/>
      <c r="D234" s="170"/>
      <c r="E234" s="170"/>
      <c r="F234" s="171"/>
      <c r="G234" s="155"/>
      <c r="H234" s="155"/>
      <c r="I234" s="155"/>
      <c r="J234" s="155"/>
    </row>
    <row r="235" spans="1:10">
      <c r="A235" s="169" t="s">
        <v>453</v>
      </c>
      <c r="B235" s="170"/>
      <c r="C235" s="170"/>
      <c r="D235" s="170"/>
      <c r="E235" s="170"/>
      <c r="F235" s="171"/>
      <c r="G235" s="155"/>
      <c r="H235" s="155"/>
      <c r="I235" s="155"/>
      <c r="J235" s="155"/>
    </row>
    <row r="236" spans="1:10">
      <c r="A236" s="169" t="s">
        <v>454</v>
      </c>
      <c r="B236" s="170"/>
      <c r="C236" s="170"/>
      <c r="D236" s="170"/>
      <c r="E236" s="170"/>
      <c r="F236" s="171"/>
      <c r="G236" s="155"/>
      <c r="H236" s="155"/>
      <c r="I236" s="155"/>
      <c r="J236" s="155"/>
    </row>
    <row r="237" spans="1:10">
      <c r="A237" s="169" t="s">
        <v>455</v>
      </c>
      <c r="B237" s="170"/>
      <c r="C237" s="170"/>
      <c r="D237" s="170"/>
      <c r="E237" s="170"/>
      <c r="F237" s="171"/>
      <c r="G237" s="155"/>
      <c r="H237" s="155"/>
      <c r="I237" s="155"/>
      <c r="J237" s="155"/>
    </row>
    <row r="238" spans="1:10">
      <c r="A238" s="169" t="s">
        <v>456</v>
      </c>
      <c r="B238" s="170"/>
      <c r="C238" s="170"/>
      <c r="D238" s="170"/>
      <c r="E238" s="170"/>
      <c r="F238" s="171"/>
      <c r="G238" s="155"/>
      <c r="H238" s="155"/>
      <c r="I238" s="155"/>
      <c r="J238" s="155"/>
    </row>
    <row r="239" spans="1:10">
      <c r="A239" s="169" t="s">
        <v>457</v>
      </c>
      <c r="B239" s="170"/>
      <c r="C239" s="170"/>
      <c r="D239" s="170"/>
      <c r="E239" s="170"/>
      <c r="F239" s="171"/>
      <c r="G239" s="155"/>
      <c r="H239" s="155"/>
      <c r="I239" s="155"/>
      <c r="J239" s="155"/>
    </row>
    <row r="240" spans="1:10">
      <c r="A240" s="169" t="s">
        <v>458</v>
      </c>
      <c r="B240" s="170"/>
      <c r="C240" s="170"/>
      <c r="D240" s="170"/>
      <c r="E240" s="170"/>
      <c r="F240" s="171"/>
      <c r="G240" s="155"/>
      <c r="H240" s="155"/>
      <c r="I240" s="155"/>
      <c r="J240" s="155"/>
    </row>
    <row r="241" spans="1:10">
      <c r="A241" s="169" t="s">
        <v>459</v>
      </c>
      <c r="B241" s="170"/>
      <c r="C241" s="170"/>
      <c r="D241" s="170"/>
      <c r="E241" s="170"/>
      <c r="F241" s="171"/>
      <c r="G241" s="155"/>
      <c r="H241" s="155"/>
      <c r="I241" s="155"/>
      <c r="J241" s="155"/>
    </row>
    <row r="242" spans="1:10">
      <c r="A242" s="169" t="s">
        <v>460</v>
      </c>
      <c r="B242" s="170"/>
      <c r="C242" s="170"/>
      <c r="D242" s="170"/>
      <c r="E242" s="170"/>
      <c r="F242" s="171"/>
      <c r="G242" s="155"/>
      <c r="H242" s="155"/>
      <c r="I242" s="155"/>
      <c r="J242" s="155"/>
    </row>
    <row r="243" spans="1:10">
      <c r="A243" s="169" t="s">
        <v>461</v>
      </c>
      <c r="B243" s="170"/>
      <c r="C243" s="170"/>
      <c r="D243" s="170"/>
      <c r="E243" s="170"/>
      <c r="F243" s="171"/>
      <c r="G243" s="155"/>
      <c r="H243" s="155"/>
      <c r="I243" s="155"/>
      <c r="J243" s="155"/>
    </row>
    <row r="244" spans="1:10">
      <c r="A244" s="169" t="s">
        <v>462</v>
      </c>
      <c r="B244" s="170"/>
      <c r="C244" s="170"/>
      <c r="D244" s="170"/>
      <c r="E244" s="170"/>
      <c r="F244" s="171"/>
      <c r="G244" s="155"/>
      <c r="H244" s="155"/>
      <c r="I244" s="155"/>
      <c r="J244" s="155"/>
    </row>
    <row r="245" spans="1:10">
      <c r="A245" s="169" t="s">
        <v>463</v>
      </c>
      <c r="B245" s="170"/>
      <c r="C245" s="170"/>
      <c r="D245" s="170"/>
      <c r="E245" s="170"/>
      <c r="F245" s="171"/>
      <c r="G245" s="155"/>
      <c r="H245" s="155"/>
      <c r="I245" s="155"/>
      <c r="J245" s="155"/>
    </row>
    <row r="246" spans="1:10">
      <c r="A246" s="169" t="s">
        <v>464</v>
      </c>
      <c r="B246" s="170"/>
      <c r="C246" s="170"/>
      <c r="D246" s="170"/>
      <c r="E246" s="170"/>
      <c r="F246" s="171"/>
      <c r="G246" s="155"/>
      <c r="H246" s="155"/>
      <c r="I246" s="155"/>
      <c r="J246" s="155"/>
    </row>
    <row r="247" spans="1:10">
      <c r="A247" s="169" t="s">
        <v>465</v>
      </c>
      <c r="B247" s="170"/>
      <c r="C247" s="170"/>
      <c r="D247" s="170"/>
      <c r="E247" s="170"/>
      <c r="F247" s="171"/>
      <c r="G247" s="155"/>
      <c r="H247" s="155"/>
      <c r="I247" s="155"/>
      <c r="J247" s="155"/>
    </row>
    <row r="248" spans="1:10">
      <c r="A248" s="169" t="s">
        <v>466</v>
      </c>
      <c r="B248" s="170"/>
      <c r="C248" s="170"/>
      <c r="D248" s="170"/>
      <c r="E248" s="170"/>
      <c r="F248" s="171"/>
      <c r="G248" s="155"/>
      <c r="H248" s="155"/>
      <c r="I248" s="155"/>
      <c r="J248" s="155"/>
    </row>
    <row r="249" spans="1:10">
      <c r="A249" s="169" t="s">
        <v>467</v>
      </c>
      <c r="B249" s="170"/>
      <c r="C249" s="170"/>
      <c r="D249" s="170"/>
      <c r="E249" s="170"/>
      <c r="F249" s="171"/>
      <c r="G249" s="155"/>
      <c r="H249" s="155"/>
      <c r="I249" s="155"/>
      <c r="J249" s="155"/>
    </row>
    <row r="250" spans="1:10">
      <c r="A250" s="169" t="s">
        <v>468</v>
      </c>
      <c r="B250" s="170"/>
      <c r="C250" s="170"/>
      <c r="D250" s="170"/>
      <c r="E250" s="170"/>
      <c r="F250" s="171"/>
      <c r="G250" s="155"/>
      <c r="H250" s="155"/>
      <c r="I250" s="155"/>
      <c r="J250" s="155"/>
    </row>
    <row r="251" spans="1:10">
      <c r="A251" s="169" t="s">
        <v>469</v>
      </c>
      <c r="B251" s="170"/>
      <c r="C251" s="170"/>
      <c r="D251" s="170"/>
      <c r="E251" s="170"/>
      <c r="F251" s="171"/>
      <c r="G251" s="155"/>
      <c r="H251" s="155"/>
      <c r="I251" s="155"/>
      <c r="J251" s="155"/>
    </row>
    <row r="252" spans="1:10">
      <c r="A252" s="169" t="s">
        <v>470</v>
      </c>
      <c r="B252" s="170"/>
      <c r="C252" s="170"/>
      <c r="D252" s="170"/>
      <c r="E252" s="170"/>
      <c r="F252" s="171"/>
      <c r="G252" s="155"/>
      <c r="H252" s="155"/>
      <c r="I252" s="155"/>
      <c r="J252" s="156"/>
    </row>
  </sheetData>
  <mergeCells count="77">
    <mergeCell ref="A187:F187"/>
    <mergeCell ref="A1:J1"/>
    <mergeCell ref="A2:J2"/>
    <mergeCell ref="A3:J3"/>
    <mergeCell ref="B4:J4"/>
    <mergeCell ref="A5:J5"/>
    <mergeCell ref="A37:I37"/>
    <mergeCell ref="A53:I53"/>
    <mergeCell ref="A173:I173"/>
    <mergeCell ref="A184:F184"/>
    <mergeCell ref="A185:F185"/>
    <mergeCell ref="A186:F186"/>
    <mergeCell ref="A199:F199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211:F211"/>
    <mergeCell ref="A200:F200"/>
    <mergeCell ref="A201:F201"/>
    <mergeCell ref="A202:F202"/>
    <mergeCell ref="A203:F203"/>
    <mergeCell ref="A204:F204"/>
    <mergeCell ref="A205:F205"/>
    <mergeCell ref="A206:F206"/>
    <mergeCell ref="A207:F207"/>
    <mergeCell ref="A208:F208"/>
    <mergeCell ref="A209:F209"/>
    <mergeCell ref="A210:F210"/>
    <mergeCell ref="A223:F223"/>
    <mergeCell ref="A212:F212"/>
    <mergeCell ref="A213:F213"/>
    <mergeCell ref="A214:F214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35:F235"/>
    <mergeCell ref="A224:F224"/>
    <mergeCell ref="A225:F225"/>
    <mergeCell ref="A226:F226"/>
    <mergeCell ref="A227:F227"/>
    <mergeCell ref="A228:F228"/>
    <mergeCell ref="A229:F229"/>
    <mergeCell ref="A230:F230"/>
    <mergeCell ref="A231:F231"/>
    <mergeCell ref="A232:F232"/>
    <mergeCell ref="A233:F233"/>
    <mergeCell ref="A234:F234"/>
    <mergeCell ref="A247:F247"/>
    <mergeCell ref="A236:F236"/>
    <mergeCell ref="A237:F237"/>
    <mergeCell ref="A238:F238"/>
    <mergeCell ref="A239:F239"/>
    <mergeCell ref="A240:F240"/>
    <mergeCell ref="A241:F241"/>
    <mergeCell ref="A242:F242"/>
    <mergeCell ref="A243:F243"/>
    <mergeCell ref="A244:F244"/>
    <mergeCell ref="A245:F245"/>
    <mergeCell ref="A246:F246"/>
    <mergeCell ref="A248:F248"/>
    <mergeCell ref="A249:F249"/>
    <mergeCell ref="A250:F250"/>
    <mergeCell ref="A251:F251"/>
    <mergeCell ref="A252:F252"/>
  </mergeCells>
  <dataValidations count="4">
    <dataValidation type="list" allowBlank="1" sqref="D7:D22 D39:D44 D55:D159 B160:B161" xr:uid="{A3BD8EB4-DFF1-4FF2-8884-D02E2A1F7379}">
      <formula1>"AGP,CLH,CLT,COM,CTD,CTI,DES,DISP,ELE,ESG,EST,EXM,EXQ,EXR,FRQ,REV,VAGO"</formula1>
    </dataValidation>
    <dataValidation type="list" allowBlank="1" sqref="B39:B44" xr:uid="{2C7C5191-15B1-4CAF-83EB-49740E2771E7}">
      <formula1>"FDA,FDA-1,FDA-2,FDA-3,FDA-4"</formula1>
    </dataValidation>
    <dataValidation type="list" allowBlank="1" sqref="B7:B22" xr:uid="{CC7D5CBB-267A-4CC0-B97A-0FB82A00F221}">
      <formula1>"DAS,DAS-1,DAS-2,DAS-3,DAS-4,DAS-5,CAA-1,CAA-2,CAA-3,CAA-4,CAA-5"</formula1>
    </dataValidation>
    <dataValidation type="list" allowBlank="1" sqref="B55:B159 B162:B163" xr:uid="{E47F48CE-377E-4DB6-84F6-FC19CFAB000A}">
      <formula1>"FGS-1,FGS-2,FGS-3,FGA-1,FGA-2,FGA-3"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8C56-22B1-48F5-AB09-A230560AF55B}">
  <dimension ref="A1:AD1070"/>
  <sheetViews>
    <sheetView tabSelected="1" topLeftCell="A28" zoomScale="70" zoomScaleNormal="70" zoomScaleSheetLayoutView="25" workbookViewId="0">
      <selection activeCell="E181" sqref="E181"/>
    </sheetView>
  </sheetViews>
  <sheetFormatPr defaultColWidth="12.625" defaultRowHeight="15" customHeight="1"/>
  <cols>
    <col min="1" max="1" width="62.875" style="182" customWidth="1"/>
    <col min="2" max="2" width="21.375" style="182" bestFit="1" customWidth="1"/>
    <col min="3" max="3" width="17.75" style="182" customWidth="1"/>
    <col min="4" max="4" width="18.25" style="182" customWidth="1"/>
    <col min="5" max="5" width="12" style="182" customWidth="1"/>
    <col min="6" max="6" width="55.25" style="182" bestFit="1" customWidth="1"/>
    <col min="7" max="7" width="25.25" style="296" bestFit="1" customWidth="1"/>
    <col min="8" max="8" width="21.375" style="296" customWidth="1"/>
    <col min="9" max="9" width="28.25" style="296" customWidth="1"/>
    <col min="10" max="10" width="24.75" style="296" bestFit="1" customWidth="1"/>
    <col min="11" max="16" width="8" style="182" customWidth="1"/>
    <col min="17" max="17" width="43.875" style="182" customWidth="1"/>
    <col min="18" max="30" width="8" style="182" customWidth="1"/>
    <col min="31" max="16384" width="12.625" style="182"/>
  </cols>
  <sheetData>
    <row r="1" spans="1:30" ht="30" customHeigh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30" ht="30" customHeight="1">
      <c r="A2" s="183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30" ht="30" customHeight="1">
      <c r="A3" s="183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A3" s="186"/>
    </row>
    <row r="4" spans="1:30" ht="30" customHeight="1">
      <c r="A4" s="187" t="s">
        <v>700</v>
      </c>
      <c r="B4" s="188" t="s">
        <v>4</v>
      </c>
      <c r="C4" s="184"/>
      <c r="D4" s="184"/>
      <c r="E4" s="184"/>
      <c r="F4" s="184"/>
      <c r="G4" s="184"/>
      <c r="H4" s="184"/>
      <c r="I4" s="184"/>
      <c r="J4" s="189"/>
      <c r="K4" s="190"/>
    </row>
    <row r="5" spans="1:30" ht="30" customHeight="1">
      <c r="A5" s="191" t="s">
        <v>5</v>
      </c>
      <c r="B5" s="184"/>
      <c r="C5" s="184"/>
      <c r="D5" s="184"/>
      <c r="E5" s="184"/>
      <c r="F5" s="184"/>
      <c r="G5" s="184"/>
      <c r="H5" s="184"/>
      <c r="I5" s="184"/>
      <c r="J5" s="189"/>
      <c r="K5" s="192"/>
      <c r="L5" s="193"/>
      <c r="M5" s="194"/>
      <c r="N5" s="194"/>
      <c r="O5" s="194"/>
      <c r="P5" s="194"/>
      <c r="Q5" s="194"/>
    </row>
    <row r="6" spans="1:30" ht="47.25" customHeight="1">
      <c r="A6" s="195" t="s">
        <v>6</v>
      </c>
      <c r="B6" s="195" t="s">
        <v>7</v>
      </c>
      <c r="C6" s="195" t="s">
        <v>8</v>
      </c>
      <c r="D6" s="195" t="s">
        <v>9</v>
      </c>
      <c r="E6" s="195" t="s">
        <v>10</v>
      </c>
      <c r="F6" s="195" t="s">
        <v>11</v>
      </c>
      <c r="G6" s="195" t="s">
        <v>12</v>
      </c>
      <c r="H6" s="195" t="s">
        <v>13</v>
      </c>
      <c r="I6" s="195" t="s">
        <v>14</v>
      </c>
      <c r="J6" s="195" t="s">
        <v>15</v>
      </c>
      <c r="K6" s="196"/>
      <c r="L6" s="197"/>
      <c r="M6" s="197"/>
      <c r="N6" s="197"/>
      <c r="O6" s="197"/>
      <c r="P6" s="197"/>
      <c r="Q6" s="197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</row>
    <row r="7" spans="1:30" ht="30" customHeight="1">
      <c r="A7" s="199" t="s">
        <v>559</v>
      </c>
      <c r="B7" s="199" t="s">
        <v>17</v>
      </c>
      <c r="C7" s="200" t="s">
        <v>560</v>
      </c>
      <c r="D7" s="200" t="s">
        <v>484</v>
      </c>
      <c r="E7" s="201">
        <v>1</v>
      </c>
      <c r="F7" s="202" t="s">
        <v>20</v>
      </c>
      <c r="G7" s="203">
        <v>0</v>
      </c>
      <c r="H7" s="204">
        <v>2600</v>
      </c>
      <c r="I7" s="205">
        <v>10400</v>
      </c>
      <c r="J7" s="206">
        <f t="shared" ref="J7:J23" si="0">SUM(G7:I7)</f>
        <v>13000</v>
      </c>
      <c r="K7" s="207"/>
      <c r="L7" s="207"/>
      <c r="M7" s="207"/>
      <c r="N7" s="207"/>
      <c r="O7" s="207"/>
      <c r="P7" s="207"/>
      <c r="Q7" s="207"/>
      <c r="R7" s="208"/>
      <c r="S7" s="208"/>
      <c r="T7" s="208"/>
      <c r="U7" s="208"/>
      <c r="V7" s="208"/>
      <c r="W7" s="208"/>
      <c r="X7" s="208"/>
      <c r="Y7" s="208"/>
      <c r="Z7" s="208"/>
      <c r="AA7" s="190"/>
      <c r="AB7" s="190"/>
      <c r="AC7" s="190"/>
      <c r="AD7" s="190"/>
    </row>
    <row r="8" spans="1:30" ht="30" customHeight="1">
      <c r="A8" s="199" t="s">
        <v>561</v>
      </c>
      <c r="B8" s="199" t="s">
        <v>42</v>
      </c>
      <c r="C8" s="200" t="s">
        <v>560</v>
      </c>
      <c r="D8" s="200" t="s">
        <v>19</v>
      </c>
      <c r="E8" s="201">
        <v>1</v>
      </c>
      <c r="F8" s="202" t="s">
        <v>23</v>
      </c>
      <c r="G8" s="203">
        <v>0</v>
      </c>
      <c r="H8" s="209">
        <v>770.75</v>
      </c>
      <c r="I8" s="209">
        <v>3083.01</v>
      </c>
      <c r="J8" s="206">
        <f t="shared" ref="J8" si="1">SUM(G8:I8)</f>
        <v>3853.76</v>
      </c>
      <c r="K8" s="207"/>
      <c r="L8" s="207"/>
      <c r="M8" s="207"/>
      <c r="N8" s="207"/>
      <c r="O8" s="207"/>
      <c r="P8" s="207"/>
      <c r="Q8" s="207"/>
      <c r="R8" s="208"/>
      <c r="S8" s="208"/>
      <c r="T8" s="208"/>
      <c r="U8" s="208"/>
      <c r="V8" s="208"/>
      <c r="W8" s="208"/>
      <c r="X8" s="208"/>
      <c r="Y8" s="208"/>
      <c r="Z8" s="208"/>
      <c r="AA8" s="190"/>
      <c r="AB8" s="190"/>
      <c r="AC8" s="190"/>
      <c r="AD8" s="190"/>
    </row>
    <row r="9" spans="1:30" ht="30" customHeight="1">
      <c r="A9" s="199" t="s">
        <v>562</v>
      </c>
      <c r="B9" s="199" t="s">
        <v>25</v>
      </c>
      <c r="C9" s="200" t="s">
        <v>26</v>
      </c>
      <c r="D9" s="200" t="s">
        <v>19</v>
      </c>
      <c r="E9" s="201">
        <v>1</v>
      </c>
      <c r="F9" s="202" t="s">
        <v>27</v>
      </c>
      <c r="G9" s="203">
        <v>0</v>
      </c>
      <c r="H9" s="204">
        <v>1425.9</v>
      </c>
      <c r="I9" s="205">
        <v>5703.56</v>
      </c>
      <c r="J9" s="206">
        <f t="shared" si="0"/>
        <v>7129.4600000000009</v>
      </c>
      <c r="K9" s="207"/>
      <c r="L9" s="207"/>
      <c r="M9" s="207"/>
      <c r="N9" s="207"/>
      <c r="O9" s="207"/>
      <c r="P9" s="207"/>
      <c r="Q9" s="207"/>
      <c r="R9" s="208"/>
      <c r="S9" s="208"/>
      <c r="T9" s="208"/>
      <c r="U9" s="208"/>
      <c r="V9" s="208"/>
      <c r="W9" s="208"/>
      <c r="X9" s="208"/>
      <c r="Y9" s="208"/>
      <c r="Z9" s="208"/>
      <c r="AA9" s="190"/>
      <c r="AB9" s="190"/>
      <c r="AC9" s="190"/>
      <c r="AD9" s="190"/>
    </row>
    <row r="10" spans="1:30" ht="30" customHeight="1">
      <c r="A10" s="199" t="s">
        <v>563</v>
      </c>
      <c r="B10" s="199" t="s">
        <v>35</v>
      </c>
      <c r="C10" s="200" t="s">
        <v>312</v>
      </c>
      <c r="D10" s="200" t="s">
        <v>19</v>
      </c>
      <c r="E10" s="201">
        <v>1</v>
      </c>
      <c r="F10" s="202" t="s">
        <v>543</v>
      </c>
      <c r="G10" s="203">
        <v>0</v>
      </c>
      <c r="H10" s="210">
        <v>308.3</v>
      </c>
      <c r="I10" s="210">
        <v>1233.21</v>
      </c>
      <c r="J10" s="206">
        <f t="shared" si="0"/>
        <v>1541.51</v>
      </c>
      <c r="K10" s="207"/>
      <c r="L10" s="207"/>
      <c r="M10" s="207"/>
      <c r="N10" s="207"/>
      <c r="O10" s="207"/>
      <c r="P10" s="207"/>
      <c r="Q10" s="207"/>
      <c r="R10" s="208"/>
      <c r="S10" s="208"/>
      <c r="T10" s="208"/>
      <c r="U10" s="208"/>
      <c r="V10" s="208"/>
      <c r="W10" s="208"/>
      <c r="X10" s="208"/>
      <c r="Y10" s="208"/>
      <c r="Z10" s="208"/>
      <c r="AA10" s="190"/>
      <c r="AB10" s="190"/>
      <c r="AC10" s="190"/>
      <c r="AD10" s="190"/>
    </row>
    <row r="11" spans="1:30" ht="30" customHeight="1">
      <c r="A11" s="199" t="s">
        <v>564</v>
      </c>
      <c r="B11" s="199" t="s">
        <v>35</v>
      </c>
      <c r="C11" s="200" t="s">
        <v>312</v>
      </c>
      <c r="D11" s="200" t="s">
        <v>19</v>
      </c>
      <c r="E11" s="201">
        <v>1</v>
      </c>
      <c r="F11" s="202" t="s">
        <v>544</v>
      </c>
      <c r="G11" s="203">
        <v>0</v>
      </c>
      <c r="H11" s="210">
        <v>308.3</v>
      </c>
      <c r="I11" s="210">
        <v>1233.21</v>
      </c>
      <c r="J11" s="206">
        <f t="shared" si="0"/>
        <v>1541.51</v>
      </c>
      <c r="K11" s="207"/>
      <c r="L11" s="207"/>
      <c r="M11" s="207"/>
      <c r="N11" s="207"/>
      <c r="O11" s="207"/>
      <c r="P11" s="207"/>
      <c r="Q11" s="207"/>
      <c r="R11" s="208"/>
      <c r="S11" s="208"/>
      <c r="T11" s="208"/>
      <c r="U11" s="208"/>
      <c r="V11" s="208"/>
      <c r="W11" s="208"/>
      <c r="X11" s="208"/>
      <c r="Y11" s="208"/>
      <c r="Z11" s="208"/>
      <c r="AA11" s="190"/>
      <c r="AB11" s="190"/>
      <c r="AC11" s="190"/>
      <c r="AD11" s="190"/>
    </row>
    <row r="12" spans="1:30" ht="30" customHeight="1">
      <c r="A12" s="199" t="s">
        <v>565</v>
      </c>
      <c r="B12" s="199" t="s">
        <v>35</v>
      </c>
      <c r="C12" s="200" t="s">
        <v>312</v>
      </c>
      <c r="D12" s="200" t="s">
        <v>19</v>
      </c>
      <c r="E12" s="201">
        <v>1</v>
      </c>
      <c r="F12" s="202" t="s">
        <v>545</v>
      </c>
      <c r="G12" s="203">
        <v>0</v>
      </c>
      <c r="H12" s="210">
        <v>308.3</v>
      </c>
      <c r="I12" s="210">
        <v>1233.21</v>
      </c>
      <c r="J12" s="206">
        <f t="shared" si="0"/>
        <v>1541.51</v>
      </c>
      <c r="K12" s="207"/>
      <c r="L12" s="207"/>
      <c r="M12" s="207"/>
      <c r="N12" s="207"/>
      <c r="O12" s="207"/>
      <c r="P12" s="207"/>
      <c r="Q12" s="207"/>
      <c r="R12" s="208"/>
      <c r="S12" s="208"/>
      <c r="T12" s="208"/>
      <c r="U12" s="208"/>
      <c r="V12" s="208"/>
      <c r="W12" s="208"/>
      <c r="X12" s="208"/>
      <c r="Y12" s="208"/>
      <c r="Z12" s="208"/>
      <c r="AA12" s="190"/>
      <c r="AB12" s="190"/>
      <c r="AC12" s="190"/>
      <c r="AD12" s="190"/>
    </row>
    <row r="13" spans="1:30" ht="30" customHeight="1">
      <c r="A13" s="199" t="s">
        <v>566</v>
      </c>
      <c r="B13" s="199" t="s">
        <v>29</v>
      </c>
      <c r="C13" s="200" t="s">
        <v>26</v>
      </c>
      <c r="D13" s="200" t="s">
        <v>19</v>
      </c>
      <c r="E13" s="201">
        <v>1</v>
      </c>
      <c r="F13" s="202" t="s">
        <v>485</v>
      </c>
      <c r="G13" s="203">
        <v>0</v>
      </c>
      <c r="H13" s="204">
        <v>1310.28</v>
      </c>
      <c r="I13" s="205">
        <v>5241.1099999999997</v>
      </c>
      <c r="J13" s="206">
        <f t="shared" si="0"/>
        <v>6551.3899999999994</v>
      </c>
      <c r="K13" s="207"/>
      <c r="L13" s="207"/>
      <c r="M13" s="207"/>
      <c r="N13" s="207"/>
      <c r="O13" s="207"/>
      <c r="P13" s="207"/>
      <c r="Q13" s="207"/>
      <c r="R13" s="208"/>
      <c r="S13" s="208"/>
      <c r="T13" s="208"/>
      <c r="U13" s="208"/>
      <c r="V13" s="208"/>
      <c r="W13" s="208"/>
      <c r="X13" s="208"/>
      <c r="Y13" s="208"/>
      <c r="Z13" s="208"/>
      <c r="AA13" s="190"/>
      <c r="AB13" s="190"/>
      <c r="AC13" s="190"/>
      <c r="AD13" s="190"/>
    </row>
    <row r="14" spans="1:30" ht="30" customHeight="1">
      <c r="A14" s="199" t="s">
        <v>567</v>
      </c>
      <c r="B14" s="199" t="s">
        <v>22</v>
      </c>
      <c r="C14" s="200" t="s">
        <v>26</v>
      </c>
      <c r="D14" s="200" t="s">
        <v>19</v>
      </c>
      <c r="E14" s="201">
        <v>1</v>
      </c>
      <c r="F14" s="202" t="s">
        <v>525</v>
      </c>
      <c r="G14" s="203">
        <v>0</v>
      </c>
      <c r="H14" s="210">
        <v>500.99</v>
      </c>
      <c r="I14" s="210">
        <v>2003.96</v>
      </c>
      <c r="J14" s="206">
        <f t="shared" ref="J14:J18" si="2">SUM(G14:I14)</f>
        <v>2504.9499999999998</v>
      </c>
      <c r="K14" s="207"/>
      <c r="L14" s="207"/>
      <c r="M14" s="207"/>
      <c r="N14" s="207"/>
      <c r="O14" s="207"/>
      <c r="P14" s="207"/>
      <c r="Q14" s="207"/>
      <c r="R14" s="208"/>
      <c r="S14" s="208"/>
      <c r="T14" s="208"/>
      <c r="U14" s="208"/>
      <c r="V14" s="208"/>
      <c r="W14" s="208"/>
      <c r="X14" s="208"/>
      <c r="Y14" s="208"/>
      <c r="Z14" s="208"/>
      <c r="AA14" s="190"/>
      <c r="AB14" s="190"/>
      <c r="AC14" s="190"/>
      <c r="AD14" s="190"/>
    </row>
    <row r="15" spans="1:30" ht="30" customHeight="1">
      <c r="A15" s="199" t="s">
        <v>488</v>
      </c>
      <c r="B15" s="199" t="s">
        <v>81</v>
      </c>
      <c r="C15" s="200" t="s">
        <v>560</v>
      </c>
      <c r="D15" s="200" t="s">
        <v>19</v>
      </c>
      <c r="E15" s="201">
        <v>1</v>
      </c>
      <c r="F15" s="202" t="s">
        <v>701</v>
      </c>
      <c r="G15" s="203">
        <v>0</v>
      </c>
      <c r="H15" s="210">
        <v>269.76</v>
      </c>
      <c r="I15" s="210">
        <v>1079.06</v>
      </c>
      <c r="J15" s="206">
        <f t="shared" si="2"/>
        <v>1348.82</v>
      </c>
      <c r="K15" s="207"/>
      <c r="L15" s="207"/>
      <c r="M15" s="207"/>
      <c r="N15" s="207"/>
      <c r="O15" s="207"/>
      <c r="P15" s="207"/>
      <c r="Q15" s="207"/>
      <c r="R15" s="208"/>
      <c r="S15" s="208"/>
      <c r="T15" s="208"/>
      <c r="U15" s="208"/>
      <c r="V15" s="208"/>
      <c r="W15" s="208"/>
      <c r="X15" s="208"/>
      <c r="Y15" s="208"/>
      <c r="Z15" s="208"/>
      <c r="AA15" s="190"/>
      <c r="AB15" s="190"/>
      <c r="AC15" s="190"/>
      <c r="AD15" s="190"/>
    </row>
    <row r="16" spans="1:30" ht="30" customHeight="1">
      <c r="A16" s="199" t="s">
        <v>568</v>
      </c>
      <c r="B16" s="199" t="s">
        <v>35</v>
      </c>
      <c r="C16" s="200" t="s">
        <v>36</v>
      </c>
      <c r="D16" s="200" t="s">
        <v>19</v>
      </c>
      <c r="E16" s="201">
        <v>1</v>
      </c>
      <c r="F16" s="202" t="s">
        <v>37</v>
      </c>
      <c r="G16" s="203">
        <v>0</v>
      </c>
      <c r="H16" s="210">
        <v>308.3</v>
      </c>
      <c r="I16" s="210">
        <v>1233.21</v>
      </c>
      <c r="J16" s="206">
        <f t="shared" si="2"/>
        <v>1541.51</v>
      </c>
      <c r="K16" s="207"/>
      <c r="L16" s="207"/>
      <c r="M16" s="207"/>
      <c r="N16" s="207"/>
      <c r="O16" s="207"/>
      <c r="P16" s="207"/>
      <c r="Q16" s="207"/>
      <c r="R16" s="208"/>
      <c r="S16" s="208"/>
      <c r="T16" s="208"/>
      <c r="U16" s="208"/>
      <c r="V16" s="208"/>
      <c r="W16" s="208"/>
      <c r="X16" s="208"/>
      <c r="Y16" s="208"/>
      <c r="Z16" s="208"/>
      <c r="AA16" s="190"/>
      <c r="AB16" s="190"/>
      <c r="AC16" s="190"/>
      <c r="AD16" s="190"/>
    </row>
    <row r="17" spans="1:30" ht="30" customHeight="1">
      <c r="A17" s="199" t="s">
        <v>569</v>
      </c>
      <c r="B17" s="199" t="s">
        <v>22</v>
      </c>
      <c r="C17" s="200" t="s">
        <v>36</v>
      </c>
      <c r="D17" s="200" t="s">
        <v>487</v>
      </c>
      <c r="E17" s="201">
        <v>1</v>
      </c>
      <c r="F17" s="202" t="s">
        <v>40</v>
      </c>
      <c r="G17" s="203">
        <v>0</v>
      </c>
      <c r="H17" s="210">
        <v>500.99</v>
      </c>
      <c r="I17" s="210">
        <v>2003.96</v>
      </c>
      <c r="J17" s="206">
        <f t="shared" si="2"/>
        <v>2504.9499999999998</v>
      </c>
      <c r="K17" s="207"/>
      <c r="L17" s="207"/>
      <c r="M17" s="207"/>
      <c r="N17" s="207"/>
      <c r="O17" s="207"/>
      <c r="P17" s="207"/>
      <c r="Q17" s="207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</row>
    <row r="18" spans="1:30" ht="30" customHeight="1">
      <c r="A18" s="199" t="s">
        <v>570</v>
      </c>
      <c r="B18" s="199" t="s">
        <v>22</v>
      </c>
      <c r="C18" s="200" t="s">
        <v>560</v>
      </c>
      <c r="D18" s="200" t="s">
        <v>19</v>
      </c>
      <c r="E18" s="201">
        <v>1</v>
      </c>
      <c r="F18" s="202" t="s">
        <v>490</v>
      </c>
      <c r="G18" s="203">
        <v>0</v>
      </c>
      <c r="H18" s="210">
        <v>500.99</v>
      </c>
      <c r="I18" s="210">
        <v>2003.96</v>
      </c>
      <c r="J18" s="206">
        <f t="shared" si="2"/>
        <v>2504.9499999999998</v>
      </c>
      <c r="K18" s="207"/>
      <c r="L18" s="207"/>
      <c r="M18" s="207"/>
      <c r="N18" s="207"/>
      <c r="O18" s="207"/>
      <c r="P18" s="207"/>
      <c r="Q18" s="207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</row>
    <row r="19" spans="1:30" ht="30" customHeight="1">
      <c r="A19" s="199" t="s">
        <v>571</v>
      </c>
      <c r="B19" s="199" t="s">
        <v>42</v>
      </c>
      <c r="C19" s="200" t="s">
        <v>560</v>
      </c>
      <c r="D19" s="200" t="s">
        <v>19</v>
      </c>
      <c r="E19" s="201">
        <v>1</v>
      </c>
      <c r="F19" s="202" t="s">
        <v>44</v>
      </c>
      <c r="G19" s="203">
        <v>0</v>
      </c>
      <c r="H19" s="209">
        <v>770.75</v>
      </c>
      <c r="I19" s="209">
        <v>3083.01</v>
      </c>
      <c r="J19" s="206">
        <f t="shared" si="0"/>
        <v>3853.76</v>
      </c>
      <c r="K19" s="207"/>
      <c r="L19" s="207"/>
      <c r="M19" s="207"/>
      <c r="N19" s="207"/>
      <c r="O19" s="207"/>
      <c r="P19" s="207"/>
      <c r="Q19" s="207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30" customHeight="1">
      <c r="A20" s="199" t="s">
        <v>572</v>
      </c>
      <c r="B20" s="199" t="s">
        <v>29</v>
      </c>
      <c r="C20" s="200" t="s">
        <v>312</v>
      </c>
      <c r="D20" s="200" t="s">
        <v>484</v>
      </c>
      <c r="E20" s="201">
        <v>1</v>
      </c>
      <c r="F20" s="202" t="s">
        <v>47</v>
      </c>
      <c r="G20" s="203">
        <v>0</v>
      </c>
      <c r="H20" s="209">
        <v>1310.28</v>
      </c>
      <c r="I20" s="209">
        <v>5241.1099999999997</v>
      </c>
      <c r="J20" s="206">
        <f t="shared" si="0"/>
        <v>6551.3899999999994</v>
      </c>
      <c r="K20" s="207"/>
      <c r="L20" s="207"/>
      <c r="M20" s="207"/>
      <c r="N20" s="207"/>
      <c r="O20" s="207"/>
      <c r="P20" s="207"/>
      <c r="Q20" s="207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30" customHeight="1">
      <c r="A21" s="199" t="s">
        <v>573</v>
      </c>
      <c r="B21" s="199" t="s">
        <v>52</v>
      </c>
      <c r="C21" s="200" t="s">
        <v>26</v>
      </c>
      <c r="D21" s="200" t="s">
        <v>487</v>
      </c>
      <c r="E21" s="201">
        <v>1</v>
      </c>
      <c r="F21" s="202" t="s">
        <v>54</v>
      </c>
      <c r="G21" s="203">
        <v>0</v>
      </c>
      <c r="H21" s="204">
        <v>1076.06</v>
      </c>
      <c r="I21" s="205">
        <v>4316.21</v>
      </c>
      <c r="J21" s="206">
        <f t="shared" ref="J21" si="3">SUM(G21:I21)</f>
        <v>5392.27</v>
      </c>
      <c r="K21" s="207"/>
      <c r="L21" s="207"/>
      <c r="M21" s="207"/>
      <c r="N21" s="207"/>
      <c r="O21" s="207"/>
      <c r="P21" s="207"/>
      <c r="Q21" s="207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30" customHeight="1">
      <c r="A22" s="199" t="s">
        <v>574</v>
      </c>
      <c r="B22" s="199" t="s">
        <v>29</v>
      </c>
      <c r="C22" s="200" t="s">
        <v>560</v>
      </c>
      <c r="D22" s="200" t="s">
        <v>484</v>
      </c>
      <c r="E22" s="201">
        <v>1</v>
      </c>
      <c r="F22" s="202" t="s">
        <v>504</v>
      </c>
      <c r="G22" s="203">
        <v>0</v>
      </c>
      <c r="H22" s="209">
        <v>1310.28</v>
      </c>
      <c r="I22" s="209">
        <v>5241.1099999999997</v>
      </c>
      <c r="J22" s="206">
        <f t="shared" si="0"/>
        <v>6551.3899999999994</v>
      </c>
      <c r="K22" s="207"/>
      <c r="L22" s="207"/>
      <c r="M22" s="207"/>
      <c r="N22" s="207"/>
      <c r="O22" s="207"/>
      <c r="P22" s="207"/>
      <c r="Q22" s="207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30" customHeight="1">
      <c r="A23" s="199" t="s">
        <v>575</v>
      </c>
      <c r="B23" s="199" t="s">
        <v>29</v>
      </c>
      <c r="C23" s="200" t="s">
        <v>312</v>
      </c>
      <c r="D23" s="200" t="s">
        <v>19</v>
      </c>
      <c r="E23" s="201">
        <v>1</v>
      </c>
      <c r="F23" s="211" t="s">
        <v>57</v>
      </c>
      <c r="G23" s="203">
        <v>0</v>
      </c>
      <c r="H23" s="209">
        <v>1310.28</v>
      </c>
      <c r="I23" s="209">
        <v>5241.1099999999997</v>
      </c>
      <c r="J23" s="206">
        <f t="shared" si="0"/>
        <v>6551.3899999999994</v>
      </c>
      <c r="K23" s="207"/>
      <c r="L23" s="207"/>
      <c r="M23" s="207"/>
      <c r="N23" s="207"/>
      <c r="O23" s="207"/>
      <c r="P23" s="207"/>
      <c r="Q23" s="207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57" customHeight="1">
      <c r="A24" s="212" t="s">
        <v>58</v>
      </c>
      <c r="B24" s="212" t="s">
        <v>59</v>
      </c>
      <c r="C24" s="213" t="s">
        <v>60</v>
      </c>
      <c r="D24" s="213" t="s">
        <v>61</v>
      </c>
      <c r="E24" s="213" t="s">
        <v>62</v>
      </c>
      <c r="F24" s="214"/>
      <c r="G24" s="213" t="s">
        <v>63</v>
      </c>
      <c r="H24" s="213" t="s">
        <v>64</v>
      </c>
      <c r="I24" s="213" t="s">
        <v>65</v>
      </c>
      <c r="J24" s="213" t="s">
        <v>66</v>
      </c>
      <c r="K24" s="207"/>
      <c r="L24" s="207"/>
      <c r="M24" s="207"/>
      <c r="N24" s="207"/>
      <c r="O24" s="207"/>
      <c r="P24" s="207"/>
      <c r="Q24" s="207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30" customHeight="1">
      <c r="A25" s="215" t="s">
        <v>67</v>
      </c>
      <c r="B25" s="201" t="s">
        <v>68</v>
      </c>
      <c r="C25" s="216">
        <f>SUMIFS($E$7:$E$23,$B$7:$B$23,"DAS",$D$7:$D$23,"&lt;&gt;VAGO")</f>
        <v>0</v>
      </c>
      <c r="D25" s="216">
        <f>SUMIFS($E$7:$E$23,$B$7:$B$23,"DAS",$D$7:$D$23,"VAGO")</f>
        <v>0</v>
      </c>
      <c r="E25" s="216">
        <f t="shared" ref="E25:E35" si="4">C25+D25</f>
        <v>0</v>
      </c>
      <c r="F25" s="217"/>
      <c r="G25" s="206">
        <f>SUMIF($B$7:$B$23,"DAS",$G$7:$G$23)</f>
        <v>0</v>
      </c>
      <c r="H25" s="206">
        <f>SUMIF($B$7:$B$23,"DAS",$H$7:$H$23)</f>
        <v>0</v>
      </c>
      <c r="I25" s="206">
        <f>SUMIF($B$7:$B$23,"DAS",$I$7:$I$23)</f>
        <v>0</v>
      </c>
      <c r="J25" s="206">
        <f>SUMIF($B$7:$B$23,"DAS",$J$7:$J$23)</f>
        <v>0</v>
      </c>
      <c r="K25" s="218"/>
      <c r="L25" s="218"/>
      <c r="M25" s="218"/>
      <c r="N25" s="218"/>
      <c r="O25" s="218"/>
      <c r="P25" s="218"/>
      <c r="Q25" s="218"/>
    </row>
    <row r="26" spans="1:30" ht="30" customHeight="1">
      <c r="A26" s="215" t="s">
        <v>69</v>
      </c>
      <c r="B26" s="201" t="s">
        <v>17</v>
      </c>
      <c r="C26" s="216">
        <f>SUMIFS($E$7:$E$23,$B$7:$B$23,"DAS-1",$D$7:$D$23,"&lt;&gt;VAGO")</f>
        <v>1</v>
      </c>
      <c r="D26" s="216">
        <f>SUMIFS($E$7:$E$23,$B$7:$B$23,"DAS-1",$D$7:$D$23,"VAGO")</f>
        <v>0</v>
      </c>
      <c r="E26" s="216">
        <f t="shared" si="4"/>
        <v>1</v>
      </c>
      <c r="F26" s="219"/>
      <c r="G26" s="206">
        <f>SUMIF($B$7:$B$23,"DAS-1",$G$7:$G$23)</f>
        <v>0</v>
      </c>
      <c r="H26" s="206">
        <f>SUMIF($B$7:$B$23,"DAS-1",$H$7:$H$23)</f>
        <v>2600</v>
      </c>
      <c r="I26" s="206">
        <f>SUMIF($B$7:$B$23,"DAS-1",$I$7:$I$23)</f>
        <v>10400</v>
      </c>
      <c r="J26" s="206">
        <f>SUMIF($B$7:$B$23,"DAS-1",$J$7:$J$23)</f>
        <v>13000</v>
      </c>
      <c r="K26" s="218"/>
      <c r="L26" s="218"/>
      <c r="M26" s="218"/>
      <c r="N26" s="218"/>
      <c r="O26" s="218"/>
      <c r="P26" s="218"/>
      <c r="Q26" s="218"/>
    </row>
    <row r="27" spans="1:30" ht="30" customHeight="1">
      <c r="A27" s="215" t="s">
        <v>70</v>
      </c>
      <c r="B27" s="201" t="s">
        <v>71</v>
      </c>
      <c r="C27" s="216">
        <f>SUMIFS($E$7:$E$23,$B$7:$B$23,"DAS-2",$D$7:$D$23,"&lt;&gt;VAGO")</f>
        <v>0</v>
      </c>
      <c r="D27" s="216">
        <f>SUMIFS($E$7:$E$23,$B$7:$B$23,"DAS-2",$D$7:$D$23,"VAGO")</f>
        <v>0</v>
      </c>
      <c r="E27" s="216">
        <f t="shared" si="4"/>
        <v>0</v>
      </c>
      <c r="F27" s="219"/>
      <c r="G27" s="206">
        <f>SUMIF($B$7:$B$23,"DAS-2",$G$7:$G$23)</f>
        <v>0</v>
      </c>
      <c r="H27" s="206">
        <f>SUMIF($B$7:$B$23,"DAS-2",$H$7:$H$23)</f>
        <v>0</v>
      </c>
      <c r="I27" s="206">
        <f>SUMIF($B$7:$B$23,"DAS-2",$I$7:$I$23)</f>
        <v>0</v>
      </c>
      <c r="J27" s="206">
        <f>SUMIF($B$7:$B$23,"DAS-2",$J$7:$J$23)</f>
        <v>0</v>
      </c>
      <c r="K27" s="218"/>
      <c r="L27" s="218"/>
      <c r="M27" s="218"/>
      <c r="N27" s="218"/>
      <c r="O27" s="218"/>
      <c r="P27" s="218"/>
      <c r="Q27" s="218"/>
    </row>
    <row r="28" spans="1:30" ht="30" customHeight="1">
      <c r="A28" s="215" t="s">
        <v>72</v>
      </c>
      <c r="B28" s="201" t="s">
        <v>25</v>
      </c>
      <c r="C28" s="216">
        <f>SUMIFS($E$7:$E$23,$B$7:$B$23,"DAS-3",$D$7:$D$23,"&lt;&gt;VAGO")</f>
        <v>1</v>
      </c>
      <c r="D28" s="216">
        <v>0</v>
      </c>
      <c r="E28" s="216">
        <f t="shared" si="4"/>
        <v>1</v>
      </c>
      <c r="F28" s="219"/>
      <c r="G28" s="206">
        <f>SUMIF($B$7:$B$23,"DAS-3",$G$7:$G$23)</f>
        <v>0</v>
      </c>
      <c r="H28" s="206">
        <f>SUMIF($B$7:$B$23,"DAS-3",$H$7:$H$23)</f>
        <v>1425.9</v>
      </c>
      <c r="I28" s="206">
        <f>SUMIF($B$7:$B$23,"DAS-3",$I$7:$I$23)</f>
        <v>5703.56</v>
      </c>
      <c r="J28" s="206">
        <f>SUMIF($B$7:$B$23,"DAS-3",$J$7:$J$23)</f>
        <v>7129.4600000000009</v>
      </c>
      <c r="K28" s="218"/>
      <c r="L28" s="218"/>
      <c r="M28" s="218"/>
      <c r="N28" s="218"/>
      <c r="O28" s="218"/>
      <c r="P28" s="218"/>
      <c r="Q28" s="218"/>
    </row>
    <row r="29" spans="1:30" ht="30" customHeight="1">
      <c r="A29" s="220" t="s">
        <v>73</v>
      </c>
      <c r="B29" s="201" t="s">
        <v>29</v>
      </c>
      <c r="C29" s="216">
        <v>4</v>
      </c>
      <c r="D29" s="216">
        <v>0</v>
      </c>
      <c r="E29" s="216">
        <f t="shared" si="4"/>
        <v>4</v>
      </c>
      <c r="F29" s="221"/>
      <c r="G29" s="206">
        <f>SUMIF($B$7:$B$23,"DAS-4",$G$7:$G$23)</f>
        <v>0</v>
      </c>
      <c r="H29" s="206">
        <f>SUMIF($B$7:$B$23,"DAS-4",$H$7:$H$23)</f>
        <v>5241.12</v>
      </c>
      <c r="I29" s="206">
        <f>SUMIF($B$7:$B$23,"DAS-4",$I$7:$I$23)</f>
        <v>20964.439999999999</v>
      </c>
      <c r="J29" s="206">
        <f>SUMIF($B$7:$B$23,"DAS-4",$J$7:$J$23)</f>
        <v>26205.559999999998</v>
      </c>
      <c r="K29" s="218"/>
      <c r="L29" s="218"/>
      <c r="M29" s="218"/>
      <c r="N29" s="218"/>
      <c r="O29" s="218"/>
      <c r="P29" s="218"/>
      <c r="Q29" s="218"/>
    </row>
    <row r="30" spans="1:30" ht="30" customHeight="1">
      <c r="A30" s="220" t="s">
        <v>74</v>
      </c>
      <c r="B30" s="201" t="s">
        <v>52</v>
      </c>
      <c r="C30" s="216">
        <v>1</v>
      </c>
      <c r="D30" s="216">
        <v>0</v>
      </c>
      <c r="E30" s="216">
        <f t="shared" si="4"/>
        <v>1</v>
      </c>
      <c r="F30" s="221"/>
      <c r="G30" s="206">
        <f>SUMIF($B$7:$B$23,"DAS-5",$G$7:$G$23)</f>
        <v>0</v>
      </c>
      <c r="H30" s="206">
        <f>SUMIF($B$7:$B$23,"DAS-5",$H$7:$H$23)</f>
        <v>1076.06</v>
      </c>
      <c r="I30" s="206">
        <f>SUMIF($B$7:$B$23,"DAS-5",$I$7:$I$23)</f>
        <v>4316.21</v>
      </c>
      <c r="J30" s="206">
        <f>SUMIF($B$7:$B$23,"DAS-5",$J$7:$J$23)</f>
        <v>5392.27</v>
      </c>
      <c r="K30" s="218"/>
      <c r="L30" s="218"/>
      <c r="M30" s="218"/>
      <c r="N30" s="218"/>
      <c r="O30" s="218"/>
      <c r="P30" s="218"/>
      <c r="Q30" s="218"/>
    </row>
    <row r="31" spans="1:30" ht="30" customHeight="1">
      <c r="A31" s="220" t="s">
        <v>75</v>
      </c>
      <c r="B31" s="201" t="s">
        <v>76</v>
      </c>
      <c r="C31" s="216">
        <f>SUMIFS($E$7:$E$23,$B$7:$B$23,"CAA-1",$D$7:$D$23,"&lt;&gt;VAGO")</f>
        <v>0</v>
      </c>
      <c r="D31" s="216">
        <f>SUMIFS($E$7:$E$23,$B$7:$B$23,"CAA-1",$D$7:$D$23,"VAGO")</f>
        <v>0</v>
      </c>
      <c r="E31" s="216">
        <f t="shared" si="4"/>
        <v>0</v>
      </c>
      <c r="F31" s="221"/>
      <c r="G31" s="206">
        <f>SUMIF($B$7:$B$23,"CAA-1",$G$7:$G$23)</f>
        <v>0</v>
      </c>
      <c r="H31" s="206">
        <f>SUMIF($B$7:$B$23,"CAA-1",$H$7:$H$23)</f>
        <v>0</v>
      </c>
      <c r="I31" s="206">
        <f>SUMIF($B$7:$B$23,"CAA-1",$I$7:$I$23)</f>
        <v>0</v>
      </c>
      <c r="J31" s="206">
        <f>SUMIF($B$7:$B$23,"CAA-1",$J$7:$J$23)</f>
        <v>0</v>
      </c>
      <c r="K31" s="218"/>
      <c r="L31" s="218"/>
      <c r="M31" s="218"/>
      <c r="N31" s="218"/>
      <c r="O31" s="218"/>
      <c r="P31" s="218"/>
      <c r="Q31" s="218"/>
    </row>
    <row r="32" spans="1:30" ht="30" customHeight="1">
      <c r="A32" s="220" t="s">
        <v>77</v>
      </c>
      <c r="B32" s="201" t="s">
        <v>42</v>
      </c>
      <c r="C32" s="216">
        <f>SUMIFS($E$7:$E$23,$B$7:$B$23,"CAA-2",$D$7:$D$23,"&lt;&gt;VAGO")</f>
        <v>2</v>
      </c>
      <c r="D32" s="216">
        <f>SUMIFS($E$7:$E$23,$B$7:$B$23,"CAA-2",$D$7:$D$23,"VAGO")</f>
        <v>0</v>
      </c>
      <c r="E32" s="216">
        <f t="shared" si="4"/>
        <v>2</v>
      </c>
      <c r="F32" s="221"/>
      <c r="G32" s="206">
        <f>SUMIF($B$7:$B$23,"CAA-2",$G$7:$G$23)</f>
        <v>0</v>
      </c>
      <c r="H32" s="206">
        <f>SUMIF($B$7:$B$23,"CAA-2",$H$7:$H$23)</f>
        <v>1541.5</v>
      </c>
      <c r="I32" s="206">
        <f>SUMIF($B$7:$B$23,"CAA-2",$I$7:$I$23)</f>
        <v>6166.02</v>
      </c>
      <c r="J32" s="206">
        <f>SUMIF($B$7:$B$23,"CAA-2",$J$7:$J$23)</f>
        <v>7707.52</v>
      </c>
      <c r="K32" s="218"/>
      <c r="L32" s="218"/>
      <c r="M32" s="218"/>
      <c r="N32" s="218"/>
      <c r="O32" s="218"/>
      <c r="P32" s="218"/>
      <c r="Q32" s="218"/>
    </row>
    <row r="33" spans="1:30" ht="30" customHeight="1">
      <c r="A33" s="220" t="s">
        <v>78</v>
      </c>
      <c r="B33" s="201" t="s">
        <v>22</v>
      </c>
      <c r="C33" s="216">
        <v>3</v>
      </c>
      <c r="D33" s="216">
        <v>0</v>
      </c>
      <c r="E33" s="216">
        <v>3</v>
      </c>
      <c r="F33" s="219"/>
      <c r="G33" s="206">
        <f>SUMIF($B$7:$B$23,"CAA-3",$G$7:$G$23)</f>
        <v>0</v>
      </c>
      <c r="H33" s="206">
        <f>SUMIF($B$7:$B$23,"CAA-3",$H$7:$H$23)</f>
        <v>1502.97</v>
      </c>
      <c r="I33" s="206">
        <f>SUMIF($B$7:$B$23,"CAA-3",$I$7:$I$23)</f>
        <v>6011.88</v>
      </c>
      <c r="J33" s="206">
        <f>SUMIF($B$7:$B$23,"CAA-3",$J$7:$J$23)</f>
        <v>7514.8499999999995</v>
      </c>
      <c r="K33" s="218"/>
      <c r="L33" s="218"/>
      <c r="M33" s="218"/>
      <c r="N33" s="218"/>
      <c r="O33" s="218"/>
      <c r="P33" s="218"/>
      <c r="Q33" s="218"/>
    </row>
    <row r="34" spans="1:30" ht="30" customHeight="1">
      <c r="A34" s="220" t="s">
        <v>79</v>
      </c>
      <c r="B34" s="201" t="s">
        <v>35</v>
      </c>
      <c r="C34" s="216">
        <f>SUMIFS($E$7:$E$23,$B$7:$B$23,"CAA-4",$D$7:$D$23,"&lt;&gt;VAGO")</f>
        <v>4</v>
      </c>
      <c r="D34" s="216">
        <v>0</v>
      </c>
      <c r="E34" s="216">
        <f t="shared" si="4"/>
        <v>4</v>
      </c>
      <c r="F34" s="219"/>
      <c r="G34" s="206">
        <f>SUMIF($B$7:$B$23,"CAA-4",$G$7:$G$23)</f>
        <v>0</v>
      </c>
      <c r="H34" s="206">
        <f>SUMIF($B$7:$B$23,"CAA-4",$H$7:$H$23)</f>
        <v>1233.2</v>
      </c>
      <c r="I34" s="206">
        <f>SUMIF($B$7:$B$23,"CAA-4",$I$7:$I$23)</f>
        <v>4932.84</v>
      </c>
      <c r="J34" s="206">
        <f>SUMIF($B$7:$B$23,"CAA-4",$J$7:$J$23)</f>
        <v>6166.04</v>
      </c>
      <c r="K34" s="218"/>
      <c r="L34" s="218"/>
      <c r="M34" s="218"/>
      <c r="N34" s="218"/>
      <c r="O34" s="218"/>
      <c r="P34" s="218"/>
      <c r="Q34" s="218"/>
    </row>
    <row r="35" spans="1:30" ht="30" customHeight="1">
      <c r="A35" s="220" t="s">
        <v>80</v>
      </c>
      <c r="B35" s="201" t="s">
        <v>81</v>
      </c>
      <c r="C35" s="216">
        <f>SUMIFS($E$7:$E$23,$B$7:$B$23,"CAA-5",$D$7:$D$23,"&lt;&gt;VAGO")</f>
        <v>1</v>
      </c>
      <c r="D35" s="216">
        <f>SUMIFS($E$7:$E$23,$B$7:$B$23,"CAA-5",$D$7:$D$23,"VAGO")</f>
        <v>0</v>
      </c>
      <c r="E35" s="216">
        <f t="shared" si="4"/>
        <v>1</v>
      </c>
      <c r="F35" s="219"/>
      <c r="G35" s="206">
        <f>SUMIF($B$7:$B$23,"CAA-5",$G$7:$G$23)</f>
        <v>0</v>
      </c>
      <c r="H35" s="206">
        <f>SUMIF($B$7:$B$23,"CAA-5",$H$7:$H$23)</f>
        <v>269.76</v>
      </c>
      <c r="I35" s="206">
        <f>SUMIF($B$7:$B$23,"CAA-5",$I$7:$I$23)</f>
        <v>1079.06</v>
      </c>
      <c r="J35" s="206">
        <f>SUMIF($B$7:$B$23,"CAA-5",$J$7:$J$23)</f>
        <v>1348.82</v>
      </c>
      <c r="K35" s="218"/>
      <c r="L35" s="218"/>
      <c r="M35" s="218"/>
      <c r="N35" s="218"/>
      <c r="O35" s="218"/>
      <c r="P35" s="218"/>
      <c r="Q35" s="218"/>
    </row>
    <row r="36" spans="1:30" ht="30" customHeight="1">
      <c r="A36" s="222" t="s">
        <v>82</v>
      </c>
      <c r="B36" s="214"/>
      <c r="C36" s="213">
        <f>SUM(C25:C35)</f>
        <v>17</v>
      </c>
      <c r="D36" s="213">
        <f>SUM(D25:D35)</f>
        <v>0</v>
      </c>
      <c r="E36" s="213">
        <f>SUM(E25:E35)</f>
        <v>17</v>
      </c>
      <c r="F36" s="214"/>
      <c r="G36" s="223">
        <f>SUM(G25:G35)</f>
        <v>0</v>
      </c>
      <c r="H36" s="223">
        <f>SUM(H25:H35)</f>
        <v>14890.51</v>
      </c>
      <c r="I36" s="223">
        <f>SUM(I25:I35)</f>
        <v>59574.009999999995</v>
      </c>
      <c r="J36" s="223">
        <f>SUM(J25:J35)</f>
        <v>74464.52</v>
      </c>
      <c r="K36" s="218"/>
      <c r="L36" s="218"/>
      <c r="M36" s="218"/>
      <c r="N36" s="218"/>
      <c r="O36" s="218"/>
      <c r="P36" s="218"/>
      <c r="Q36" s="218"/>
    </row>
    <row r="37" spans="1:30" ht="30" customHeight="1">
      <c r="A37" s="218"/>
      <c r="B37" s="218"/>
      <c r="C37" s="218"/>
      <c r="D37" s="218"/>
      <c r="E37" s="218"/>
      <c r="F37" s="218"/>
      <c r="G37" s="224"/>
      <c r="H37" s="225"/>
      <c r="I37" s="225"/>
      <c r="J37" s="226"/>
      <c r="K37" s="218"/>
      <c r="L37" s="218"/>
      <c r="M37" s="218"/>
      <c r="N37" s="218"/>
      <c r="O37" s="218"/>
      <c r="P37" s="218"/>
      <c r="Q37" s="218"/>
    </row>
    <row r="38" spans="1:30" ht="30" customHeight="1">
      <c r="A38" s="191" t="s">
        <v>83</v>
      </c>
      <c r="B38" s="184"/>
      <c r="C38" s="184"/>
      <c r="D38" s="184"/>
      <c r="E38" s="184"/>
      <c r="F38" s="184"/>
      <c r="G38" s="184"/>
      <c r="H38" s="184"/>
      <c r="I38" s="189"/>
      <c r="J38" s="224"/>
      <c r="K38" s="192"/>
      <c r="L38" s="218"/>
      <c r="M38" s="218"/>
      <c r="N38" s="218"/>
      <c r="O38" s="218"/>
      <c r="P38" s="218"/>
      <c r="Q38" s="218"/>
    </row>
    <row r="39" spans="1:30" ht="43.5" customHeight="1">
      <c r="A39" s="195" t="s">
        <v>84</v>
      </c>
      <c r="B39" s="195" t="s">
        <v>85</v>
      </c>
      <c r="C39" s="195" t="s">
        <v>86</v>
      </c>
      <c r="D39" s="195" t="s">
        <v>87</v>
      </c>
      <c r="E39" s="195" t="s">
        <v>88</v>
      </c>
      <c r="F39" s="195" t="s">
        <v>89</v>
      </c>
      <c r="G39" s="195" t="s">
        <v>90</v>
      </c>
      <c r="H39" s="195" t="s">
        <v>91</v>
      </c>
      <c r="I39" s="195" t="s">
        <v>92</v>
      </c>
      <c r="J39" s="227"/>
      <c r="K39" s="192"/>
      <c r="L39" s="228"/>
      <c r="M39" s="228"/>
      <c r="N39" s="228"/>
      <c r="O39" s="228"/>
      <c r="P39" s="228"/>
      <c r="Q39" s="22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</row>
    <row r="40" spans="1:30" ht="30" customHeight="1">
      <c r="A40" s="199" t="s">
        <v>576</v>
      </c>
      <c r="B40" s="199" t="s">
        <v>94</v>
      </c>
      <c r="C40" s="200" t="s">
        <v>560</v>
      </c>
      <c r="D40" s="200" t="s">
        <v>96</v>
      </c>
      <c r="E40" s="229">
        <v>1</v>
      </c>
      <c r="F40" s="202" t="s">
        <v>702</v>
      </c>
      <c r="G40" s="230" t="s">
        <v>98</v>
      </c>
      <c r="H40" s="230">
        <v>4316.21</v>
      </c>
      <c r="I40" s="231">
        <f t="shared" ref="I40:I44" si="5">SUM(G40:H40)</f>
        <v>4316.21</v>
      </c>
      <c r="J40" s="224"/>
      <c r="K40" s="207"/>
      <c r="L40" s="207"/>
      <c r="M40" s="207"/>
      <c r="N40" s="207"/>
      <c r="O40" s="207"/>
      <c r="P40" s="207"/>
      <c r="Q40" s="207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</row>
    <row r="41" spans="1:30" ht="30" customHeight="1">
      <c r="A41" s="199" t="s">
        <v>577</v>
      </c>
      <c r="B41" s="199" t="s">
        <v>100</v>
      </c>
      <c r="C41" s="200" t="s">
        <v>26</v>
      </c>
      <c r="D41" s="200" t="s">
        <v>96</v>
      </c>
      <c r="E41" s="229">
        <v>1</v>
      </c>
      <c r="F41" s="202" t="s">
        <v>102</v>
      </c>
      <c r="G41" s="230" t="s">
        <v>98</v>
      </c>
      <c r="H41" s="230">
        <v>3083.01</v>
      </c>
      <c r="I41" s="231">
        <f t="shared" si="5"/>
        <v>3083.01</v>
      </c>
      <c r="J41" s="224"/>
      <c r="K41" s="207"/>
      <c r="L41" s="207"/>
      <c r="M41" s="207"/>
      <c r="N41" s="207"/>
      <c r="O41" s="207"/>
      <c r="P41" s="207"/>
      <c r="Q41" s="207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</row>
    <row r="42" spans="1:30" ht="30" customHeight="1">
      <c r="A42" s="199" t="s">
        <v>578</v>
      </c>
      <c r="B42" s="199" t="s">
        <v>104</v>
      </c>
      <c r="C42" s="200" t="s">
        <v>36</v>
      </c>
      <c r="D42" s="200" t="s">
        <v>105</v>
      </c>
      <c r="E42" s="229">
        <v>1</v>
      </c>
      <c r="F42" s="202" t="s">
        <v>106</v>
      </c>
      <c r="G42" s="230" t="s">
        <v>98</v>
      </c>
      <c r="H42" s="230">
        <v>5703.56</v>
      </c>
      <c r="I42" s="231">
        <f t="shared" si="5"/>
        <v>5703.56</v>
      </c>
      <c r="J42" s="224"/>
      <c r="K42" s="207"/>
      <c r="L42" s="207"/>
      <c r="M42" s="207"/>
      <c r="N42" s="207"/>
      <c r="O42" s="207"/>
      <c r="P42" s="207"/>
      <c r="Q42" s="207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</row>
    <row r="43" spans="1:30" ht="30" customHeight="1">
      <c r="A43" s="199" t="s">
        <v>579</v>
      </c>
      <c r="B43" s="199" t="s">
        <v>104</v>
      </c>
      <c r="C43" s="200" t="s">
        <v>580</v>
      </c>
      <c r="D43" s="200" t="s">
        <v>96</v>
      </c>
      <c r="E43" s="229">
        <v>1</v>
      </c>
      <c r="F43" s="202" t="s">
        <v>472</v>
      </c>
      <c r="G43" s="230" t="s">
        <v>98</v>
      </c>
      <c r="H43" s="230">
        <v>5703.56</v>
      </c>
      <c r="I43" s="231">
        <f t="shared" si="5"/>
        <v>5703.56</v>
      </c>
      <c r="J43" s="224"/>
      <c r="K43" s="207"/>
      <c r="L43" s="207"/>
      <c r="M43" s="207"/>
      <c r="N43" s="207"/>
      <c r="O43" s="207"/>
      <c r="P43" s="207"/>
      <c r="Q43" s="207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</row>
    <row r="44" spans="1:30" ht="30" customHeight="1">
      <c r="A44" s="199" t="s">
        <v>581</v>
      </c>
      <c r="B44" s="199" t="s">
        <v>110</v>
      </c>
      <c r="C44" s="200" t="s">
        <v>312</v>
      </c>
      <c r="D44" s="200" t="s">
        <v>105</v>
      </c>
      <c r="E44" s="229">
        <v>1</v>
      </c>
      <c r="F44" s="202" t="s">
        <v>111</v>
      </c>
      <c r="G44" s="230" t="s">
        <v>98</v>
      </c>
      <c r="H44" s="230">
        <v>6782.61</v>
      </c>
      <c r="I44" s="231">
        <f t="shared" si="5"/>
        <v>6782.61</v>
      </c>
      <c r="J44" s="224"/>
      <c r="K44" s="207"/>
      <c r="L44" s="207"/>
      <c r="M44" s="207"/>
      <c r="N44" s="207"/>
      <c r="O44" s="207"/>
      <c r="P44" s="207"/>
      <c r="Q44" s="207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</row>
    <row r="45" spans="1:30" ht="30" customHeight="1">
      <c r="A45" s="199" t="s">
        <v>582</v>
      </c>
      <c r="B45" s="199" t="s">
        <v>94</v>
      </c>
      <c r="C45" s="200" t="s">
        <v>560</v>
      </c>
      <c r="D45" s="200" t="s">
        <v>96</v>
      </c>
      <c r="E45" s="229">
        <v>1</v>
      </c>
      <c r="F45" s="202" t="s">
        <v>114</v>
      </c>
      <c r="G45" s="230" t="s">
        <v>98</v>
      </c>
      <c r="H45" s="230">
        <v>4316.21</v>
      </c>
      <c r="I45" s="206">
        <f>SUM(G45:H45)</f>
        <v>4316.21</v>
      </c>
      <c r="J45" s="224"/>
      <c r="K45" s="207"/>
      <c r="L45" s="207"/>
      <c r="M45" s="207"/>
      <c r="N45" s="207"/>
      <c r="O45" s="207"/>
      <c r="P45" s="207"/>
      <c r="Q45" s="207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</row>
    <row r="46" spans="1:30" ht="57.75" customHeight="1">
      <c r="A46" s="212" t="s">
        <v>115</v>
      </c>
      <c r="B46" s="212" t="s">
        <v>116</v>
      </c>
      <c r="C46" s="213" t="s">
        <v>117</v>
      </c>
      <c r="D46" s="213" t="s">
        <v>118</v>
      </c>
      <c r="E46" s="213" t="s">
        <v>119</v>
      </c>
      <c r="F46" s="232"/>
      <c r="G46" s="213" t="s">
        <v>120</v>
      </c>
      <c r="H46" s="213" t="s">
        <v>121</v>
      </c>
      <c r="I46" s="213" t="s">
        <v>122</v>
      </c>
      <c r="J46" s="224"/>
      <c r="K46" s="192"/>
      <c r="L46" s="192"/>
      <c r="M46" s="192"/>
      <c r="N46" s="192"/>
      <c r="O46" s="192"/>
      <c r="P46" s="192"/>
      <c r="Q46" s="192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</row>
    <row r="47" spans="1:30" ht="30" customHeight="1">
      <c r="A47" s="215" t="s">
        <v>123</v>
      </c>
      <c r="B47" s="206" t="s">
        <v>110</v>
      </c>
      <c r="C47" s="216">
        <v>1</v>
      </c>
      <c r="D47" s="216">
        <v>0</v>
      </c>
      <c r="E47" s="216">
        <v>1</v>
      </c>
      <c r="F47" s="217"/>
      <c r="G47" s="206">
        <f>SUMIF($B$40:$B$45,"FDA",$G$40:$G$45)</f>
        <v>0</v>
      </c>
      <c r="H47" s="206">
        <f>SUMIF($B$40:$B$45,"FDA",$H$40:$H$45)</f>
        <v>6782.61</v>
      </c>
      <c r="I47" s="206">
        <f>SUMIF($B$40:$B$45,"FDA",$I$40:$I$45)</f>
        <v>6782.61</v>
      </c>
      <c r="J47" s="225"/>
      <c r="K47" s="192"/>
      <c r="L47" s="207"/>
      <c r="M47" s="207"/>
      <c r="N47" s="207"/>
      <c r="O47" s="207"/>
      <c r="P47" s="207"/>
      <c r="Q47" s="207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</row>
    <row r="48" spans="1:30" ht="30" customHeight="1">
      <c r="A48" s="215" t="s">
        <v>124</v>
      </c>
      <c r="B48" s="206" t="s">
        <v>104</v>
      </c>
      <c r="C48" s="216">
        <v>2</v>
      </c>
      <c r="D48" s="216">
        <v>0</v>
      </c>
      <c r="E48" s="216">
        <v>2</v>
      </c>
      <c r="F48" s="217"/>
      <c r="G48" s="206">
        <f>SUMIF($B$40:$B$45,"FDA-1",$G$40:$G$45)</f>
        <v>0</v>
      </c>
      <c r="H48" s="206">
        <f>SUMIF($B$40:$B$45,"FDA-1",$H$40:$H$45)</f>
        <v>11407.12</v>
      </c>
      <c r="I48" s="206">
        <f>SUMIF($B$40:$B$45,"FDA-1",$I$40:$I$45)</f>
        <v>11407.12</v>
      </c>
      <c r="J48" s="225"/>
      <c r="K48" s="192"/>
      <c r="L48" s="207"/>
      <c r="M48" s="207"/>
      <c r="N48" s="207"/>
      <c r="O48" s="207"/>
      <c r="P48" s="207"/>
      <c r="Q48" s="207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</row>
    <row r="49" spans="1:30" ht="30" customHeight="1">
      <c r="A49" s="215" t="s">
        <v>125</v>
      </c>
      <c r="B49" s="206" t="s">
        <v>126</v>
      </c>
      <c r="C49" s="216">
        <v>0</v>
      </c>
      <c r="D49" s="216">
        <v>0</v>
      </c>
      <c r="E49" s="216">
        <v>0</v>
      </c>
      <c r="F49" s="219"/>
      <c r="G49" s="206">
        <f>SUMIF($B$40:$B$45,"FDA-2",$G$40:$G$45)</f>
        <v>0</v>
      </c>
      <c r="H49" s="206">
        <f>SUMIF($B$40:$B$45,"FDA-2",$H$40:$H$45)</f>
        <v>0</v>
      </c>
      <c r="I49" s="206">
        <f>SUMIF($B$40:$B$45,"FDA-2",$I$40:$I$45)</f>
        <v>0</v>
      </c>
      <c r="J49" s="225"/>
      <c r="K49" s="192"/>
      <c r="L49" s="207"/>
      <c r="M49" s="207"/>
      <c r="N49" s="207"/>
      <c r="O49" s="207"/>
      <c r="P49" s="207"/>
      <c r="Q49" s="207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</row>
    <row r="50" spans="1:30" ht="30" customHeight="1">
      <c r="A50" s="215" t="s">
        <v>127</v>
      </c>
      <c r="B50" s="206" t="s">
        <v>94</v>
      </c>
      <c r="C50" s="216">
        <v>2</v>
      </c>
      <c r="D50" s="216">
        <v>0</v>
      </c>
      <c r="E50" s="216">
        <v>2</v>
      </c>
      <c r="F50" s="221"/>
      <c r="G50" s="206">
        <f>SUMIF($B$40:$B$45,"FDA-3",$G$40:$G$45)</f>
        <v>0</v>
      </c>
      <c r="H50" s="206">
        <f>SUMIF($B$40:$B$45,"FDA-3",$H$40:$H$45)</f>
        <v>8632.42</v>
      </c>
      <c r="I50" s="206">
        <f>SUMIF($B$40:$B$45,"FDA-3",$I$40:$I$45)</f>
        <v>8632.42</v>
      </c>
      <c r="J50" s="225"/>
      <c r="K50" s="192"/>
      <c r="L50" s="207"/>
      <c r="M50" s="207"/>
      <c r="N50" s="207"/>
      <c r="O50" s="207"/>
      <c r="P50" s="207"/>
      <c r="Q50" s="207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</row>
    <row r="51" spans="1:30" ht="30" customHeight="1">
      <c r="A51" s="215" t="s">
        <v>128</v>
      </c>
      <c r="B51" s="206" t="s">
        <v>100</v>
      </c>
      <c r="C51" s="216">
        <v>1</v>
      </c>
      <c r="D51" s="216">
        <v>0</v>
      </c>
      <c r="E51" s="216">
        <v>1</v>
      </c>
      <c r="F51" s="219"/>
      <c r="G51" s="206">
        <f>SUMIF($B$40:$B$45,"FDA-4",$G$40:$G$45)</f>
        <v>0</v>
      </c>
      <c r="H51" s="206">
        <f>SUMIF($B$40:$B$45,"FDA-4",$H$40:$H$45)</f>
        <v>3083.01</v>
      </c>
      <c r="I51" s="206">
        <f>SUMIF($B$40:$B$45,"FDA-4",$I$40:$I$45)</f>
        <v>3083.01</v>
      </c>
      <c r="J51" s="225"/>
      <c r="K51" s="192"/>
      <c r="L51" s="207"/>
      <c r="M51" s="207"/>
      <c r="N51" s="207"/>
      <c r="O51" s="207"/>
      <c r="P51" s="207"/>
      <c r="Q51" s="207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</row>
    <row r="52" spans="1:30" ht="30" customHeight="1">
      <c r="A52" s="212" t="s">
        <v>129</v>
      </c>
      <c r="B52" s="232"/>
      <c r="C52" s="213">
        <f>SUM(C47:C51)</f>
        <v>6</v>
      </c>
      <c r="D52" s="213">
        <f>SUM(D48:D51)</f>
        <v>0</v>
      </c>
      <c r="E52" s="213">
        <v>6</v>
      </c>
      <c r="F52" s="232"/>
      <c r="G52" s="233">
        <f>SUM(G47:G51)</f>
        <v>0</v>
      </c>
      <c r="H52" s="233">
        <f>SUM(H47:H51)</f>
        <v>29905.160000000003</v>
      </c>
      <c r="I52" s="233">
        <f>SUM(I47:I51)</f>
        <v>29905.160000000003</v>
      </c>
      <c r="J52" s="225"/>
      <c r="K52" s="192"/>
      <c r="L52" s="207"/>
      <c r="M52" s="207"/>
      <c r="N52" s="207"/>
      <c r="O52" s="207"/>
      <c r="P52" s="207"/>
      <c r="Q52" s="207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</row>
    <row r="53" spans="1:30" ht="30" customHeight="1">
      <c r="A53" s="234"/>
      <c r="B53" s="234"/>
      <c r="C53" s="234"/>
      <c r="D53" s="234"/>
      <c r="E53" s="234"/>
      <c r="F53" s="234"/>
      <c r="G53" s="226"/>
      <c r="H53" s="226"/>
      <c r="I53" s="235"/>
      <c r="J53" s="225"/>
      <c r="K53" s="192"/>
      <c r="L53" s="207"/>
      <c r="M53" s="207"/>
      <c r="N53" s="207"/>
      <c r="O53" s="207"/>
      <c r="P53" s="207"/>
      <c r="Q53" s="207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</row>
    <row r="54" spans="1:30" ht="30" customHeight="1">
      <c r="A54" s="191" t="s">
        <v>130</v>
      </c>
      <c r="B54" s="184"/>
      <c r="C54" s="184"/>
      <c r="D54" s="184"/>
      <c r="E54" s="184"/>
      <c r="F54" s="184"/>
      <c r="G54" s="184"/>
      <c r="H54" s="184"/>
      <c r="I54" s="189"/>
      <c r="J54" s="225"/>
      <c r="K54" s="192"/>
      <c r="L54" s="207"/>
      <c r="M54" s="207"/>
      <c r="N54" s="207"/>
      <c r="O54" s="207"/>
      <c r="P54" s="207"/>
      <c r="Q54" s="207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</row>
    <row r="55" spans="1:30" ht="47.25" customHeight="1">
      <c r="A55" s="233" t="s">
        <v>131</v>
      </c>
      <c r="B55" s="195" t="s">
        <v>132</v>
      </c>
      <c r="C55" s="195" t="s">
        <v>133</v>
      </c>
      <c r="D55" s="195" t="s">
        <v>134</v>
      </c>
      <c r="E55" s="195" t="s">
        <v>135</v>
      </c>
      <c r="F55" s="195" t="s">
        <v>136</v>
      </c>
      <c r="G55" s="195" t="s">
        <v>137</v>
      </c>
      <c r="H55" s="195" t="s">
        <v>138</v>
      </c>
      <c r="I55" s="195" t="s">
        <v>139</v>
      </c>
      <c r="J55" s="235"/>
      <c r="K55" s="192"/>
      <c r="L55" s="192"/>
      <c r="M55" s="192"/>
      <c r="N55" s="192"/>
      <c r="O55" s="192"/>
      <c r="P55" s="192"/>
      <c r="Q55" s="192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</row>
    <row r="56" spans="1:30" ht="30" customHeight="1">
      <c r="A56" s="236" t="s">
        <v>583</v>
      </c>
      <c r="B56" s="199" t="s">
        <v>145</v>
      </c>
      <c r="C56" s="200" t="s">
        <v>26</v>
      </c>
      <c r="D56" s="230" t="s">
        <v>96</v>
      </c>
      <c r="E56" s="237">
        <v>1</v>
      </c>
      <c r="F56" s="202" t="s">
        <v>146</v>
      </c>
      <c r="G56" s="230">
        <v>465.35</v>
      </c>
      <c r="H56" s="238">
        <v>0</v>
      </c>
      <c r="I56" s="238">
        <f t="shared" ref="I56:I161" si="6">SUM(G56:H56)</f>
        <v>465.35</v>
      </c>
      <c r="J56" s="225"/>
      <c r="K56" s="207"/>
      <c r="L56" s="207"/>
      <c r="M56" s="207"/>
      <c r="N56" s="207"/>
      <c r="O56" s="207"/>
      <c r="P56" s="207"/>
      <c r="Q56" s="207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</row>
    <row r="57" spans="1:30" ht="30" customHeight="1">
      <c r="A57" s="236" t="s">
        <v>584</v>
      </c>
      <c r="B57" s="199" t="s">
        <v>148</v>
      </c>
      <c r="C57" s="200" t="s">
        <v>26</v>
      </c>
      <c r="D57" s="230" t="s">
        <v>96</v>
      </c>
      <c r="E57" s="237">
        <v>1</v>
      </c>
      <c r="F57" s="202" t="s">
        <v>150</v>
      </c>
      <c r="G57" s="230">
        <v>849.76</v>
      </c>
      <c r="H57" s="238">
        <v>0</v>
      </c>
      <c r="I57" s="238">
        <f t="shared" si="6"/>
        <v>849.76</v>
      </c>
      <c r="J57" s="225"/>
      <c r="K57" s="207"/>
      <c r="L57" s="207"/>
      <c r="M57" s="207"/>
      <c r="N57" s="207"/>
      <c r="O57" s="207"/>
      <c r="P57" s="207"/>
      <c r="Q57" s="207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</row>
    <row r="58" spans="1:30" ht="30" customHeight="1">
      <c r="A58" s="236" t="s">
        <v>585</v>
      </c>
      <c r="B58" s="199" t="s">
        <v>148</v>
      </c>
      <c r="C58" s="239" t="s">
        <v>26</v>
      </c>
      <c r="D58" s="230" t="s">
        <v>96</v>
      </c>
      <c r="E58" s="237">
        <v>1</v>
      </c>
      <c r="F58" s="202" t="s">
        <v>153</v>
      </c>
      <c r="G58" s="230">
        <v>849.76</v>
      </c>
      <c r="H58" s="238">
        <v>0</v>
      </c>
      <c r="I58" s="238">
        <f t="shared" si="6"/>
        <v>849.76</v>
      </c>
      <c r="J58" s="225"/>
      <c r="K58" s="207"/>
      <c r="L58" s="207"/>
      <c r="M58" s="207"/>
      <c r="N58" s="207"/>
      <c r="O58" s="207"/>
      <c r="P58" s="207"/>
      <c r="Q58" s="207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</row>
    <row r="59" spans="1:30" ht="30" customHeight="1">
      <c r="A59" s="236" t="s">
        <v>586</v>
      </c>
      <c r="B59" s="199" t="s">
        <v>154</v>
      </c>
      <c r="C59" s="239" t="s">
        <v>26</v>
      </c>
      <c r="D59" s="230" t="s">
        <v>105</v>
      </c>
      <c r="E59" s="237">
        <v>1</v>
      </c>
      <c r="F59" s="202" t="s">
        <v>156</v>
      </c>
      <c r="G59" s="230">
        <v>505.81</v>
      </c>
      <c r="H59" s="238">
        <v>0</v>
      </c>
      <c r="I59" s="238">
        <f t="shared" si="6"/>
        <v>505.81</v>
      </c>
      <c r="J59" s="225"/>
      <c r="K59" s="207"/>
      <c r="L59" s="207"/>
      <c r="M59" s="207"/>
      <c r="N59" s="207"/>
      <c r="O59" s="207"/>
      <c r="P59" s="207"/>
      <c r="Q59" s="207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</row>
    <row r="60" spans="1:30" ht="30" customHeight="1">
      <c r="A60" s="236" t="s">
        <v>587</v>
      </c>
      <c r="B60" s="199" t="s">
        <v>141</v>
      </c>
      <c r="C60" s="239" t="s">
        <v>26</v>
      </c>
      <c r="D60" s="230" t="s">
        <v>96</v>
      </c>
      <c r="E60" s="237">
        <v>1</v>
      </c>
      <c r="F60" s="202" t="s">
        <v>158</v>
      </c>
      <c r="G60" s="230">
        <v>1392.8</v>
      </c>
      <c r="H60" s="238">
        <v>0</v>
      </c>
      <c r="I60" s="238">
        <f t="shared" si="6"/>
        <v>1392.8</v>
      </c>
      <c r="J60" s="225"/>
      <c r="K60" s="207"/>
      <c r="L60" s="207"/>
      <c r="M60" s="207"/>
      <c r="N60" s="207"/>
      <c r="O60" s="207"/>
      <c r="P60" s="207"/>
      <c r="Q60" s="207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</row>
    <row r="61" spans="1:30" ht="30" customHeight="1">
      <c r="A61" s="236" t="s">
        <v>588</v>
      </c>
      <c r="B61" s="199" t="s">
        <v>154</v>
      </c>
      <c r="C61" s="239" t="s">
        <v>26</v>
      </c>
      <c r="D61" s="230" t="s">
        <v>105</v>
      </c>
      <c r="E61" s="237">
        <v>1</v>
      </c>
      <c r="F61" s="202" t="s">
        <v>589</v>
      </c>
      <c r="G61" s="230">
        <v>505.81</v>
      </c>
      <c r="H61" s="238">
        <v>0</v>
      </c>
      <c r="I61" s="238">
        <f t="shared" si="6"/>
        <v>505.81</v>
      </c>
      <c r="J61" s="225"/>
      <c r="K61" s="207"/>
      <c r="L61" s="207"/>
      <c r="M61" s="207"/>
      <c r="N61" s="207"/>
      <c r="O61" s="207"/>
      <c r="P61" s="207"/>
      <c r="Q61" s="207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</row>
    <row r="62" spans="1:30" ht="30" customHeight="1">
      <c r="A62" s="236" t="s">
        <v>590</v>
      </c>
      <c r="B62" s="199" t="s">
        <v>148</v>
      </c>
      <c r="C62" s="239" t="s">
        <v>26</v>
      </c>
      <c r="D62" s="230" t="s">
        <v>105</v>
      </c>
      <c r="E62" s="237">
        <v>1</v>
      </c>
      <c r="F62" s="202" t="s">
        <v>162</v>
      </c>
      <c r="G62" s="230">
        <v>849.76</v>
      </c>
      <c r="H62" s="238">
        <v>0</v>
      </c>
      <c r="I62" s="238">
        <f t="shared" si="6"/>
        <v>849.76</v>
      </c>
      <c r="J62" s="225"/>
      <c r="K62" s="207"/>
      <c r="L62" s="207"/>
      <c r="M62" s="207"/>
      <c r="N62" s="207"/>
      <c r="O62" s="207"/>
      <c r="P62" s="207"/>
      <c r="Q62" s="207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</row>
    <row r="63" spans="1:30" ht="30" customHeight="1">
      <c r="A63" s="236" t="s">
        <v>591</v>
      </c>
      <c r="B63" s="199" t="s">
        <v>148</v>
      </c>
      <c r="C63" s="239" t="s">
        <v>26</v>
      </c>
      <c r="D63" s="230" t="s">
        <v>105</v>
      </c>
      <c r="E63" s="237">
        <v>1</v>
      </c>
      <c r="F63" s="202" t="s">
        <v>164</v>
      </c>
      <c r="G63" s="230">
        <v>849.76</v>
      </c>
      <c r="H63" s="238">
        <v>0</v>
      </c>
      <c r="I63" s="238">
        <f t="shared" si="6"/>
        <v>849.76</v>
      </c>
      <c r="J63" s="225"/>
      <c r="K63" s="207"/>
      <c r="L63" s="207"/>
      <c r="M63" s="207"/>
      <c r="N63" s="207"/>
      <c r="O63" s="207"/>
      <c r="P63" s="207"/>
      <c r="Q63" s="207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</row>
    <row r="64" spans="1:30" ht="30" customHeight="1">
      <c r="A64" s="236" t="s">
        <v>592</v>
      </c>
      <c r="B64" s="199" t="s">
        <v>148</v>
      </c>
      <c r="C64" s="239" t="s">
        <v>26</v>
      </c>
      <c r="D64" s="230" t="s">
        <v>105</v>
      </c>
      <c r="E64" s="237">
        <v>1</v>
      </c>
      <c r="F64" s="202" t="s">
        <v>167</v>
      </c>
      <c r="G64" s="230">
        <v>849.76</v>
      </c>
      <c r="H64" s="238">
        <v>0</v>
      </c>
      <c r="I64" s="238">
        <f t="shared" si="6"/>
        <v>849.76</v>
      </c>
      <c r="J64" s="225"/>
      <c r="K64" s="207"/>
      <c r="L64" s="207"/>
      <c r="M64" s="207"/>
      <c r="N64" s="207"/>
      <c r="O64" s="207"/>
      <c r="P64" s="207"/>
      <c r="Q64" s="207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</row>
    <row r="65" spans="1:30" ht="30" customHeight="1">
      <c r="A65" s="236" t="s">
        <v>593</v>
      </c>
      <c r="B65" s="199" t="s">
        <v>154</v>
      </c>
      <c r="C65" s="239" t="s">
        <v>26</v>
      </c>
      <c r="D65" s="230" t="s">
        <v>105</v>
      </c>
      <c r="E65" s="237">
        <v>1</v>
      </c>
      <c r="F65" s="202" t="s">
        <v>168</v>
      </c>
      <c r="G65" s="230">
        <v>505.81</v>
      </c>
      <c r="H65" s="238">
        <v>0</v>
      </c>
      <c r="I65" s="238">
        <f t="shared" si="6"/>
        <v>505.81</v>
      </c>
      <c r="J65" s="225"/>
      <c r="K65" s="207"/>
      <c r="L65" s="207"/>
      <c r="M65" s="207"/>
      <c r="N65" s="207"/>
      <c r="O65" s="207"/>
      <c r="P65" s="207"/>
      <c r="Q65" s="207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</row>
    <row r="66" spans="1:30" ht="30" customHeight="1">
      <c r="A66" s="236" t="s">
        <v>594</v>
      </c>
      <c r="B66" s="199" t="s">
        <v>141</v>
      </c>
      <c r="C66" s="239" t="s">
        <v>26</v>
      </c>
      <c r="D66" s="230" t="s">
        <v>105</v>
      </c>
      <c r="E66" s="237">
        <v>1</v>
      </c>
      <c r="F66" s="202" t="s">
        <v>170</v>
      </c>
      <c r="G66" s="230">
        <v>1392.8</v>
      </c>
      <c r="H66" s="238">
        <v>0</v>
      </c>
      <c r="I66" s="238">
        <f t="shared" si="6"/>
        <v>1392.8</v>
      </c>
      <c r="J66" s="225"/>
      <c r="K66" s="207"/>
      <c r="L66" s="207"/>
      <c r="M66" s="207"/>
      <c r="N66" s="207"/>
      <c r="O66" s="207"/>
      <c r="P66" s="207"/>
      <c r="Q66" s="207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</row>
    <row r="67" spans="1:30" ht="30" customHeight="1">
      <c r="A67" s="236" t="s">
        <v>595</v>
      </c>
      <c r="B67" s="199" t="s">
        <v>148</v>
      </c>
      <c r="C67" s="239" t="s">
        <v>26</v>
      </c>
      <c r="D67" s="230" t="s">
        <v>96</v>
      </c>
      <c r="E67" s="237">
        <v>1</v>
      </c>
      <c r="F67" s="202" t="s">
        <v>526</v>
      </c>
      <c r="G67" s="230">
        <v>849.76</v>
      </c>
      <c r="H67" s="238">
        <v>0</v>
      </c>
      <c r="I67" s="238">
        <f t="shared" si="6"/>
        <v>849.76</v>
      </c>
      <c r="J67" s="225"/>
      <c r="K67" s="207"/>
      <c r="L67" s="207"/>
      <c r="M67" s="207"/>
      <c r="N67" s="207"/>
      <c r="O67" s="207"/>
      <c r="P67" s="207"/>
      <c r="Q67" s="207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</row>
    <row r="68" spans="1:30" ht="30" customHeight="1">
      <c r="A68" s="236" t="s">
        <v>596</v>
      </c>
      <c r="B68" s="199" t="s">
        <v>148</v>
      </c>
      <c r="C68" s="239" t="s">
        <v>26</v>
      </c>
      <c r="D68" s="230" t="s">
        <v>105</v>
      </c>
      <c r="E68" s="237">
        <v>1</v>
      </c>
      <c r="F68" s="202" t="s">
        <v>172</v>
      </c>
      <c r="G68" s="230">
        <v>849.76</v>
      </c>
      <c r="H68" s="238">
        <v>0</v>
      </c>
      <c r="I68" s="238">
        <f t="shared" si="6"/>
        <v>849.76</v>
      </c>
      <c r="J68" s="225"/>
      <c r="K68" s="207"/>
      <c r="L68" s="207"/>
      <c r="M68" s="207"/>
      <c r="N68" s="207"/>
      <c r="O68" s="207"/>
      <c r="P68" s="207"/>
      <c r="Q68" s="207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</row>
    <row r="69" spans="1:30" ht="30" customHeight="1">
      <c r="A69" s="236" t="s">
        <v>597</v>
      </c>
      <c r="B69" s="199" t="s">
        <v>148</v>
      </c>
      <c r="C69" s="239" t="s">
        <v>26</v>
      </c>
      <c r="D69" s="230" t="s">
        <v>105</v>
      </c>
      <c r="E69" s="237">
        <v>1</v>
      </c>
      <c r="F69" s="202" t="s">
        <v>598</v>
      </c>
      <c r="G69" s="230">
        <v>849.76</v>
      </c>
      <c r="H69" s="238">
        <v>0</v>
      </c>
      <c r="I69" s="238">
        <f t="shared" si="6"/>
        <v>849.76</v>
      </c>
      <c r="J69" s="225"/>
      <c r="K69" s="207"/>
      <c r="L69" s="207"/>
      <c r="M69" s="207"/>
      <c r="N69" s="207"/>
      <c r="O69" s="207"/>
      <c r="P69" s="207"/>
      <c r="Q69" s="207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</row>
    <row r="70" spans="1:30" ht="30" customHeight="1">
      <c r="A70" s="236" t="s">
        <v>599</v>
      </c>
      <c r="B70" s="199" t="s">
        <v>148</v>
      </c>
      <c r="C70" s="239" t="s">
        <v>26</v>
      </c>
      <c r="D70" s="230" t="s">
        <v>96</v>
      </c>
      <c r="E70" s="237">
        <v>1</v>
      </c>
      <c r="F70" s="202" t="s">
        <v>176</v>
      </c>
      <c r="G70" s="230">
        <v>849.76</v>
      </c>
      <c r="H70" s="238">
        <v>0</v>
      </c>
      <c r="I70" s="238">
        <f t="shared" si="6"/>
        <v>849.76</v>
      </c>
      <c r="J70" s="225"/>
      <c r="K70" s="207"/>
      <c r="L70" s="207"/>
      <c r="M70" s="207"/>
      <c r="N70" s="207"/>
      <c r="O70" s="207"/>
      <c r="P70" s="207"/>
      <c r="Q70" s="207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</row>
    <row r="71" spans="1:30" ht="30" customHeight="1">
      <c r="A71" s="236" t="s">
        <v>600</v>
      </c>
      <c r="B71" s="199" t="s">
        <v>148</v>
      </c>
      <c r="C71" s="239" t="s">
        <v>26</v>
      </c>
      <c r="D71" s="230" t="s">
        <v>96</v>
      </c>
      <c r="E71" s="237">
        <v>1</v>
      </c>
      <c r="F71" s="202" t="s">
        <v>178</v>
      </c>
      <c r="G71" s="230">
        <v>849.76</v>
      </c>
      <c r="H71" s="238">
        <v>0</v>
      </c>
      <c r="I71" s="238">
        <f t="shared" si="6"/>
        <v>849.76</v>
      </c>
      <c r="J71" s="225"/>
      <c r="K71" s="207"/>
      <c r="L71" s="207"/>
      <c r="M71" s="207"/>
      <c r="N71" s="207"/>
      <c r="O71" s="207"/>
      <c r="P71" s="207"/>
      <c r="Q71" s="207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</row>
    <row r="72" spans="1:30" ht="30" customHeight="1">
      <c r="A72" s="236" t="s">
        <v>601</v>
      </c>
      <c r="B72" s="199" t="s">
        <v>141</v>
      </c>
      <c r="C72" s="240" t="s">
        <v>312</v>
      </c>
      <c r="D72" s="230" t="s">
        <v>96</v>
      </c>
      <c r="E72" s="237">
        <v>1</v>
      </c>
      <c r="F72" s="202" t="s">
        <v>474</v>
      </c>
      <c r="G72" s="230">
        <v>1392.8</v>
      </c>
      <c r="H72" s="238">
        <v>0</v>
      </c>
      <c r="I72" s="238">
        <f t="shared" si="6"/>
        <v>1392.8</v>
      </c>
      <c r="J72" s="225"/>
      <c r="K72" s="207"/>
      <c r="L72" s="207"/>
      <c r="M72" s="207"/>
      <c r="N72" s="207"/>
      <c r="O72" s="207"/>
      <c r="P72" s="207"/>
      <c r="Q72" s="207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</row>
    <row r="73" spans="1:30" ht="30" customHeight="1">
      <c r="A73" s="236" t="s">
        <v>602</v>
      </c>
      <c r="B73" s="199" t="s">
        <v>148</v>
      </c>
      <c r="C73" s="240" t="s">
        <v>312</v>
      </c>
      <c r="D73" s="230" t="s">
        <v>105</v>
      </c>
      <c r="E73" s="237">
        <v>1</v>
      </c>
      <c r="F73" s="202" t="s">
        <v>555</v>
      </c>
      <c r="G73" s="230">
        <v>849.76</v>
      </c>
      <c r="H73" s="238">
        <v>0</v>
      </c>
      <c r="I73" s="238">
        <f t="shared" si="6"/>
        <v>849.76</v>
      </c>
      <c r="J73" s="225"/>
      <c r="K73" s="207"/>
      <c r="L73" s="207"/>
      <c r="M73" s="207"/>
      <c r="N73" s="207"/>
      <c r="O73" s="207"/>
      <c r="P73" s="207"/>
      <c r="Q73" s="207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</row>
    <row r="74" spans="1:30" ht="30" customHeight="1">
      <c r="A74" s="236" t="s">
        <v>603</v>
      </c>
      <c r="B74" s="199" t="s">
        <v>141</v>
      </c>
      <c r="C74" s="240" t="s">
        <v>312</v>
      </c>
      <c r="D74" s="230" t="s">
        <v>96</v>
      </c>
      <c r="E74" s="237">
        <v>1</v>
      </c>
      <c r="F74" s="202" t="s">
        <v>549</v>
      </c>
      <c r="G74" s="230">
        <v>1392.8</v>
      </c>
      <c r="H74" s="238">
        <v>0</v>
      </c>
      <c r="I74" s="238">
        <f t="shared" si="6"/>
        <v>1392.8</v>
      </c>
      <c r="J74" s="225"/>
      <c r="K74" s="207"/>
      <c r="L74" s="207"/>
      <c r="M74" s="207"/>
      <c r="N74" s="207"/>
      <c r="O74" s="207"/>
      <c r="P74" s="207"/>
      <c r="Q74" s="207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</row>
    <row r="75" spans="1:30" ht="30" customHeight="1">
      <c r="A75" s="236" t="s">
        <v>604</v>
      </c>
      <c r="B75" s="199" t="s">
        <v>141</v>
      </c>
      <c r="C75" s="240" t="s">
        <v>26</v>
      </c>
      <c r="D75" s="230" t="s">
        <v>96</v>
      </c>
      <c r="E75" s="237">
        <v>1</v>
      </c>
      <c r="F75" s="202" t="s">
        <v>180</v>
      </c>
      <c r="G75" s="230">
        <v>1392.8</v>
      </c>
      <c r="H75" s="238">
        <v>0</v>
      </c>
      <c r="I75" s="238">
        <f t="shared" si="6"/>
        <v>1392.8</v>
      </c>
      <c r="J75" s="225"/>
      <c r="K75" s="207"/>
      <c r="L75" s="207"/>
      <c r="M75" s="207"/>
      <c r="N75" s="207"/>
      <c r="O75" s="207"/>
      <c r="P75" s="207"/>
      <c r="Q75" s="207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</row>
    <row r="76" spans="1:30" ht="30" customHeight="1">
      <c r="A76" s="236" t="s">
        <v>605</v>
      </c>
      <c r="B76" s="199" t="s">
        <v>154</v>
      </c>
      <c r="C76" s="240" t="s">
        <v>26</v>
      </c>
      <c r="D76" s="230" t="s">
        <v>96</v>
      </c>
      <c r="E76" s="237">
        <v>1</v>
      </c>
      <c r="F76" s="202" t="s">
        <v>182</v>
      </c>
      <c r="G76" s="230">
        <v>505.81</v>
      </c>
      <c r="H76" s="238">
        <v>0</v>
      </c>
      <c r="I76" s="238">
        <f t="shared" si="6"/>
        <v>505.81</v>
      </c>
      <c r="J76" s="225"/>
      <c r="K76" s="207"/>
      <c r="L76" s="207"/>
      <c r="M76" s="207"/>
      <c r="N76" s="207"/>
      <c r="O76" s="207"/>
      <c r="P76" s="207"/>
      <c r="Q76" s="207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</row>
    <row r="77" spans="1:30" ht="30" customHeight="1">
      <c r="A77" s="236" t="s">
        <v>606</v>
      </c>
      <c r="B77" s="199" t="s">
        <v>148</v>
      </c>
      <c r="C77" s="240" t="s">
        <v>26</v>
      </c>
      <c r="D77" s="230" t="s">
        <v>96</v>
      </c>
      <c r="E77" s="237">
        <v>1</v>
      </c>
      <c r="F77" s="202" t="s">
        <v>184</v>
      </c>
      <c r="G77" s="230">
        <v>849.76</v>
      </c>
      <c r="H77" s="238">
        <v>0</v>
      </c>
      <c r="I77" s="238">
        <f t="shared" si="6"/>
        <v>849.76</v>
      </c>
      <c r="J77" s="225"/>
      <c r="K77" s="207"/>
      <c r="L77" s="207"/>
      <c r="M77" s="207"/>
      <c r="N77" s="207"/>
      <c r="O77" s="207"/>
      <c r="P77" s="207"/>
      <c r="Q77" s="207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</row>
    <row r="78" spans="1:30" ht="30" customHeight="1">
      <c r="A78" s="236" t="s">
        <v>607</v>
      </c>
      <c r="B78" s="199" t="s">
        <v>154</v>
      </c>
      <c r="C78" s="200" t="s">
        <v>36</v>
      </c>
      <c r="D78" s="230" t="s">
        <v>96</v>
      </c>
      <c r="E78" s="237">
        <v>1</v>
      </c>
      <c r="F78" s="202" t="s">
        <v>186</v>
      </c>
      <c r="G78" s="230">
        <v>505.81</v>
      </c>
      <c r="H78" s="238">
        <v>0</v>
      </c>
      <c r="I78" s="238">
        <f t="shared" si="6"/>
        <v>505.81</v>
      </c>
      <c r="J78" s="225"/>
      <c r="K78" s="207"/>
      <c r="L78" s="207"/>
      <c r="M78" s="207"/>
      <c r="N78" s="207"/>
      <c r="O78" s="207"/>
      <c r="P78" s="207"/>
      <c r="Q78" s="207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</row>
    <row r="79" spans="1:30" ht="30" customHeight="1">
      <c r="A79" s="236" t="s">
        <v>607</v>
      </c>
      <c r="B79" s="199" t="s">
        <v>154</v>
      </c>
      <c r="C79" s="200" t="s">
        <v>36</v>
      </c>
      <c r="D79" s="230" t="s">
        <v>96</v>
      </c>
      <c r="E79" s="237">
        <v>1</v>
      </c>
      <c r="F79" s="202" t="s">
        <v>187</v>
      </c>
      <c r="G79" s="230">
        <v>505.81</v>
      </c>
      <c r="H79" s="238">
        <v>0</v>
      </c>
      <c r="I79" s="238">
        <f t="shared" si="6"/>
        <v>505.81</v>
      </c>
      <c r="J79" s="225"/>
      <c r="K79" s="207"/>
      <c r="L79" s="207"/>
      <c r="M79" s="207"/>
      <c r="N79" s="207"/>
      <c r="O79" s="207"/>
      <c r="P79" s="207"/>
      <c r="Q79" s="207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</row>
    <row r="80" spans="1:30" ht="30" customHeight="1">
      <c r="A80" s="241" t="s">
        <v>608</v>
      </c>
      <c r="B80" s="199" t="s">
        <v>148</v>
      </c>
      <c r="C80" s="200" t="s">
        <v>36</v>
      </c>
      <c r="D80" s="230" t="s">
        <v>96</v>
      </c>
      <c r="E80" s="237">
        <v>1</v>
      </c>
      <c r="F80" s="202" t="s">
        <v>190</v>
      </c>
      <c r="G80" s="230">
        <v>849.76</v>
      </c>
      <c r="H80" s="238">
        <v>0</v>
      </c>
      <c r="I80" s="238">
        <f t="shared" si="6"/>
        <v>849.76</v>
      </c>
      <c r="J80" s="225"/>
      <c r="K80" s="207"/>
      <c r="L80" s="207"/>
      <c r="M80" s="207"/>
      <c r="N80" s="207"/>
      <c r="O80" s="207"/>
      <c r="P80" s="207"/>
      <c r="Q80" s="207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</row>
    <row r="81" spans="1:30" ht="30" customHeight="1">
      <c r="A81" s="236" t="s">
        <v>609</v>
      </c>
      <c r="B81" s="199" t="s">
        <v>148</v>
      </c>
      <c r="C81" s="200" t="s">
        <v>36</v>
      </c>
      <c r="D81" s="230" t="s">
        <v>105</v>
      </c>
      <c r="E81" s="237">
        <v>1</v>
      </c>
      <c r="F81" s="202" t="s">
        <v>192</v>
      </c>
      <c r="G81" s="230">
        <v>849.76</v>
      </c>
      <c r="H81" s="238">
        <v>0</v>
      </c>
      <c r="I81" s="238">
        <f t="shared" si="6"/>
        <v>849.76</v>
      </c>
      <c r="J81" s="225"/>
      <c r="K81" s="207"/>
      <c r="L81" s="207"/>
      <c r="M81" s="207"/>
      <c r="N81" s="207"/>
      <c r="O81" s="207"/>
      <c r="P81" s="207"/>
      <c r="Q81" s="207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</row>
    <row r="82" spans="1:30" ht="30" customHeight="1">
      <c r="A82" s="236" t="s">
        <v>610</v>
      </c>
      <c r="B82" s="199" t="s">
        <v>194</v>
      </c>
      <c r="C82" s="200" t="s">
        <v>36</v>
      </c>
      <c r="D82" s="230" t="s">
        <v>105</v>
      </c>
      <c r="E82" s="237">
        <v>1</v>
      </c>
      <c r="F82" s="202" t="s">
        <v>195</v>
      </c>
      <c r="G82" s="230">
        <v>566.5</v>
      </c>
      <c r="H82" s="238">
        <v>0</v>
      </c>
      <c r="I82" s="238">
        <f t="shared" si="6"/>
        <v>566.5</v>
      </c>
      <c r="J82" s="225"/>
      <c r="K82" s="207"/>
      <c r="L82" s="207"/>
      <c r="M82" s="207"/>
      <c r="N82" s="207"/>
      <c r="O82" s="207"/>
      <c r="P82" s="207"/>
      <c r="Q82" s="207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</row>
    <row r="83" spans="1:30" ht="30" customHeight="1">
      <c r="A83" s="236" t="s">
        <v>611</v>
      </c>
      <c r="B83" s="199" t="s">
        <v>194</v>
      </c>
      <c r="C83" s="200" t="s">
        <v>36</v>
      </c>
      <c r="D83" s="230" t="s">
        <v>105</v>
      </c>
      <c r="E83" s="237">
        <v>1</v>
      </c>
      <c r="F83" s="202" t="s">
        <v>197</v>
      </c>
      <c r="G83" s="230">
        <v>566.5</v>
      </c>
      <c r="H83" s="238">
        <v>0</v>
      </c>
      <c r="I83" s="238">
        <f t="shared" si="6"/>
        <v>566.5</v>
      </c>
      <c r="J83" s="225"/>
      <c r="K83" s="207"/>
      <c r="L83" s="207"/>
      <c r="M83" s="207"/>
      <c r="N83" s="207"/>
      <c r="O83" s="207"/>
      <c r="P83" s="207"/>
      <c r="Q83" s="207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</row>
    <row r="84" spans="1:30" ht="30" customHeight="1">
      <c r="A84" s="236" t="s">
        <v>612</v>
      </c>
      <c r="B84" s="199" t="s">
        <v>194</v>
      </c>
      <c r="C84" s="200" t="s">
        <v>36</v>
      </c>
      <c r="D84" s="230" t="s">
        <v>105</v>
      </c>
      <c r="E84" s="237">
        <v>1</v>
      </c>
      <c r="F84" s="202" t="s">
        <v>200</v>
      </c>
      <c r="G84" s="230">
        <v>566.5</v>
      </c>
      <c r="H84" s="238">
        <v>0</v>
      </c>
      <c r="I84" s="238">
        <f t="shared" si="6"/>
        <v>566.5</v>
      </c>
      <c r="J84" s="225"/>
      <c r="K84" s="207"/>
      <c r="L84" s="207"/>
      <c r="M84" s="207"/>
      <c r="N84" s="207"/>
      <c r="O84" s="207"/>
      <c r="P84" s="207"/>
      <c r="Q84" s="207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</row>
    <row r="85" spans="1:30" ht="30" customHeight="1">
      <c r="A85" s="236" t="s">
        <v>613</v>
      </c>
      <c r="B85" s="199" t="s">
        <v>141</v>
      </c>
      <c r="C85" s="200" t="s">
        <v>26</v>
      </c>
      <c r="D85" s="230" t="s">
        <v>96</v>
      </c>
      <c r="E85" s="237">
        <v>1</v>
      </c>
      <c r="F85" s="202" t="s">
        <v>529</v>
      </c>
      <c r="G85" s="230">
        <v>1392.8</v>
      </c>
      <c r="H85" s="238">
        <v>0</v>
      </c>
      <c r="I85" s="238">
        <f t="shared" si="6"/>
        <v>1392.8</v>
      </c>
      <c r="J85" s="225"/>
      <c r="K85" s="207"/>
      <c r="L85" s="207"/>
      <c r="M85" s="207"/>
      <c r="N85" s="207"/>
      <c r="O85" s="207"/>
      <c r="P85" s="207"/>
      <c r="Q85" s="207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</row>
    <row r="86" spans="1:30" ht="30" customHeight="1">
      <c r="A86" s="236" t="s">
        <v>614</v>
      </c>
      <c r="B86" s="199" t="s">
        <v>141</v>
      </c>
      <c r="C86" s="200" t="s">
        <v>36</v>
      </c>
      <c r="D86" s="230" t="s">
        <v>105</v>
      </c>
      <c r="E86" s="237">
        <v>1</v>
      </c>
      <c r="F86" s="202" t="s">
        <v>202</v>
      </c>
      <c r="G86" s="230">
        <v>1392.8</v>
      </c>
      <c r="H86" s="238">
        <v>0</v>
      </c>
      <c r="I86" s="238">
        <f t="shared" si="6"/>
        <v>1392.8</v>
      </c>
      <c r="J86" s="225"/>
      <c r="K86" s="207"/>
      <c r="L86" s="207"/>
      <c r="M86" s="207"/>
      <c r="N86" s="207"/>
      <c r="O86" s="207"/>
      <c r="P86" s="207"/>
      <c r="Q86" s="207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</row>
    <row r="87" spans="1:30" ht="30" customHeight="1">
      <c r="A87" s="236" t="s">
        <v>615</v>
      </c>
      <c r="B87" s="199" t="s">
        <v>148</v>
      </c>
      <c r="C87" s="200" t="s">
        <v>580</v>
      </c>
      <c r="D87" s="230" t="s">
        <v>96</v>
      </c>
      <c r="E87" s="237">
        <v>1</v>
      </c>
      <c r="F87" s="202" t="s">
        <v>205</v>
      </c>
      <c r="G87" s="230">
        <v>849.76</v>
      </c>
      <c r="H87" s="238">
        <v>0</v>
      </c>
      <c r="I87" s="230">
        <v>849.76</v>
      </c>
      <c r="J87" s="225"/>
      <c r="K87" s="207"/>
      <c r="L87" s="207"/>
      <c r="M87" s="207"/>
      <c r="N87" s="207"/>
      <c r="O87" s="207"/>
      <c r="P87" s="207"/>
      <c r="Q87" s="207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</row>
    <row r="88" spans="1:30" ht="30" customHeight="1">
      <c r="A88" s="236" t="s">
        <v>616</v>
      </c>
      <c r="B88" s="199" t="s">
        <v>148</v>
      </c>
      <c r="C88" s="200" t="s">
        <v>36</v>
      </c>
      <c r="D88" s="230" t="s">
        <v>105</v>
      </c>
      <c r="E88" s="237">
        <v>1</v>
      </c>
      <c r="F88" s="202" t="s">
        <v>223</v>
      </c>
      <c r="G88" s="230">
        <v>849.76</v>
      </c>
      <c r="H88" s="238">
        <v>0</v>
      </c>
      <c r="I88" s="238">
        <f t="shared" si="6"/>
        <v>849.76</v>
      </c>
      <c r="J88" s="225"/>
      <c r="K88" s="207"/>
      <c r="L88" s="207"/>
      <c r="M88" s="207"/>
      <c r="N88" s="207"/>
      <c r="O88" s="207"/>
      <c r="P88" s="207"/>
      <c r="Q88" s="207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</row>
    <row r="89" spans="1:30" ht="30" customHeight="1">
      <c r="A89" s="236" t="s">
        <v>617</v>
      </c>
      <c r="B89" s="199" t="s">
        <v>148</v>
      </c>
      <c r="C89" s="200" t="s">
        <v>36</v>
      </c>
      <c r="D89" s="230" t="s">
        <v>105</v>
      </c>
      <c r="E89" s="237">
        <v>1</v>
      </c>
      <c r="F89" s="202" t="s">
        <v>209</v>
      </c>
      <c r="G89" s="230">
        <v>849.76</v>
      </c>
      <c r="H89" s="238">
        <v>0</v>
      </c>
      <c r="I89" s="238">
        <f t="shared" si="6"/>
        <v>849.76</v>
      </c>
      <c r="J89" s="225"/>
      <c r="K89" s="207"/>
      <c r="L89" s="207"/>
      <c r="M89" s="207"/>
      <c r="N89" s="207"/>
      <c r="O89" s="207"/>
      <c r="P89" s="207"/>
      <c r="Q89" s="207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</row>
    <row r="90" spans="1:30" ht="30" customHeight="1">
      <c r="A90" s="236" t="s">
        <v>618</v>
      </c>
      <c r="B90" s="199" t="s">
        <v>141</v>
      </c>
      <c r="C90" s="200" t="s">
        <v>36</v>
      </c>
      <c r="D90" s="230" t="s">
        <v>96</v>
      </c>
      <c r="E90" s="237">
        <v>1</v>
      </c>
      <c r="F90" s="202" t="s">
        <v>211</v>
      </c>
      <c r="G90" s="230">
        <v>1392.8</v>
      </c>
      <c r="H90" s="238">
        <v>0</v>
      </c>
      <c r="I90" s="238">
        <f t="shared" si="6"/>
        <v>1392.8</v>
      </c>
      <c r="J90" s="225"/>
      <c r="K90" s="207"/>
      <c r="L90" s="207"/>
      <c r="M90" s="207"/>
      <c r="N90" s="207"/>
      <c r="O90" s="207"/>
      <c r="P90" s="207"/>
      <c r="Q90" s="207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</row>
    <row r="91" spans="1:30" ht="30" customHeight="1">
      <c r="A91" s="236" t="s">
        <v>619</v>
      </c>
      <c r="B91" s="199" t="s">
        <v>194</v>
      </c>
      <c r="C91" s="200" t="s">
        <v>36</v>
      </c>
      <c r="D91" s="230" t="s">
        <v>105</v>
      </c>
      <c r="E91" s="237">
        <v>1</v>
      </c>
      <c r="F91" s="202" t="s">
        <v>213</v>
      </c>
      <c r="G91" s="230">
        <v>566.5</v>
      </c>
      <c r="H91" s="238">
        <v>0</v>
      </c>
      <c r="I91" s="238">
        <f t="shared" si="6"/>
        <v>566.5</v>
      </c>
      <c r="J91" s="225"/>
      <c r="K91" s="207"/>
      <c r="L91" s="207"/>
      <c r="M91" s="207"/>
      <c r="N91" s="207"/>
      <c r="O91" s="207"/>
      <c r="P91" s="207"/>
      <c r="Q91" s="207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</row>
    <row r="92" spans="1:30" ht="30" customHeight="1">
      <c r="A92" s="236" t="s">
        <v>620</v>
      </c>
      <c r="B92" s="199" t="s">
        <v>194</v>
      </c>
      <c r="C92" s="200" t="s">
        <v>36</v>
      </c>
      <c r="D92" s="230" t="s">
        <v>105</v>
      </c>
      <c r="E92" s="237">
        <v>1</v>
      </c>
      <c r="F92" s="202" t="s">
        <v>215</v>
      </c>
      <c r="G92" s="230">
        <v>566.5</v>
      </c>
      <c r="H92" s="238">
        <v>0</v>
      </c>
      <c r="I92" s="238">
        <f t="shared" si="6"/>
        <v>566.5</v>
      </c>
      <c r="J92" s="225"/>
      <c r="K92" s="207"/>
      <c r="L92" s="207"/>
      <c r="M92" s="207"/>
      <c r="N92" s="207"/>
      <c r="O92" s="207"/>
      <c r="P92" s="207"/>
      <c r="Q92" s="207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</row>
    <row r="93" spans="1:30" ht="30" customHeight="1">
      <c r="A93" s="236" t="s">
        <v>621</v>
      </c>
      <c r="B93" s="199" t="s">
        <v>148</v>
      </c>
      <c r="C93" s="200" t="s">
        <v>36</v>
      </c>
      <c r="D93" s="230" t="s">
        <v>105</v>
      </c>
      <c r="E93" s="237">
        <v>1</v>
      </c>
      <c r="F93" s="202" t="s">
        <v>217</v>
      </c>
      <c r="G93" s="230">
        <v>849.76</v>
      </c>
      <c r="H93" s="238">
        <v>0</v>
      </c>
      <c r="I93" s="238">
        <f t="shared" si="6"/>
        <v>849.76</v>
      </c>
      <c r="J93" s="225"/>
      <c r="K93" s="207"/>
      <c r="L93" s="207"/>
      <c r="M93" s="207"/>
      <c r="N93" s="207"/>
      <c r="O93" s="207"/>
      <c r="P93" s="207"/>
      <c r="Q93" s="207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</row>
    <row r="94" spans="1:30" ht="30" customHeight="1">
      <c r="A94" s="236" t="s">
        <v>622</v>
      </c>
      <c r="B94" s="199" t="s">
        <v>141</v>
      </c>
      <c r="C94" s="200" t="s">
        <v>36</v>
      </c>
      <c r="D94" s="230" t="s">
        <v>96</v>
      </c>
      <c r="E94" s="237">
        <v>1</v>
      </c>
      <c r="F94" s="202" t="s">
        <v>537</v>
      </c>
      <c r="G94" s="230">
        <v>1392.8</v>
      </c>
      <c r="H94" s="238">
        <v>0</v>
      </c>
      <c r="I94" s="230">
        <v>1392.8</v>
      </c>
      <c r="J94" s="225"/>
      <c r="K94" s="207"/>
      <c r="L94" s="207"/>
      <c r="M94" s="207"/>
      <c r="N94" s="207"/>
      <c r="O94" s="207"/>
      <c r="P94" s="207"/>
      <c r="Q94" s="207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</row>
    <row r="95" spans="1:30" ht="30" customHeight="1">
      <c r="A95" s="236" t="s">
        <v>623</v>
      </c>
      <c r="B95" s="199" t="s">
        <v>154</v>
      </c>
      <c r="C95" s="200" t="s">
        <v>36</v>
      </c>
      <c r="D95" s="230" t="s">
        <v>96</v>
      </c>
      <c r="E95" s="237">
        <v>1</v>
      </c>
      <c r="F95" s="202" t="s">
        <v>219</v>
      </c>
      <c r="G95" s="230">
        <v>505.81</v>
      </c>
      <c r="H95" s="238">
        <v>0</v>
      </c>
      <c r="I95" s="238">
        <f t="shared" si="6"/>
        <v>505.81</v>
      </c>
      <c r="J95" s="225"/>
      <c r="K95" s="207"/>
      <c r="L95" s="207"/>
      <c r="M95" s="207"/>
      <c r="N95" s="207"/>
      <c r="O95" s="207"/>
      <c r="P95" s="207"/>
      <c r="Q95" s="207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</row>
    <row r="96" spans="1:30" ht="30" customHeight="1">
      <c r="A96" s="236" t="s">
        <v>624</v>
      </c>
      <c r="B96" s="199" t="s">
        <v>148</v>
      </c>
      <c r="C96" s="200" t="s">
        <v>36</v>
      </c>
      <c r="D96" s="230" t="s">
        <v>96</v>
      </c>
      <c r="E96" s="237">
        <v>1</v>
      </c>
      <c r="F96" s="202" t="s">
        <v>550</v>
      </c>
      <c r="G96" s="230">
        <v>849.76</v>
      </c>
      <c r="H96" s="238">
        <v>0</v>
      </c>
      <c r="I96" s="238">
        <f t="shared" si="6"/>
        <v>849.76</v>
      </c>
      <c r="J96" s="225"/>
      <c r="K96" s="207"/>
      <c r="L96" s="207"/>
      <c r="M96" s="207"/>
      <c r="N96" s="207"/>
      <c r="O96" s="207"/>
      <c r="P96" s="207"/>
      <c r="Q96" s="207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</row>
    <row r="97" spans="1:30" ht="30" customHeight="1">
      <c r="A97" s="236" t="s">
        <v>625</v>
      </c>
      <c r="B97" s="199" t="s">
        <v>148</v>
      </c>
      <c r="C97" s="200" t="s">
        <v>36</v>
      </c>
      <c r="D97" s="230" t="s">
        <v>96</v>
      </c>
      <c r="E97" s="237">
        <v>1</v>
      </c>
      <c r="F97" s="202" t="s">
        <v>514</v>
      </c>
      <c r="G97" s="230">
        <v>849.76</v>
      </c>
      <c r="H97" s="238">
        <v>0</v>
      </c>
      <c r="I97" s="238">
        <f t="shared" si="6"/>
        <v>849.76</v>
      </c>
      <c r="J97" s="225"/>
      <c r="K97" s="207"/>
      <c r="L97" s="207"/>
      <c r="M97" s="207"/>
      <c r="N97" s="207"/>
      <c r="O97" s="207"/>
      <c r="P97" s="207"/>
      <c r="Q97" s="207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</row>
    <row r="98" spans="1:30" ht="30" customHeight="1">
      <c r="A98" s="236" t="s">
        <v>626</v>
      </c>
      <c r="B98" s="199" t="s">
        <v>194</v>
      </c>
      <c r="C98" s="200" t="s">
        <v>36</v>
      </c>
      <c r="D98" s="230" t="s">
        <v>105</v>
      </c>
      <c r="E98" s="237">
        <v>1</v>
      </c>
      <c r="F98" s="202" t="s">
        <v>225</v>
      </c>
      <c r="G98" s="230">
        <v>566.5</v>
      </c>
      <c r="H98" s="238">
        <v>0</v>
      </c>
      <c r="I98" s="238">
        <f t="shared" si="6"/>
        <v>566.5</v>
      </c>
      <c r="J98" s="225"/>
      <c r="K98" s="207"/>
      <c r="L98" s="207"/>
      <c r="M98" s="207"/>
      <c r="N98" s="207"/>
      <c r="O98" s="207"/>
      <c r="P98" s="207"/>
      <c r="Q98" s="207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</row>
    <row r="99" spans="1:30" ht="30" customHeight="1">
      <c r="A99" s="236" t="s">
        <v>627</v>
      </c>
      <c r="B99" s="199" t="s">
        <v>148</v>
      </c>
      <c r="C99" s="200" t="s">
        <v>36</v>
      </c>
      <c r="D99" s="230" t="s">
        <v>96</v>
      </c>
      <c r="E99" s="237">
        <v>1</v>
      </c>
      <c r="F99" s="202" t="s">
        <v>475</v>
      </c>
      <c r="G99" s="230">
        <v>849.76</v>
      </c>
      <c r="H99" s="238">
        <v>0</v>
      </c>
      <c r="I99" s="238">
        <f t="shared" si="6"/>
        <v>849.76</v>
      </c>
      <c r="J99" s="225"/>
      <c r="K99" s="207"/>
      <c r="L99" s="207"/>
      <c r="M99" s="207"/>
      <c r="N99" s="207"/>
      <c r="O99" s="207"/>
      <c r="P99" s="207"/>
      <c r="Q99" s="207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</row>
    <row r="100" spans="1:30" ht="30" customHeight="1">
      <c r="A100" s="236" t="s">
        <v>628</v>
      </c>
      <c r="B100" s="199" t="s">
        <v>141</v>
      </c>
      <c r="C100" s="200" t="s">
        <v>36</v>
      </c>
      <c r="D100" s="230" t="s">
        <v>105</v>
      </c>
      <c r="E100" s="237">
        <v>1</v>
      </c>
      <c r="F100" s="202" t="s">
        <v>551</v>
      </c>
      <c r="G100" s="230">
        <v>1392.8</v>
      </c>
      <c r="H100" s="238">
        <v>0</v>
      </c>
      <c r="I100" s="238">
        <f t="shared" si="6"/>
        <v>1392.8</v>
      </c>
      <c r="J100" s="225"/>
      <c r="K100" s="207"/>
      <c r="L100" s="207"/>
      <c r="M100" s="207"/>
      <c r="N100" s="207"/>
      <c r="O100" s="207"/>
      <c r="P100" s="207"/>
      <c r="Q100" s="207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</row>
    <row r="101" spans="1:30" ht="30" customHeight="1">
      <c r="A101" s="236" t="s">
        <v>629</v>
      </c>
      <c r="B101" s="199" t="s">
        <v>148</v>
      </c>
      <c r="C101" s="200" t="s">
        <v>36</v>
      </c>
      <c r="D101" s="230" t="s">
        <v>105</v>
      </c>
      <c r="E101" s="237">
        <v>1</v>
      </c>
      <c r="F101" s="202" t="s">
        <v>530</v>
      </c>
      <c r="G101" s="230">
        <v>849.76</v>
      </c>
      <c r="H101" s="238">
        <v>0</v>
      </c>
      <c r="I101" s="238">
        <f t="shared" si="6"/>
        <v>849.76</v>
      </c>
      <c r="J101" s="225"/>
      <c r="K101" s="207"/>
      <c r="L101" s="207"/>
      <c r="M101" s="207"/>
      <c r="N101" s="207"/>
      <c r="O101" s="207"/>
      <c r="P101" s="207"/>
      <c r="Q101" s="207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</row>
    <row r="102" spans="1:30" ht="30" customHeight="1">
      <c r="A102" s="236" t="s">
        <v>630</v>
      </c>
      <c r="B102" s="199" t="s">
        <v>154</v>
      </c>
      <c r="C102" s="230" t="s">
        <v>580</v>
      </c>
      <c r="D102" s="230" t="s">
        <v>105</v>
      </c>
      <c r="E102" s="237">
        <v>1</v>
      </c>
      <c r="F102" s="202" t="s">
        <v>234</v>
      </c>
      <c r="G102" s="230">
        <v>505.81</v>
      </c>
      <c r="H102" s="238">
        <v>0</v>
      </c>
      <c r="I102" s="238">
        <f t="shared" si="6"/>
        <v>505.81</v>
      </c>
      <c r="J102" s="225"/>
      <c r="K102" s="207"/>
      <c r="L102" s="207"/>
      <c r="M102" s="207"/>
      <c r="N102" s="207"/>
      <c r="O102" s="207"/>
      <c r="P102" s="207"/>
      <c r="Q102" s="207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</row>
    <row r="103" spans="1:30" ht="30" customHeight="1">
      <c r="A103" s="236" t="s">
        <v>631</v>
      </c>
      <c r="B103" s="199" t="s">
        <v>194</v>
      </c>
      <c r="C103" s="230" t="s">
        <v>580</v>
      </c>
      <c r="D103" s="230" t="s">
        <v>105</v>
      </c>
      <c r="E103" s="237">
        <v>1</v>
      </c>
      <c r="F103" s="202" t="s">
        <v>237</v>
      </c>
      <c r="G103" s="230">
        <v>566.5</v>
      </c>
      <c r="H103" s="238">
        <v>0</v>
      </c>
      <c r="I103" s="238">
        <f t="shared" si="6"/>
        <v>566.5</v>
      </c>
      <c r="J103" s="225"/>
      <c r="K103" s="207"/>
      <c r="L103" s="207"/>
      <c r="M103" s="207"/>
      <c r="N103" s="207"/>
      <c r="O103" s="207"/>
      <c r="P103" s="207"/>
      <c r="Q103" s="207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</row>
    <row r="104" spans="1:30" ht="30" customHeight="1">
      <c r="A104" s="236" t="s">
        <v>632</v>
      </c>
      <c r="B104" s="199" t="s">
        <v>148</v>
      </c>
      <c r="C104" s="230" t="s">
        <v>580</v>
      </c>
      <c r="D104" s="230" t="s">
        <v>96</v>
      </c>
      <c r="E104" s="237">
        <v>1</v>
      </c>
      <c r="F104" s="202" t="s">
        <v>239</v>
      </c>
      <c r="G104" s="230">
        <v>849.76</v>
      </c>
      <c r="H104" s="238">
        <v>0</v>
      </c>
      <c r="I104" s="238">
        <f t="shared" si="6"/>
        <v>849.76</v>
      </c>
      <c r="J104" s="225"/>
      <c r="K104" s="207"/>
      <c r="L104" s="207"/>
      <c r="M104" s="207"/>
      <c r="N104" s="207"/>
      <c r="O104" s="207"/>
      <c r="P104" s="207"/>
      <c r="Q104" s="207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</row>
    <row r="105" spans="1:30" ht="30" customHeight="1">
      <c r="A105" s="236" t="s">
        <v>633</v>
      </c>
      <c r="B105" s="199" t="s">
        <v>141</v>
      </c>
      <c r="C105" s="230" t="s">
        <v>580</v>
      </c>
      <c r="D105" s="230" t="s">
        <v>105</v>
      </c>
      <c r="E105" s="237">
        <v>1</v>
      </c>
      <c r="F105" s="202" t="s">
        <v>477</v>
      </c>
      <c r="G105" s="230">
        <v>1392.8</v>
      </c>
      <c r="H105" s="238">
        <v>0</v>
      </c>
      <c r="I105" s="238">
        <f t="shared" si="6"/>
        <v>1392.8</v>
      </c>
      <c r="J105" s="225"/>
      <c r="K105" s="207"/>
      <c r="L105" s="207"/>
      <c r="M105" s="207"/>
      <c r="N105" s="207"/>
      <c r="O105" s="207"/>
      <c r="P105" s="207"/>
      <c r="Q105" s="207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</row>
    <row r="106" spans="1:30" ht="30" customHeight="1">
      <c r="A106" s="236" t="s">
        <v>634</v>
      </c>
      <c r="B106" s="199" t="s">
        <v>148</v>
      </c>
      <c r="C106" s="230" t="s">
        <v>580</v>
      </c>
      <c r="D106" s="230" t="s">
        <v>105</v>
      </c>
      <c r="E106" s="237">
        <v>1</v>
      </c>
      <c r="F106" s="202" t="s">
        <v>517</v>
      </c>
      <c r="G106" s="230">
        <v>849.76</v>
      </c>
      <c r="H106" s="238">
        <v>0</v>
      </c>
      <c r="I106" s="230">
        <v>849.76</v>
      </c>
      <c r="J106" s="225"/>
      <c r="K106" s="207"/>
      <c r="L106" s="207"/>
      <c r="M106" s="207"/>
      <c r="N106" s="207"/>
      <c r="O106" s="207"/>
      <c r="P106" s="207"/>
      <c r="Q106" s="207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</row>
    <row r="107" spans="1:30" ht="30" customHeight="1">
      <c r="A107" s="236" t="s">
        <v>635</v>
      </c>
      <c r="B107" s="199" t="s">
        <v>154</v>
      </c>
      <c r="C107" s="230" t="s">
        <v>580</v>
      </c>
      <c r="D107" s="230" t="s">
        <v>105</v>
      </c>
      <c r="E107" s="237">
        <v>1</v>
      </c>
      <c r="F107" s="202" t="s">
        <v>243</v>
      </c>
      <c r="G107" s="230">
        <v>505.81</v>
      </c>
      <c r="H107" s="238">
        <v>0</v>
      </c>
      <c r="I107" s="238">
        <f t="shared" si="6"/>
        <v>505.81</v>
      </c>
      <c r="J107" s="225"/>
      <c r="K107" s="207"/>
      <c r="L107" s="207"/>
      <c r="M107" s="207"/>
      <c r="N107" s="207"/>
      <c r="O107" s="207"/>
      <c r="P107" s="207"/>
      <c r="Q107" s="207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</row>
    <row r="108" spans="1:30" ht="30" customHeight="1">
      <c r="A108" s="236" t="s">
        <v>636</v>
      </c>
      <c r="B108" s="199" t="s">
        <v>148</v>
      </c>
      <c r="C108" s="230" t="s">
        <v>580</v>
      </c>
      <c r="D108" s="230" t="s">
        <v>96</v>
      </c>
      <c r="E108" s="237">
        <v>1</v>
      </c>
      <c r="F108" s="202" t="s">
        <v>246</v>
      </c>
      <c r="G108" s="230">
        <v>849.76</v>
      </c>
      <c r="H108" s="238">
        <v>0</v>
      </c>
      <c r="I108" s="238">
        <f t="shared" si="6"/>
        <v>849.76</v>
      </c>
      <c r="J108" s="225"/>
      <c r="K108" s="207"/>
      <c r="L108" s="207"/>
      <c r="M108" s="207"/>
      <c r="N108" s="207"/>
      <c r="O108" s="207"/>
      <c r="P108" s="207"/>
      <c r="Q108" s="207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</row>
    <row r="109" spans="1:30" ht="30" customHeight="1">
      <c r="A109" s="236" t="s">
        <v>637</v>
      </c>
      <c r="B109" s="199" t="s">
        <v>148</v>
      </c>
      <c r="C109" s="230" t="s">
        <v>580</v>
      </c>
      <c r="D109" s="230" t="s">
        <v>96</v>
      </c>
      <c r="E109" s="237">
        <v>1</v>
      </c>
      <c r="F109" s="202" t="s">
        <v>252</v>
      </c>
      <c r="G109" s="230">
        <v>849.76</v>
      </c>
      <c r="H109" s="238">
        <v>0</v>
      </c>
      <c r="I109" s="238">
        <f t="shared" si="6"/>
        <v>849.76</v>
      </c>
      <c r="J109" s="225"/>
      <c r="K109" s="207"/>
      <c r="L109" s="207"/>
      <c r="M109" s="207"/>
      <c r="N109" s="207"/>
      <c r="O109" s="207"/>
      <c r="P109" s="207"/>
      <c r="Q109" s="207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</row>
    <row r="110" spans="1:30" ht="30" customHeight="1">
      <c r="A110" s="236" t="s">
        <v>638</v>
      </c>
      <c r="B110" s="199" t="s">
        <v>148</v>
      </c>
      <c r="C110" s="230" t="s">
        <v>580</v>
      </c>
      <c r="D110" s="230" t="s">
        <v>105</v>
      </c>
      <c r="E110" s="237">
        <v>1</v>
      </c>
      <c r="F110" s="202" t="s">
        <v>255</v>
      </c>
      <c r="G110" s="230">
        <v>849.76</v>
      </c>
      <c r="H110" s="238">
        <v>0</v>
      </c>
      <c r="I110" s="238">
        <f t="shared" si="6"/>
        <v>849.76</v>
      </c>
      <c r="J110" s="225"/>
      <c r="K110" s="207"/>
      <c r="L110" s="207"/>
      <c r="M110" s="207"/>
      <c r="N110" s="207"/>
      <c r="O110" s="207"/>
      <c r="P110" s="207"/>
      <c r="Q110" s="207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</row>
    <row r="111" spans="1:30" ht="30" customHeight="1" thickBot="1">
      <c r="A111" s="236" t="s">
        <v>639</v>
      </c>
      <c r="B111" s="199" t="s">
        <v>148</v>
      </c>
      <c r="C111" s="230" t="s">
        <v>580</v>
      </c>
      <c r="D111" s="230" t="s">
        <v>105</v>
      </c>
      <c r="E111" s="237">
        <v>1</v>
      </c>
      <c r="F111" s="242" t="s">
        <v>258</v>
      </c>
      <c r="G111" s="230">
        <v>849.76</v>
      </c>
      <c r="H111" s="238">
        <v>0</v>
      </c>
      <c r="I111" s="238">
        <f t="shared" si="6"/>
        <v>849.76</v>
      </c>
      <c r="J111" s="225"/>
      <c r="K111" s="207"/>
      <c r="L111" s="207"/>
      <c r="M111" s="207"/>
      <c r="N111" s="207"/>
      <c r="O111" s="207"/>
      <c r="P111" s="207"/>
      <c r="Q111" s="207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</row>
    <row r="112" spans="1:30" ht="30" customHeight="1">
      <c r="A112" s="236" t="s">
        <v>640</v>
      </c>
      <c r="B112" s="199" t="s">
        <v>148</v>
      </c>
      <c r="C112" s="230" t="s">
        <v>580</v>
      </c>
      <c r="D112" s="230" t="s">
        <v>96</v>
      </c>
      <c r="E112" s="237">
        <v>1</v>
      </c>
      <c r="F112" s="202" t="s">
        <v>260</v>
      </c>
      <c r="G112" s="230">
        <v>849.76</v>
      </c>
      <c r="H112" s="238">
        <v>0</v>
      </c>
      <c r="I112" s="238">
        <f t="shared" si="6"/>
        <v>849.76</v>
      </c>
      <c r="J112" s="225"/>
      <c r="K112" s="207"/>
      <c r="L112" s="207"/>
      <c r="M112" s="207"/>
      <c r="N112" s="207"/>
      <c r="O112" s="207"/>
      <c r="P112" s="207"/>
      <c r="Q112" s="207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</row>
    <row r="113" spans="1:30" ht="30" customHeight="1">
      <c r="A113" s="236" t="s">
        <v>641</v>
      </c>
      <c r="B113" s="199" t="s">
        <v>194</v>
      </c>
      <c r="C113" s="230" t="s">
        <v>580</v>
      </c>
      <c r="D113" s="230" t="s">
        <v>96</v>
      </c>
      <c r="E113" s="237">
        <v>1</v>
      </c>
      <c r="F113" s="202" t="s">
        <v>262</v>
      </c>
      <c r="G113" s="230">
        <v>566.5</v>
      </c>
      <c r="H113" s="238">
        <v>0</v>
      </c>
      <c r="I113" s="238">
        <f t="shared" si="6"/>
        <v>566.5</v>
      </c>
      <c r="J113" s="225"/>
      <c r="K113" s="207"/>
      <c r="L113" s="207"/>
      <c r="M113" s="207"/>
      <c r="N113" s="207"/>
      <c r="O113" s="207"/>
      <c r="P113" s="207"/>
      <c r="Q113" s="207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</row>
    <row r="114" spans="1:30" ht="30" customHeight="1">
      <c r="A114" s="236" t="s">
        <v>642</v>
      </c>
      <c r="B114" s="199" t="s">
        <v>148</v>
      </c>
      <c r="C114" s="230" t="s">
        <v>580</v>
      </c>
      <c r="D114" s="230" t="s">
        <v>96</v>
      </c>
      <c r="E114" s="237">
        <v>1</v>
      </c>
      <c r="F114" s="202" t="s">
        <v>264</v>
      </c>
      <c r="G114" s="230">
        <v>849.76</v>
      </c>
      <c r="H114" s="238">
        <v>0</v>
      </c>
      <c r="I114" s="238">
        <f t="shared" si="6"/>
        <v>849.76</v>
      </c>
      <c r="J114" s="225"/>
      <c r="K114" s="207"/>
      <c r="L114" s="207"/>
      <c r="M114" s="207"/>
      <c r="N114" s="207"/>
      <c r="O114" s="207"/>
      <c r="P114" s="207"/>
      <c r="Q114" s="207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</row>
    <row r="115" spans="1:30" ht="30" customHeight="1">
      <c r="A115" s="236" t="s">
        <v>643</v>
      </c>
      <c r="B115" s="199" t="s">
        <v>148</v>
      </c>
      <c r="C115" s="239" t="s">
        <v>366</v>
      </c>
      <c r="D115" s="230" t="s">
        <v>96</v>
      </c>
      <c r="E115" s="237">
        <v>1</v>
      </c>
      <c r="F115" s="202" t="s">
        <v>531</v>
      </c>
      <c r="G115" s="230">
        <v>849.76</v>
      </c>
      <c r="H115" s="238">
        <v>0</v>
      </c>
      <c r="I115" s="238">
        <f t="shared" si="6"/>
        <v>849.76</v>
      </c>
      <c r="J115" s="225"/>
      <c r="K115" s="207"/>
      <c r="L115" s="207"/>
      <c r="M115" s="207"/>
      <c r="N115" s="207"/>
      <c r="O115" s="207"/>
      <c r="P115" s="207"/>
      <c r="Q115" s="207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</row>
    <row r="116" spans="1:30" ht="30" customHeight="1">
      <c r="A116" s="236" t="s">
        <v>644</v>
      </c>
      <c r="B116" s="199" t="s">
        <v>141</v>
      </c>
      <c r="C116" s="239" t="s">
        <v>366</v>
      </c>
      <c r="D116" s="230" t="s">
        <v>105</v>
      </c>
      <c r="E116" s="237">
        <v>1</v>
      </c>
      <c r="F116" s="202" t="s">
        <v>270</v>
      </c>
      <c r="G116" s="230">
        <v>1392.8</v>
      </c>
      <c r="H116" s="238">
        <v>0</v>
      </c>
      <c r="I116" s="238">
        <f t="shared" si="6"/>
        <v>1392.8</v>
      </c>
      <c r="J116" s="225"/>
      <c r="K116" s="207"/>
      <c r="L116" s="207"/>
      <c r="M116" s="207"/>
      <c r="N116" s="207"/>
      <c r="O116" s="207"/>
      <c r="P116" s="207"/>
      <c r="Q116" s="207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</row>
    <row r="117" spans="1:30" ht="30" customHeight="1">
      <c r="A117" s="236" t="s">
        <v>645</v>
      </c>
      <c r="B117" s="199" t="s">
        <v>148</v>
      </c>
      <c r="C117" s="239" t="s">
        <v>366</v>
      </c>
      <c r="D117" s="230" t="s">
        <v>96</v>
      </c>
      <c r="E117" s="237">
        <v>1</v>
      </c>
      <c r="F117" s="202" t="s">
        <v>271</v>
      </c>
      <c r="G117" s="230">
        <v>849.76</v>
      </c>
      <c r="H117" s="238">
        <v>0</v>
      </c>
      <c r="I117" s="238">
        <f t="shared" si="6"/>
        <v>849.76</v>
      </c>
      <c r="J117" s="225"/>
      <c r="K117" s="207"/>
      <c r="L117" s="207"/>
      <c r="M117" s="207"/>
      <c r="N117" s="207"/>
      <c r="O117" s="207"/>
      <c r="P117" s="207"/>
      <c r="Q117" s="207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</row>
    <row r="118" spans="1:30" ht="30" customHeight="1">
      <c r="A118" s="236" t="s">
        <v>646</v>
      </c>
      <c r="B118" s="199" t="s">
        <v>148</v>
      </c>
      <c r="C118" s="239" t="s">
        <v>366</v>
      </c>
      <c r="D118" s="230" t="s">
        <v>105</v>
      </c>
      <c r="E118" s="237">
        <v>1</v>
      </c>
      <c r="F118" s="202" t="s">
        <v>274</v>
      </c>
      <c r="G118" s="230">
        <v>849.76</v>
      </c>
      <c r="H118" s="238">
        <v>0</v>
      </c>
      <c r="I118" s="238">
        <f t="shared" si="6"/>
        <v>849.76</v>
      </c>
      <c r="J118" s="225"/>
      <c r="K118" s="207"/>
      <c r="L118" s="207"/>
      <c r="M118" s="207"/>
      <c r="N118" s="207"/>
      <c r="O118" s="207"/>
      <c r="P118" s="207"/>
      <c r="Q118" s="207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</row>
    <row r="119" spans="1:30" ht="30" customHeight="1">
      <c r="A119" s="236" t="s">
        <v>647</v>
      </c>
      <c r="B119" s="199" t="s">
        <v>194</v>
      </c>
      <c r="C119" s="239" t="s">
        <v>366</v>
      </c>
      <c r="D119" s="230" t="s">
        <v>96</v>
      </c>
      <c r="E119" s="237">
        <v>1</v>
      </c>
      <c r="F119" s="202" t="s">
        <v>276</v>
      </c>
      <c r="G119" s="230">
        <v>566.5</v>
      </c>
      <c r="H119" s="238">
        <v>0</v>
      </c>
      <c r="I119" s="238">
        <f t="shared" si="6"/>
        <v>566.5</v>
      </c>
      <c r="J119" s="225"/>
      <c r="K119" s="207"/>
      <c r="L119" s="207"/>
      <c r="M119" s="207"/>
      <c r="N119" s="207"/>
      <c r="O119" s="207"/>
      <c r="P119" s="207"/>
      <c r="Q119" s="207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</row>
    <row r="120" spans="1:30" ht="30" customHeight="1">
      <c r="A120" s="236" t="s">
        <v>648</v>
      </c>
      <c r="B120" s="199" t="s">
        <v>194</v>
      </c>
      <c r="C120" s="239" t="s">
        <v>366</v>
      </c>
      <c r="D120" s="230" t="s">
        <v>96</v>
      </c>
      <c r="E120" s="237">
        <v>1</v>
      </c>
      <c r="F120" s="202" t="s">
        <v>277</v>
      </c>
      <c r="G120" s="230">
        <v>566.5</v>
      </c>
      <c r="H120" s="238">
        <v>0</v>
      </c>
      <c r="I120" s="238">
        <f t="shared" si="6"/>
        <v>566.5</v>
      </c>
      <c r="J120" s="225"/>
      <c r="K120" s="207"/>
      <c r="L120" s="207"/>
      <c r="M120" s="207"/>
      <c r="N120" s="207"/>
      <c r="O120" s="207"/>
      <c r="P120" s="207"/>
      <c r="Q120" s="207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</row>
    <row r="121" spans="1:30" ht="30" customHeight="1">
      <c r="A121" s="236" t="s">
        <v>649</v>
      </c>
      <c r="B121" s="199" t="s">
        <v>148</v>
      </c>
      <c r="C121" s="239" t="s">
        <v>366</v>
      </c>
      <c r="D121" s="230" t="s">
        <v>96</v>
      </c>
      <c r="E121" s="237">
        <v>1</v>
      </c>
      <c r="F121" s="202" t="s">
        <v>280</v>
      </c>
      <c r="G121" s="230">
        <v>849.76</v>
      </c>
      <c r="H121" s="238">
        <v>0</v>
      </c>
      <c r="I121" s="238">
        <f t="shared" si="6"/>
        <v>849.76</v>
      </c>
      <c r="J121" s="225"/>
      <c r="K121" s="207"/>
      <c r="L121" s="207"/>
      <c r="M121" s="207"/>
      <c r="N121" s="207"/>
      <c r="O121" s="207"/>
      <c r="P121" s="207"/>
      <c r="Q121" s="207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</row>
    <row r="122" spans="1:30" ht="30" customHeight="1">
      <c r="A122" s="236" t="s">
        <v>650</v>
      </c>
      <c r="B122" s="199" t="s">
        <v>194</v>
      </c>
      <c r="C122" s="239" t="s">
        <v>366</v>
      </c>
      <c r="D122" s="230" t="s">
        <v>96</v>
      </c>
      <c r="E122" s="237">
        <v>1</v>
      </c>
      <c r="F122" s="202" t="s">
        <v>281</v>
      </c>
      <c r="G122" s="230">
        <v>566.5</v>
      </c>
      <c r="H122" s="238">
        <v>0</v>
      </c>
      <c r="I122" s="238">
        <f t="shared" si="6"/>
        <v>566.5</v>
      </c>
      <c r="J122" s="225"/>
      <c r="K122" s="207"/>
      <c r="L122" s="207"/>
      <c r="M122" s="207"/>
      <c r="N122" s="207"/>
      <c r="O122" s="207"/>
      <c r="P122" s="207"/>
      <c r="Q122" s="207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</row>
    <row r="123" spans="1:30" ht="30" customHeight="1">
      <c r="A123" s="236" t="s">
        <v>651</v>
      </c>
      <c r="B123" s="199" t="s">
        <v>194</v>
      </c>
      <c r="C123" s="239" t="s">
        <v>366</v>
      </c>
      <c r="D123" s="230" t="s">
        <v>105</v>
      </c>
      <c r="E123" s="237">
        <v>1</v>
      </c>
      <c r="F123" s="202" t="s">
        <v>395</v>
      </c>
      <c r="G123" s="230">
        <v>566.5</v>
      </c>
      <c r="H123" s="238">
        <v>0</v>
      </c>
      <c r="I123" s="238">
        <f t="shared" si="6"/>
        <v>566.5</v>
      </c>
      <c r="J123" s="225"/>
      <c r="K123" s="207"/>
      <c r="L123" s="207"/>
      <c r="M123" s="207"/>
      <c r="N123" s="207"/>
      <c r="O123" s="207"/>
      <c r="P123" s="207"/>
      <c r="Q123" s="207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</row>
    <row r="124" spans="1:30" ht="30" customHeight="1">
      <c r="A124" s="236" t="s">
        <v>652</v>
      </c>
      <c r="B124" s="199" t="s">
        <v>194</v>
      </c>
      <c r="C124" s="239" t="s">
        <v>366</v>
      </c>
      <c r="D124" s="230" t="s">
        <v>96</v>
      </c>
      <c r="E124" s="237">
        <v>1</v>
      </c>
      <c r="F124" s="202" t="s">
        <v>282</v>
      </c>
      <c r="G124" s="230">
        <v>566.5</v>
      </c>
      <c r="H124" s="238">
        <v>0</v>
      </c>
      <c r="I124" s="238">
        <f t="shared" si="6"/>
        <v>566.5</v>
      </c>
      <c r="J124" s="225"/>
      <c r="K124" s="207"/>
      <c r="L124" s="207"/>
      <c r="M124" s="207"/>
      <c r="N124" s="207"/>
      <c r="O124" s="207"/>
      <c r="P124" s="207"/>
      <c r="Q124" s="207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</row>
    <row r="125" spans="1:30" ht="30" customHeight="1">
      <c r="A125" s="236" t="s">
        <v>653</v>
      </c>
      <c r="B125" s="199" t="s">
        <v>194</v>
      </c>
      <c r="C125" s="239" t="s">
        <v>366</v>
      </c>
      <c r="D125" s="230" t="s">
        <v>105</v>
      </c>
      <c r="E125" s="237">
        <v>1</v>
      </c>
      <c r="F125" s="202" t="s">
        <v>284</v>
      </c>
      <c r="G125" s="230">
        <v>566.5</v>
      </c>
      <c r="H125" s="238">
        <v>0</v>
      </c>
      <c r="I125" s="238">
        <f t="shared" si="6"/>
        <v>566.5</v>
      </c>
      <c r="J125" s="225"/>
      <c r="K125" s="207"/>
      <c r="L125" s="207"/>
      <c r="M125" s="207"/>
      <c r="N125" s="207"/>
      <c r="O125" s="207"/>
      <c r="P125" s="207"/>
      <c r="Q125" s="207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</row>
    <row r="126" spans="1:30" ht="30" customHeight="1">
      <c r="A126" s="236" t="s">
        <v>654</v>
      </c>
      <c r="B126" s="199" t="s">
        <v>148</v>
      </c>
      <c r="C126" s="239" t="s">
        <v>366</v>
      </c>
      <c r="D126" s="230" t="s">
        <v>105</v>
      </c>
      <c r="E126" s="237">
        <v>1</v>
      </c>
      <c r="F126" s="202" t="s">
        <v>287</v>
      </c>
      <c r="G126" s="230">
        <v>849.76</v>
      </c>
      <c r="H126" s="238">
        <v>0</v>
      </c>
      <c r="I126" s="238">
        <f t="shared" si="6"/>
        <v>849.76</v>
      </c>
      <c r="J126" s="225"/>
      <c r="K126" s="207"/>
      <c r="L126" s="207"/>
      <c r="M126" s="207"/>
      <c r="N126" s="207"/>
      <c r="O126" s="207"/>
      <c r="P126" s="207"/>
      <c r="Q126" s="207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</row>
    <row r="127" spans="1:30" ht="30" customHeight="1">
      <c r="A127" s="236" t="s">
        <v>655</v>
      </c>
      <c r="B127" s="199" t="s">
        <v>148</v>
      </c>
      <c r="C127" s="239" t="s">
        <v>366</v>
      </c>
      <c r="D127" s="230" t="s">
        <v>105</v>
      </c>
      <c r="E127" s="237">
        <v>1</v>
      </c>
      <c r="F127" s="202" t="s">
        <v>290</v>
      </c>
      <c r="G127" s="230">
        <v>849.76</v>
      </c>
      <c r="H127" s="238">
        <v>0</v>
      </c>
      <c r="I127" s="238">
        <f t="shared" si="6"/>
        <v>849.76</v>
      </c>
      <c r="J127" s="225"/>
      <c r="K127" s="207"/>
      <c r="L127" s="207"/>
      <c r="M127" s="207"/>
      <c r="N127" s="207"/>
      <c r="O127" s="207"/>
      <c r="P127" s="207"/>
      <c r="Q127" s="207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</row>
    <row r="128" spans="1:30" ht="30" customHeight="1">
      <c r="A128" s="236" t="s">
        <v>656</v>
      </c>
      <c r="B128" s="199" t="s">
        <v>194</v>
      </c>
      <c r="C128" s="239" t="s">
        <v>366</v>
      </c>
      <c r="D128" s="230" t="s">
        <v>96</v>
      </c>
      <c r="E128" s="237">
        <v>1</v>
      </c>
      <c r="F128" s="202" t="s">
        <v>293</v>
      </c>
      <c r="G128" s="230">
        <v>566.5</v>
      </c>
      <c r="H128" s="238">
        <v>0</v>
      </c>
      <c r="I128" s="238">
        <f t="shared" si="6"/>
        <v>566.5</v>
      </c>
      <c r="J128" s="225"/>
      <c r="K128" s="207"/>
      <c r="L128" s="207"/>
      <c r="M128" s="207"/>
      <c r="N128" s="207"/>
      <c r="O128" s="207"/>
      <c r="P128" s="207"/>
      <c r="Q128" s="207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</row>
    <row r="129" spans="1:30" ht="30" customHeight="1">
      <c r="A129" s="236" t="s">
        <v>657</v>
      </c>
      <c r="B129" s="199" t="s">
        <v>194</v>
      </c>
      <c r="C129" s="239" t="s">
        <v>366</v>
      </c>
      <c r="D129" s="230" t="s">
        <v>96</v>
      </c>
      <c r="E129" s="237">
        <v>1</v>
      </c>
      <c r="F129" s="202" t="s">
        <v>294</v>
      </c>
      <c r="G129" s="230">
        <v>566.5</v>
      </c>
      <c r="H129" s="238">
        <v>0</v>
      </c>
      <c r="I129" s="238">
        <f t="shared" si="6"/>
        <v>566.5</v>
      </c>
      <c r="J129" s="225"/>
      <c r="K129" s="207"/>
      <c r="L129" s="207"/>
      <c r="M129" s="207"/>
      <c r="N129" s="207"/>
      <c r="O129" s="207"/>
      <c r="P129" s="207"/>
      <c r="Q129" s="207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</row>
    <row r="130" spans="1:30" ht="30" customHeight="1">
      <c r="A130" s="236" t="s">
        <v>658</v>
      </c>
      <c r="B130" s="199" t="s">
        <v>194</v>
      </c>
      <c r="C130" s="239" t="s">
        <v>366</v>
      </c>
      <c r="D130" s="230" t="s">
        <v>96</v>
      </c>
      <c r="E130" s="237">
        <v>1</v>
      </c>
      <c r="F130" s="202" t="s">
        <v>295</v>
      </c>
      <c r="G130" s="230">
        <v>566.5</v>
      </c>
      <c r="H130" s="238">
        <v>0</v>
      </c>
      <c r="I130" s="238">
        <f t="shared" si="6"/>
        <v>566.5</v>
      </c>
      <c r="J130" s="225"/>
      <c r="K130" s="207"/>
      <c r="L130" s="207"/>
      <c r="M130" s="207"/>
      <c r="N130" s="207"/>
      <c r="O130" s="207"/>
      <c r="P130" s="207"/>
      <c r="Q130" s="207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</row>
    <row r="131" spans="1:30" ht="30" customHeight="1">
      <c r="A131" s="236" t="s">
        <v>659</v>
      </c>
      <c r="B131" s="199" t="s">
        <v>194</v>
      </c>
      <c r="C131" s="239" t="s">
        <v>366</v>
      </c>
      <c r="D131" s="230" t="s">
        <v>96</v>
      </c>
      <c r="E131" s="237">
        <v>1</v>
      </c>
      <c r="F131" s="202" t="s">
        <v>296</v>
      </c>
      <c r="G131" s="230">
        <v>566.5</v>
      </c>
      <c r="H131" s="238">
        <v>0</v>
      </c>
      <c r="I131" s="238">
        <f t="shared" si="6"/>
        <v>566.5</v>
      </c>
      <c r="J131" s="225"/>
      <c r="K131" s="207"/>
      <c r="L131" s="207"/>
      <c r="M131" s="207"/>
      <c r="N131" s="207"/>
      <c r="O131" s="207"/>
      <c r="P131" s="207"/>
      <c r="Q131" s="207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</row>
    <row r="132" spans="1:30" ht="30" customHeight="1">
      <c r="A132" s="236" t="s">
        <v>660</v>
      </c>
      <c r="B132" s="199" t="s">
        <v>194</v>
      </c>
      <c r="C132" s="239" t="s">
        <v>366</v>
      </c>
      <c r="D132" s="230" t="s">
        <v>96</v>
      </c>
      <c r="E132" s="237">
        <v>1</v>
      </c>
      <c r="F132" s="202" t="s">
        <v>299</v>
      </c>
      <c r="G132" s="230">
        <v>566.5</v>
      </c>
      <c r="H132" s="238">
        <v>0</v>
      </c>
      <c r="I132" s="238">
        <f t="shared" si="6"/>
        <v>566.5</v>
      </c>
      <c r="J132" s="225"/>
      <c r="K132" s="207"/>
      <c r="L132" s="207"/>
      <c r="M132" s="207"/>
      <c r="N132" s="207"/>
      <c r="O132" s="207"/>
      <c r="P132" s="207"/>
      <c r="Q132" s="207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</row>
    <row r="133" spans="1:30" ht="30" customHeight="1">
      <c r="A133" s="236" t="s">
        <v>661</v>
      </c>
      <c r="B133" s="199" t="s">
        <v>148</v>
      </c>
      <c r="C133" s="239" t="s">
        <v>366</v>
      </c>
      <c r="D133" s="230" t="s">
        <v>105</v>
      </c>
      <c r="E133" s="237">
        <v>1</v>
      </c>
      <c r="F133" s="202" t="s">
        <v>479</v>
      </c>
      <c r="G133" s="230">
        <v>849.76</v>
      </c>
      <c r="H133" s="238">
        <v>0</v>
      </c>
      <c r="I133" s="238">
        <f t="shared" si="6"/>
        <v>849.76</v>
      </c>
      <c r="J133" s="225"/>
      <c r="K133" s="207"/>
      <c r="L133" s="207"/>
      <c r="M133" s="207"/>
      <c r="N133" s="207"/>
      <c r="O133" s="207"/>
      <c r="P133" s="207"/>
      <c r="Q133" s="207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</row>
    <row r="134" spans="1:30" ht="30" customHeight="1">
      <c r="A134" s="236" t="s">
        <v>662</v>
      </c>
      <c r="B134" s="199" t="s">
        <v>148</v>
      </c>
      <c r="C134" s="239" t="s">
        <v>366</v>
      </c>
      <c r="D134" s="230" t="s">
        <v>105</v>
      </c>
      <c r="E134" s="237">
        <v>1</v>
      </c>
      <c r="F134" s="202" t="s">
        <v>558</v>
      </c>
      <c r="G134" s="230">
        <v>849.76</v>
      </c>
      <c r="H134" s="238">
        <v>0</v>
      </c>
      <c r="I134" s="238">
        <f t="shared" si="6"/>
        <v>849.76</v>
      </c>
      <c r="J134" s="225"/>
      <c r="K134" s="207"/>
      <c r="L134" s="207"/>
      <c r="M134" s="207"/>
      <c r="N134" s="207"/>
      <c r="O134" s="207"/>
      <c r="P134" s="207"/>
      <c r="Q134" s="207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</row>
    <row r="135" spans="1:30" ht="30" customHeight="1">
      <c r="A135" s="236" t="s">
        <v>663</v>
      </c>
      <c r="B135" s="199" t="s">
        <v>194</v>
      </c>
      <c r="C135" s="239" t="s">
        <v>366</v>
      </c>
      <c r="D135" s="230" t="s">
        <v>96</v>
      </c>
      <c r="E135" s="237">
        <v>1</v>
      </c>
      <c r="F135" s="202" t="s">
        <v>304</v>
      </c>
      <c r="G135" s="230">
        <v>566.5</v>
      </c>
      <c r="H135" s="238">
        <v>0</v>
      </c>
      <c r="I135" s="238">
        <f t="shared" si="6"/>
        <v>566.5</v>
      </c>
      <c r="J135" s="225"/>
      <c r="K135" s="207"/>
      <c r="L135" s="207"/>
      <c r="M135" s="207"/>
      <c r="N135" s="207"/>
      <c r="O135" s="207"/>
      <c r="P135" s="207"/>
      <c r="Q135" s="207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</row>
    <row r="136" spans="1:30" ht="30" customHeight="1">
      <c r="A136" s="236" t="s">
        <v>664</v>
      </c>
      <c r="B136" s="199" t="s">
        <v>194</v>
      </c>
      <c r="C136" s="239" t="s">
        <v>366</v>
      </c>
      <c r="D136" s="230" t="s">
        <v>96</v>
      </c>
      <c r="E136" s="237">
        <v>1</v>
      </c>
      <c r="F136" s="202" t="s">
        <v>307</v>
      </c>
      <c r="G136" s="230">
        <v>566.5</v>
      </c>
      <c r="H136" s="238">
        <v>0</v>
      </c>
      <c r="I136" s="238">
        <f t="shared" si="6"/>
        <v>566.5</v>
      </c>
      <c r="J136" s="225"/>
      <c r="K136" s="207"/>
      <c r="L136" s="207"/>
      <c r="M136" s="207"/>
      <c r="N136" s="207"/>
      <c r="O136" s="207"/>
      <c r="P136" s="207"/>
      <c r="Q136" s="207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</row>
    <row r="137" spans="1:30" ht="30" customHeight="1">
      <c r="A137" s="236" t="s">
        <v>665</v>
      </c>
      <c r="B137" s="199" t="s">
        <v>148</v>
      </c>
      <c r="C137" s="239" t="s">
        <v>312</v>
      </c>
      <c r="D137" s="230" t="s">
        <v>96</v>
      </c>
      <c r="E137" s="237">
        <v>1</v>
      </c>
      <c r="F137" s="202" t="s">
        <v>310</v>
      </c>
      <c r="G137" s="230">
        <v>849.76</v>
      </c>
      <c r="H137" s="238">
        <v>0</v>
      </c>
      <c r="I137" s="238">
        <f t="shared" si="6"/>
        <v>849.76</v>
      </c>
      <c r="J137" s="225"/>
      <c r="K137" s="207"/>
      <c r="L137" s="207"/>
      <c r="M137" s="207"/>
      <c r="N137" s="207"/>
      <c r="O137" s="207"/>
      <c r="P137" s="207"/>
      <c r="Q137" s="207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</row>
    <row r="138" spans="1:30" ht="30" customHeight="1">
      <c r="A138" s="236" t="s">
        <v>666</v>
      </c>
      <c r="B138" s="199" t="s">
        <v>148</v>
      </c>
      <c r="C138" s="239" t="s">
        <v>312</v>
      </c>
      <c r="D138" s="230" t="s">
        <v>96</v>
      </c>
      <c r="E138" s="237">
        <v>1</v>
      </c>
      <c r="F138" s="202" t="s">
        <v>313</v>
      </c>
      <c r="G138" s="230">
        <v>849.76</v>
      </c>
      <c r="H138" s="238">
        <v>0</v>
      </c>
      <c r="I138" s="238">
        <f t="shared" si="6"/>
        <v>849.76</v>
      </c>
      <c r="J138" s="225"/>
      <c r="K138" s="207"/>
      <c r="L138" s="207"/>
      <c r="M138" s="207"/>
      <c r="N138" s="207"/>
      <c r="O138" s="207"/>
      <c r="P138" s="207"/>
      <c r="Q138" s="207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</row>
    <row r="139" spans="1:30" ht="30" customHeight="1">
      <c r="A139" s="236" t="s">
        <v>667</v>
      </c>
      <c r="B139" s="199" t="s">
        <v>148</v>
      </c>
      <c r="C139" s="239" t="s">
        <v>580</v>
      </c>
      <c r="D139" s="230" t="s">
        <v>96</v>
      </c>
      <c r="E139" s="237">
        <v>1</v>
      </c>
      <c r="F139" s="202" t="s">
        <v>481</v>
      </c>
      <c r="G139" s="230">
        <v>849.76</v>
      </c>
      <c r="H139" s="238">
        <v>0</v>
      </c>
      <c r="I139" s="238">
        <v>849.76</v>
      </c>
      <c r="J139" s="225"/>
      <c r="K139" s="207"/>
      <c r="L139" s="207"/>
      <c r="M139" s="207"/>
      <c r="N139" s="207"/>
      <c r="O139" s="207"/>
      <c r="P139" s="207"/>
      <c r="Q139" s="207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</row>
    <row r="140" spans="1:30" ht="30" customHeight="1">
      <c r="A140" s="236" t="s">
        <v>668</v>
      </c>
      <c r="B140" s="199" t="s">
        <v>148</v>
      </c>
      <c r="C140" s="239" t="s">
        <v>312</v>
      </c>
      <c r="D140" s="230" t="s">
        <v>96</v>
      </c>
      <c r="E140" s="237">
        <v>1</v>
      </c>
      <c r="F140" s="202" t="s">
        <v>316</v>
      </c>
      <c r="G140" s="230">
        <v>849.76</v>
      </c>
      <c r="H140" s="238">
        <v>0</v>
      </c>
      <c r="I140" s="238">
        <f t="shared" si="6"/>
        <v>849.76</v>
      </c>
      <c r="J140" s="225"/>
      <c r="K140" s="207"/>
      <c r="L140" s="207"/>
      <c r="M140" s="207"/>
      <c r="N140" s="207"/>
      <c r="O140" s="207"/>
      <c r="P140" s="207"/>
      <c r="Q140" s="207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</row>
    <row r="141" spans="1:30" ht="30" customHeight="1">
      <c r="A141" s="236" t="s">
        <v>669</v>
      </c>
      <c r="B141" s="199" t="s">
        <v>148</v>
      </c>
      <c r="C141" s="239" t="s">
        <v>312</v>
      </c>
      <c r="D141" s="230" t="s">
        <v>105</v>
      </c>
      <c r="E141" s="237">
        <v>1</v>
      </c>
      <c r="F141" s="202" t="s">
        <v>506</v>
      </c>
      <c r="G141" s="230">
        <v>849.76</v>
      </c>
      <c r="H141" s="238">
        <v>0</v>
      </c>
      <c r="I141" s="238">
        <f t="shared" si="6"/>
        <v>849.76</v>
      </c>
      <c r="J141" s="225"/>
      <c r="K141" s="207"/>
      <c r="L141" s="207"/>
      <c r="M141" s="207"/>
      <c r="N141" s="207"/>
      <c r="O141" s="207"/>
      <c r="P141" s="207"/>
      <c r="Q141" s="207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</row>
    <row r="142" spans="1:30" ht="30" customHeight="1">
      <c r="A142" s="236" t="s">
        <v>670</v>
      </c>
      <c r="B142" s="199" t="s">
        <v>154</v>
      </c>
      <c r="C142" s="239" t="s">
        <v>312</v>
      </c>
      <c r="D142" s="230" t="s">
        <v>105</v>
      </c>
      <c r="E142" s="237">
        <v>1</v>
      </c>
      <c r="F142" s="202" t="s">
        <v>318</v>
      </c>
      <c r="G142" s="230">
        <v>505.81</v>
      </c>
      <c r="H142" s="238">
        <v>0</v>
      </c>
      <c r="I142" s="238">
        <f t="shared" si="6"/>
        <v>505.81</v>
      </c>
      <c r="J142" s="225"/>
      <c r="K142" s="207"/>
      <c r="L142" s="207"/>
      <c r="M142" s="207"/>
      <c r="N142" s="207"/>
      <c r="O142" s="207"/>
      <c r="P142" s="207"/>
      <c r="Q142" s="207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</row>
    <row r="143" spans="1:30" ht="30" customHeight="1">
      <c r="A143" s="236" t="s">
        <v>671</v>
      </c>
      <c r="B143" s="199" t="s">
        <v>148</v>
      </c>
      <c r="C143" s="239" t="s">
        <v>312</v>
      </c>
      <c r="D143" s="230" t="s">
        <v>105</v>
      </c>
      <c r="E143" s="237">
        <v>1</v>
      </c>
      <c r="F143" s="202" t="s">
        <v>320</v>
      </c>
      <c r="G143" s="230">
        <v>849.76</v>
      </c>
      <c r="H143" s="238">
        <v>0</v>
      </c>
      <c r="I143" s="238">
        <f t="shared" si="6"/>
        <v>849.76</v>
      </c>
      <c r="J143" s="225"/>
      <c r="K143" s="207"/>
      <c r="L143" s="207"/>
      <c r="M143" s="207"/>
      <c r="N143" s="207"/>
      <c r="O143" s="207"/>
      <c r="P143" s="207"/>
      <c r="Q143" s="207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</row>
    <row r="144" spans="1:30" ht="30" customHeight="1">
      <c r="A144" s="236" t="s">
        <v>672</v>
      </c>
      <c r="B144" s="199" t="s">
        <v>148</v>
      </c>
      <c r="C144" s="239" t="s">
        <v>312</v>
      </c>
      <c r="D144" s="230" t="s">
        <v>96</v>
      </c>
      <c r="E144" s="237">
        <v>1</v>
      </c>
      <c r="F144" s="202" t="s">
        <v>322</v>
      </c>
      <c r="G144" s="230">
        <v>849.76</v>
      </c>
      <c r="H144" s="238">
        <v>0</v>
      </c>
      <c r="I144" s="238">
        <f t="shared" si="6"/>
        <v>849.76</v>
      </c>
      <c r="J144" s="225"/>
      <c r="K144" s="207"/>
      <c r="L144" s="207"/>
      <c r="M144" s="207"/>
      <c r="N144" s="207"/>
      <c r="O144" s="207"/>
      <c r="P144" s="207"/>
      <c r="Q144" s="207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</row>
    <row r="145" spans="1:30" ht="30" customHeight="1">
      <c r="A145" s="236" t="s">
        <v>673</v>
      </c>
      <c r="B145" s="199" t="s">
        <v>148</v>
      </c>
      <c r="C145" s="239" t="s">
        <v>312</v>
      </c>
      <c r="D145" s="230" t="s">
        <v>96</v>
      </c>
      <c r="E145" s="237">
        <v>1</v>
      </c>
      <c r="F145" s="202" t="s">
        <v>325</v>
      </c>
      <c r="G145" s="230">
        <v>849.76</v>
      </c>
      <c r="H145" s="238">
        <v>0</v>
      </c>
      <c r="I145" s="238">
        <f t="shared" si="6"/>
        <v>849.76</v>
      </c>
      <c r="J145" s="225"/>
      <c r="K145" s="207"/>
      <c r="L145" s="207"/>
      <c r="M145" s="207"/>
      <c r="N145" s="207"/>
      <c r="O145" s="207"/>
      <c r="P145" s="207"/>
      <c r="Q145" s="207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</row>
    <row r="146" spans="1:30" ht="30" customHeight="1">
      <c r="A146" s="236" t="s">
        <v>674</v>
      </c>
      <c r="B146" s="199" t="s">
        <v>141</v>
      </c>
      <c r="C146" s="239" t="s">
        <v>312</v>
      </c>
      <c r="D146" s="230" t="s">
        <v>105</v>
      </c>
      <c r="E146" s="237">
        <v>1</v>
      </c>
      <c r="F146" s="202" t="s">
        <v>328</v>
      </c>
      <c r="G146" s="230">
        <v>1392.8</v>
      </c>
      <c r="H146" s="238">
        <v>0</v>
      </c>
      <c r="I146" s="238">
        <f t="shared" si="6"/>
        <v>1392.8</v>
      </c>
      <c r="J146" s="225"/>
      <c r="K146" s="207"/>
      <c r="L146" s="207"/>
      <c r="M146" s="207"/>
      <c r="N146" s="207"/>
      <c r="O146" s="207"/>
      <c r="P146" s="207"/>
      <c r="Q146" s="207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</row>
    <row r="147" spans="1:30" ht="30" customHeight="1">
      <c r="A147" s="236" t="s">
        <v>675</v>
      </c>
      <c r="B147" s="199" t="s">
        <v>148</v>
      </c>
      <c r="C147" s="239" t="s">
        <v>312</v>
      </c>
      <c r="D147" s="230" t="s">
        <v>105</v>
      </c>
      <c r="E147" s="237">
        <v>1</v>
      </c>
      <c r="F147" s="202" t="s">
        <v>333</v>
      </c>
      <c r="G147" s="230">
        <v>849.76</v>
      </c>
      <c r="H147" s="238">
        <v>0</v>
      </c>
      <c r="I147" s="238">
        <f t="shared" si="6"/>
        <v>849.76</v>
      </c>
      <c r="J147" s="225"/>
      <c r="K147" s="207"/>
      <c r="L147" s="207"/>
      <c r="M147" s="207"/>
      <c r="N147" s="207"/>
      <c r="O147" s="207"/>
      <c r="P147" s="207"/>
      <c r="Q147" s="207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</row>
    <row r="148" spans="1:30" ht="30" customHeight="1">
      <c r="A148" s="236" t="s">
        <v>676</v>
      </c>
      <c r="B148" s="199" t="s">
        <v>141</v>
      </c>
      <c r="C148" s="239" t="s">
        <v>312</v>
      </c>
      <c r="D148" s="230" t="s">
        <v>96</v>
      </c>
      <c r="E148" s="237">
        <v>1</v>
      </c>
      <c r="F148" s="202" t="s">
        <v>335</v>
      </c>
      <c r="G148" s="230">
        <v>1392.8</v>
      </c>
      <c r="H148" s="238">
        <v>0</v>
      </c>
      <c r="I148" s="238">
        <f t="shared" si="6"/>
        <v>1392.8</v>
      </c>
      <c r="J148" s="225"/>
      <c r="K148" s="207"/>
      <c r="L148" s="207"/>
      <c r="M148" s="207"/>
      <c r="N148" s="207"/>
      <c r="O148" s="207"/>
      <c r="P148" s="207"/>
      <c r="Q148" s="207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</row>
    <row r="149" spans="1:30" ht="30" customHeight="1">
      <c r="A149" s="236" t="s">
        <v>677</v>
      </c>
      <c r="B149" s="199" t="s">
        <v>148</v>
      </c>
      <c r="C149" s="239" t="s">
        <v>312</v>
      </c>
      <c r="D149" s="230" t="s">
        <v>96</v>
      </c>
      <c r="E149" s="237">
        <v>1</v>
      </c>
      <c r="F149" s="202" t="s">
        <v>337</v>
      </c>
      <c r="G149" s="230">
        <v>849.76</v>
      </c>
      <c r="H149" s="238">
        <v>0</v>
      </c>
      <c r="I149" s="238">
        <f t="shared" si="6"/>
        <v>849.76</v>
      </c>
      <c r="J149" s="225"/>
      <c r="K149" s="207"/>
      <c r="L149" s="207"/>
      <c r="M149" s="207"/>
      <c r="N149" s="207"/>
      <c r="O149" s="207"/>
      <c r="P149" s="207"/>
      <c r="Q149" s="207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</row>
    <row r="150" spans="1:30" ht="30" customHeight="1">
      <c r="A150" s="236" t="s">
        <v>678</v>
      </c>
      <c r="B150" s="199" t="s">
        <v>148</v>
      </c>
      <c r="C150" s="239" t="s">
        <v>312</v>
      </c>
      <c r="D150" s="230" t="s">
        <v>105</v>
      </c>
      <c r="E150" s="237">
        <v>1</v>
      </c>
      <c r="F150" s="202" t="s">
        <v>339</v>
      </c>
      <c r="G150" s="230">
        <v>849.76</v>
      </c>
      <c r="H150" s="238">
        <v>0</v>
      </c>
      <c r="I150" s="238">
        <f t="shared" si="6"/>
        <v>849.76</v>
      </c>
      <c r="J150" s="225"/>
      <c r="K150" s="207"/>
      <c r="L150" s="207"/>
      <c r="M150" s="207"/>
      <c r="N150" s="207"/>
      <c r="O150" s="207"/>
      <c r="P150" s="207"/>
      <c r="Q150" s="207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</row>
    <row r="151" spans="1:30" ht="30" customHeight="1">
      <c r="A151" s="236" t="s">
        <v>679</v>
      </c>
      <c r="B151" s="199" t="s">
        <v>141</v>
      </c>
      <c r="C151" s="239" t="s">
        <v>312</v>
      </c>
      <c r="D151" s="230" t="s">
        <v>96</v>
      </c>
      <c r="E151" s="237">
        <v>1</v>
      </c>
      <c r="F151" s="202" t="s">
        <v>342</v>
      </c>
      <c r="G151" s="230">
        <v>1392.8</v>
      </c>
      <c r="H151" s="238">
        <v>0</v>
      </c>
      <c r="I151" s="238">
        <f t="shared" si="6"/>
        <v>1392.8</v>
      </c>
      <c r="J151" s="225"/>
      <c r="K151" s="207"/>
      <c r="L151" s="207"/>
      <c r="M151" s="207"/>
      <c r="N151" s="207"/>
      <c r="O151" s="207"/>
      <c r="P151" s="207"/>
      <c r="Q151" s="207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</row>
    <row r="152" spans="1:30" ht="30" customHeight="1">
      <c r="A152" s="236" t="s">
        <v>680</v>
      </c>
      <c r="B152" s="199" t="s">
        <v>148</v>
      </c>
      <c r="C152" s="239" t="s">
        <v>312</v>
      </c>
      <c r="D152" s="230" t="s">
        <v>105</v>
      </c>
      <c r="E152" s="237">
        <v>1</v>
      </c>
      <c r="F152" s="202" t="s">
        <v>522</v>
      </c>
      <c r="G152" s="230">
        <v>849.76</v>
      </c>
      <c r="H152" s="238">
        <v>0</v>
      </c>
      <c r="I152" s="230">
        <v>849.76</v>
      </c>
      <c r="J152" s="225"/>
      <c r="K152" s="207"/>
      <c r="L152" s="207"/>
      <c r="M152" s="207"/>
      <c r="N152" s="207"/>
      <c r="O152" s="207"/>
      <c r="P152" s="207"/>
      <c r="Q152" s="207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</row>
    <row r="153" spans="1:30" ht="30" customHeight="1">
      <c r="A153" s="236" t="s">
        <v>681</v>
      </c>
      <c r="B153" s="199" t="s">
        <v>194</v>
      </c>
      <c r="C153" s="239" t="s">
        <v>312</v>
      </c>
      <c r="D153" s="230" t="s">
        <v>344</v>
      </c>
      <c r="E153" s="237">
        <v>1</v>
      </c>
      <c r="F153" s="202" t="s">
        <v>345</v>
      </c>
      <c r="G153" s="230">
        <v>566.5</v>
      </c>
      <c r="H153" s="238">
        <v>0</v>
      </c>
      <c r="I153" s="238">
        <f t="shared" si="6"/>
        <v>566.5</v>
      </c>
      <c r="J153" s="225"/>
      <c r="K153" s="207"/>
      <c r="L153" s="207"/>
      <c r="M153" s="207"/>
      <c r="N153" s="207"/>
      <c r="O153" s="207"/>
      <c r="P153" s="207"/>
      <c r="Q153" s="207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</row>
    <row r="154" spans="1:30" ht="30" customHeight="1">
      <c r="A154" s="236" t="s">
        <v>682</v>
      </c>
      <c r="B154" s="199" t="s">
        <v>148</v>
      </c>
      <c r="C154" s="239" t="s">
        <v>312</v>
      </c>
      <c r="D154" s="230" t="s">
        <v>105</v>
      </c>
      <c r="E154" s="237">
        <v>1</v>
      </c>
      <c r="F154" s="202" t="s">
        <v>347</v>
      </c>
      <c r="G154" s="230">
        <v>849.76</v>
      </c>
      <c r="H154" s="238">
        <v>0</v>
      </c>
      <c r="I154" s="238">
        <f t="shared" si="6"/>
        <v>849.76</v>
      </c>
      <c r="J154" s="225"/>
      <c r="K154" s="207"/>
      <c r="L154" s="207"/>
      <c r="M154" s="207"/>
      <c r="N154" s="207"/>
      <c r="O154" s="207"/>
      <c r="P154" s="207"/>
      <c r="Q154" s="207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</row>
    <row r="155" spans="1:30" ht="30" customHeight="1">
      <c r="A155" s="236" t="s">
        <v>683</v>
      </c>
      <c r="B155" s="199" t="s">
        <v>141</v>
      </c>
      <c r="C155" s="239" t="s">
        <v>312</v>
      </c>
      <c r="D155" s="230" t="s">
        <v>96</v>
      </c>
      <c r="E155" s="237">
        <v>1</v>
      </c>
      <c r="F155" s="202" t="s">
        <v>350</v>
      </c>
      <c r="G155" s="230">
        <v>1392.8</v>
      </c>
      <c r="H155" s="238">
        <v>0</v>
      </c>
      <c r="I155" s="238">
        <f t="shared" si="6"/>
        <v>1392.8</v>
      </c>
      <c r="J155" s="225"/>
      <c r="K155" s="207"/>
      <c r="L155" s="207"/>
      <c r="M155" s="207"/>
      <c r="N155" s="207"/>
      <c r="O155" s="207"/>
      <c r="P155" s="207"/>
      <c r="Q155" s="207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</row>
    <row r="156" spans="1:30" ht="30" customHeight="1">
      <c r="A156" s="236" t="s">
        <v>684</v>
      </c>
      <c r="B156" s="199" t="s">
        <v>148</v>
      </c>
      <c r="C156" s="239" t="s">
        <v>312</v>
      </c>
      <c r="D156" s="230" t="s">
        <v>96</v>
      </c>
      <c r="E156" s="237">
        <v>1</v>
      </c>
      <c r="F156" s="202" t="s">
        <v>352</v>
      </c>
      <c r="G156" s="230">
        <v>849.76</v>
      </c>
      <c r="H156" s="238">
        <v>0</v>
      </c>
      <c r="I156" s="238">
        <f t="shared" si="6"/>
        <v>849.76</v>
      </c>
      <c r="J156" s="225"/>
      <c r="K156" s="207"/>
      <c r="L156" s="207"/>
      <c r="M156" s="207"/>
      <c r="N156" s="207"/>
      <c r="O156" s="207"/>
      <c r="P156" s="207"/>
      <c r="Q156" s="207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</row>
    <row r="157" spans="1:30" ht="30" customHeight="1">
      <c r="A157" s="236" t="s">
        <v>685</v>
      </c>
      <c r="B157" s="199" t="s">
        <v>148</v>
      </c>
      <c r="C157" s="239" t="s">
        <v>366</v>
      </c>
      <c r="D157" s="230" t="s">
        <v>105</v>
      </c>
      <c r="E157" s="237">
        <v>1</v>
      </c>
      <c r="F157" s="202" t="s">
        <v>354</v>
      </c>
      <c r="G157" s="230">
        <v>849.76</v>
      </c>
      <c r="H157" s="238">
        <v>0</v>
      </c>
      <c r="I157" s="238">
        <f t="shared" si="6"/>
        <v>849.76</v>
      </c>
      <c r="J157" s="225"/>
      <c r="K157" s="207"/>
      <c r="L157" s="207"/>
      <c r="M157" s="207"/>
      <c r="N157" s="207"/>
      <c r="O157" s="207"/>
      <c r="P157" s="207"/>
      <c r="Q157" s="207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</row>
    <row r="158" spans="1:30" s="249" customFormat="1" ht="30" customHeight="1">
      <c r="A158" s="236" t="s">
        <v>686</v>
      </c>
      <c r="B158" s="199" t="s">
        <v>148</v>
      </c>
      <c r="C158" s="239" t="s">
        <v>312</v>
      </c>
      <c r="D158" s="230" t="s">
        <v>105</v>
      </c>
      <c r="E158" s="243">
        <v>1</v>
      </c>
      <c r="F158" s="244" t="s">
        <v>356</v>
      </c>
      <c r="G158" s="230">
        <v>849.76</v>
      </c>
      <c r="H158" s="245">
        <v>0</v>
      </c>
      <c r="I158" s="245">
        <f t="shared" si="6"/>
        <v>849.76</v>
      </c>
      <c r="J158" s="246"/>
      <c r="K158" s="247"/>
      <c r="L158" s="247"/>
      <c r="M158" s="247"/>
      <c r="N158" s="247"/>
      <c r="O158" s="247"/>
      <c r="P158" s="247"/>
      <c r="Q158" s="247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</row>
    <row r="159" spans="1:30" ht="30" customHeight="1">
      <c r="A159" s="236" t="s">
        <v>687</v>
      </c>
      <c r="B159" s="199" t="s">
        <v>154</v>
      </c>
      <c r="C159" s="230" t="s">
        <v>366</v>
      </c>
      <c r="D159" s="230" t="s">
        <v>105</v>
      </c>
      <c r="E159" s="237">
        <v>1</v>
      </c>
      <c r="F159" s="202" t="s">
        <v>357</v>
      </c>
      <c r="G159" s="230">
        <v>505.81</v>
      </c>
      <c r="H159" s="238">
        <v>0</v>
      </c>
      <c r="I159" s="238">
        <f t="shared" si="6"/>
        <v>505.81</v>
      </c>
      <c r="J159" s="225"/>
      <c r="K159" s="207"/>
      <c r="L159" s="207"/>
      <c r="M159" s="207"/>
      <c r="N159" s="207"/>
      <c r="O159" s="207"/>
      <c r="P159" s="207"/>
      <c r="Q159" s="207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</row>
    <row r="160" spans="1:30" ht="30" customHeight="1">
      <c r="A160" s="236" t="s">
        <v>688</v>
      </c>
      <c r="B160" s="199" t="s">
        <v>194</v>
      </c>
      <c r="C160" s="230" t="s">
        <v>366</v>
      </c>
      <c r="D160" s="230" t="s">
        <v>105</v>
      </c>
      <c r="E160" s="237">
        <v>1</v>
      </c>
      <c r="F160" s="202" t="s">
        <v>359</v>
      </c>
      <c r="G160" s="230">
        <v>566.5</v>
      </c>
      <c r="H160" s="238">
        <v>0</v>
      </c>
      <c r="I160" s="238">
        <f t="shared" si="6"/>
        <v>566.5</v>
      </c>
      <c r="J160" s="225"/>
      <c r="K160" s="207"/>
      <c r="L160" s="207"/>
      <c r="M160" s="207"/>
      <c r="N160" s="207"/>
      <c r="O160" s="207"/>
      <c r="P160" s="207"/>
      <c r="Q160" s="207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</row>
    <row r="161" spans="1:30" s="255" customFormat="1" ht="30" customHeight="1">
      <c r="A161" s="241" t="s">
        <v>689</v>
      </c>
      <c r="B161" s="199" t="s">
        <v>148</v>
      </c>
      <c r="C161" s="250" t="s">
        <v>580</v>
      </c>
      <c r="D161" s="230" t="s">
        <v>96</v>
      </c>
      <c r="E161" s="237">
        <v>1</v>
      </c>
      <c r="F161" s="202" t="s">
        <v>361</v>
      </c>
      <c r="G161" s="251">
        <v>849.76</v>
      </c>
      <c r="H161" s="238">
        <v>0</v>
      </c>
      <c r="I161" s="238">
        <f t="shared" si="6"/>
        <v>849.76</v>
      </c>
      <c r="J161" s="252"/>
      <c r="K161" s="253"/>
      <c r="L161" s="253"/>
      <c r="M161" s="253"/>
      <c r="N161" s="253"/>
      <c r="O161" s="253"/>
      <c r="P161" s="253"/>
      <c r="Q161" s="253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</row>
    <row r="162" spans="1:30" s="255" customFormat="1" ht="30" customHeight="1">
      <c r="A162" s="256" t="s">
        <v>690</v>
      </c>
      <c r="B162" s="199" t="s">
        <v>363</v>
      </c>
      <c r="C162" s="250" t="s">
        <v>36</v>
      </c>
      <c r="D162" s="230" t="s">
        <v>105</v>
      </c>
      <c r="E162" s="237">
        <v>1</v>
      </c>
      <c r="F162" s="202" t="s">
        <v>494</v>
      </c>
      <c r="G162" s="251">
        <v>364.17</v>
      </c>
      <c r="H162" s="238">
        <v>0</v>
      </c>
      <c r="I162" s="238">
        <f>SUM(G162:H162)</f>
        <v>364.17</v>
      </c>
      <c r="J162" s="252"/>
      <c r="K162" s="253"/>
      <c r="L162" s="253"/>
      <c r="M162" s="253"/>
      <c r="N162" s="253"/>
      <c r="O162" s="253"/>
      <c r="P162" s="253"/>
      <c r="Q162" s="253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</row>
    <row r="163" spans="1:30" ht="30" customHeight="1">
      <c r="A163" s="257" t="s">
        <v>691</v>
      </c>
      <c r="B163" s="258" t="s">
        <v>148</v>
      </c>
      <c r="C163" s="259" t="s">
        <v>366</v>
      </c>
      <c r="D163" s="260" t="s">
        <v>105</v>
      </c>
      <c r="E163" s="237">
        <v>1</v>
      </c>
      <c r="F163" s="261" t="s">
        <v>367</v>
      </c>
      <c r="G163" s="262">
        <v>849.76</v>
      </c>
      <c r="H163" s="238">
        <v>0</v>
      </c>
      <c r="I163" s="238">
        <f t="shared" ref="I163:I164" si="7">SUM(G163:H163)</f>
        <v>849.76</v>
      </c>
      <c r="J163" s="225"/>
      <c r="K163" s="207"/>
      <c r="L163" s="207"/>
      <c r="M163" s="207"/>
      <c r="N163" s="207"/>
      <c r="O163" s="207"/>
      <c r="P163" s="207"/>
      <c r="Q163" s="207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</row>
    <row r="164" spans="1:30" ht="30" customHeight="1">
      <c r="A164" s="263" t="s">
        <v>692</v>
      </c>
      <c r="B164" s="264" t="s">
        <v>148</v>
      </c>
      <c r="C164" s="265" t="s">
        <v>26</v>
      </c>
      <c r="D164" s="264" t="s">
        <v>96</v>
      </c>
      <c r="E164" s="237">
        <v>1</v>
      </c>
      <c r="F164" s="266" t="s">
        <v>369</v>
      </c>
      <c r="G164" s="262">
        <v>849.76</v>
      </c>
      <c r="H164" s="238">
        <v>0</v>
      </c>
      <c r="I164" s="238">
        <f t="shared" si="7"/>
        <v>849.76</v>
      </c>
      <c r="J164" s="225"/>
      <c r="K164" s="207"/>
      <c r="L164" s="207"/>
      <c r="M164" s="207"/>
      <c r="N164" s="207"/>
      <c r="O164" s="207"/>
      <c r="P164" s="207"/>
      <c r="Q164" s="207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</row>
    <row r="165" spans="1:30" ht="48.75" customHeight="1">
      <c r="A165" s="267" t="s">
        <v>370</v>
      </c>
      <c r="B165" s="267" t="s">
        <v>371</v>
      </c>
      <c r="C165" s="268" t="s">
        <v>372</v>
      </c>
      <c r="D165" s="268" t="s">
        <v>373</v>
      </c>
      <c r="E165" s="268" t="s">
        <v>374</v>
      </c>
      <c r="F165" s="269"/>
      <c r="G165" s="268" t="s">
        <v>375</v>
      </c>
      <c r="H165" s="268" t="s">
        <v>376</v>
      </c>
      <c r="I165" s="268" t="s">
        <v>377</v>
      </c>
      <c r="J165" s="225"/>
      <c r="K165" s="207"/>
      <c r="L165" s="207"/>
      <c r="M165" s="207"/>
      <c r="N165" s="207"/>
      <c r="O165" s="207"/>
      <c r="P165" s="207"/>
      <c r="Q165" s="207"/>
      <c r="R165" s="198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</row>
    <row r="166" spans="1:30" ht="30" customHeight="1">
      <c r="A166" s="215" t="s">
        <v>378</v>
      </c>
      <c r="B166" s="206" t="s">
        <v>141</v>
      </c>
      <c r="C166" s="216">
        <v>16</v>
      </c>
      <c r="D166" s="216">
        <v>2</v>
      </c>
      <c r="E166" s="270">
        <v>18</v>
      </c>
      <c r="F166" s="217"/>
      <c r="G166" s="206">
        <v>1392.8</v>
      </c>
      <c r="H166" s="206"/>
      <c r="I166" s="206">
        <f>SUMIF($B$56:$B$160,"FGS-1",$G$56:$G$160)</f>
        <v>22284.799999999992</v>
      </c>
      <c r="J166" s="225"/>
      <c r="K166" s="207"/>
      <c r="L166" s="207"/>
      <c r="M166" s="207"/>
      <c r="N166" s="207"/>
      <c r="O166" s="207"/>
      <c r="P166" s="207"/>
      <c r="Q166" s="207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</row>
    <row r="167" spans="1:30" ht="30" customHeight="1">
      <c r="A167" s="215" t="s">
        <v>379</v>
      </c>
      <c r="B167" s="206" t="s">
        <v>380</v>
      </c>
      <c r="C167" s="216">
        <v>57</v>
      </c>
      <c r="D167" s="216">
        <v>5</v>
      </c>
      <c r="E167" s="271">
        <v>62</v>
      </c>
      <c r="F167" s="219"/>
      <c r="G167" s="206">
        <v>849.76</v>
      </c>
      <c r="H167" s="206"/>
      <c r="I167" s="206">
        <f>SUMIF($B$56:$B$160,"FGS-2",$G$56:$G$160)</f>
        <v>45887.040000000001</v>
      </c>
      <c r="J167" s="225"/>
      <c r="K167" s="207"/>
      <c r="L167" s="207"/>
      <c r="M167" s="207"/>
      <c r="N167" s="207"/>
      <c r="O167" s="207"/>
      <c r="P167" s="207"/>
      <c r="Q167" s="207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</row>
    <row r="168" spans="1:30" ht="30" customHeight="1">
      <c r="A168" s="215" t="s">
        <v>381</v>
      </c>
      <c r="B168" s="206" t="s">
        <v>194</v>
      </c>
      <c r="C168" s="216">
        <v>23</v>
      </c>
      <c r="D168" s="216">
        <v>1</v>
      </c>
      <c r="E168" s="271">
        <v>24</v>
      </c>
      <c r="F168" s="219"/>
      <c r="G168" s="206">
        <v>566.5</v>
      </c>
      <c r="H168" s="206"/>
      <c r="I168" s="206">
        <f>SUMIF($B$56:$B$160,"FGS-3",$G$56:$G$160)</f>
        <v>13029.5</v>
      </c>
      <c r="J168" s="225"/>
      <c r="K168" s="207"/>
      <c r="L168" s="207"/>
      <c r="M168" s="207"/>
      <c r="N168" s="207"/>
      <c r="O168" s="207"/>
      <c r="P168" s="207"/>
      <c r="Q168" s="207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</row>
    <row r="169" spans="1:30" ht="30" customHeight="1">
      <c r="A169" s="220" t="s">
        <v>382</v>
      </c>
      <c r="B169" s="272" t="s">
        <v>383</v>
      </c>
      <c r="C169" s="216">
        <v>11</v>
      </c>
      <c r="D169" s="216">
        <v>1</v>
      </c>
      <c r="E169" s="271">
        <v>12</v>
      </c>
      <c r="F169" s="221"/>
      <c r="G169" s="206">
        <v>505.81</v>
      </c>
      <c r="H169" s="206"/>
      <c r="I169" s="206">
        <f>SUMIF($B$56:$B$160,"FGA-1",$G$56:$G$160)</f>
        <v>5563.9100000000008</v>
      </c>
      <c r="J169" s="225"/>
      <c r="K169" s="207"/>
      <c r="L169" s="207"/>
      <c r="M169" s="207"/>
      <c r="N169" s="207"/>
      <c r="O169" s="207"/>
      <c r="P169" s="207"/>
      <c r="Q169" s="207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</row>
    <row r="170" spans="1:30" ht="30" customHeight="1">
      <c r="A170" s="215" t="s">
        <v>384</v>
      </c>
      <c r="B170" s="206" t="s">
        <v>145</v>
      </c>
      <c r="C170" s="216">
        <f>SUMIFS($E$56:$E$164,$B$56:$B$164,"FGA-2",$D$56:$D$164,"&lt;&gt;VAGO")</f>
        <v>1</v>
      </c>
      <c r="D170" s="216">
        <f t="shared" ref="D170" si="8">E170-C170</f>
        <v>1</v>
      </c>
      <c r="E170" s="271">
        <v>2</v>
      </c>
      <c r="F170" s="221"/>
      <c r="G170" s="206">
        <f>SUMIF($B$56:$B$160,"FGA-2",$G$56:$G$160)</f>
        <v>465.35</v>
      </c>
      <c r="H170" s="206"/>
      <c r="I170" s="206">
        <f>SUMIF($B$56:$B$160,"FGA-2",$G$56:$G$160)</f>
        <v>465.35</v>
      </c>
      <c r="J170" s="225"/>
      <c r="K170" s="207"/>
      <c r="L170" s="207"/>
      <c r="M170" s="207"/>
      <c r="N170" s="207"/>
      <c r="O170" s="207"/>
      <c r="P170" s="207"/>
      <c r="Q170" s="207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</row>
    <row r="171" spans="1:30" ht="30" customHeight="1">
      <c r="A171" s="215" t="s">
        <v>362</v>
      </c>
      <c r="B171" s="206" t="s">
        <v>363</v>
      </c>
      <c r="C171" s="216">
        <v>1</v>
      </c>
      <c r="D171" s="216">
        <v>2</v>
      </c>
      <c r="E171" s="271">
        <v>3</v>
      </c>
      <c r="F171" s="219"/>
      <c r="G171" s="206">
        <v>364.17</v>
      </c>
      <c r="H171" s="206"/>
      <c r="I171" s="206">
        <v>728.34</v>
      </c>
      <c r="J171" s="225"/>
      <c r="K171" s="207"/>
      <c r="L171" s="207"/>
      <c r="M171" s="207"/>
      <c r="N171" s="207"/>
      <c r="O171" s="207"/>
      <c r="P171" s="207"/>
      <c r="Q171" s="207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</row>
    <row r="172" spans="1:30" ht="60" hidden="1" customHeight="1">
      <c r="A172" s="212" t="s">
        <v>385</v>
      </c>
      <c r="B172" s="232"/>
      <c r="C172" s="213">
        <f>SUM(C166:C171)</f>
        <v>109</v>
      </c>
      <c r="D172" s="213">
        <f>SUM(D166:D171)</f>
        <v>12</v>
      </c>
      <c r="E172" s="213">
        <f>SUBTOTAL(9,E59:E169)</f>
        <v>222</v>
      </c>
      <c r="F172" s="232"/>
      <c r="G172" s="233">
        <f>SUM(G166:G171)</f>
        <v>4144.3899999999994</v>
      </c>
      <c r="H172" s="233">
        <f>SUM(H166:H171)</f>
        <v>0</v>
      </c>
      <c r="I172" s="233">
        <f>SUM(I166:I171)</f>
        <v>87958.94</v>
      </c>
      <c r="J172" s="227"/>
      <c r="K172" s="192"/>
      <c r="L172" s="228"/>
      <c r="M172" s="228"/>
      <c r="N172" s="228"/>
      <c r="O172" s="228"/>
      <c r="P172" s="228"/>
      <c r="Q172" s="228"/>
      <c r="R172" s="198"/>
      <c r="S172" s="198"/>
      <c r="T172" s="198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</row>
    <row r="173" spans="1:30" ht="30" customHeight="1">
      <c r="A173" s="218"/>
      <c r="B173" s="218"/>
      <c r="C173" s="218"/>
      <c r="D173" s="218"/>
      <c r="E173" s="218"/>
      <c r="F173" s="218"/>
      <c r="G173" s="224"/>
      <c r="H173" s="224"/>
      <c r="I173" s="227"/>
      <c r="J173" s="227"/>
      <c r="K173" s="192"/>
      <c r="L173" s="228"/>
      <c r="M173" s="228"/>
      <c r="N173" s="228"/>
      <c r="O173" s="228"/>
      <c r="P173" s="228"/>
      <c r="Q173" s="22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</row>
    <row r="174" spans="1:30" ht="30" customHeight="1">
      <c r="A174" s="273" t="s">
        <v>130</v>
      </c>
      <c r="B174" s="274"/>
      <c r="C174" s="274"/>
      <c r="D174" s="274"/>
      <c r="E174" s="274"/>
      <c r="F174" s="274"/>
      <c r="G174" s="274"/>
      <c r="H174" s="274"/>
      <c r="I174" s="274"/>
      <c r="J174" s="227"/>
      <c r="K174" s="192"/>
      <c r="L174" s="228"/>
      <c r="M174" s="228"/>
      <c r="N174" s="228"/>
      <c r="O174" s="228"/>
      <c r="P174" s="228"/>
      <c r="Q174" s="22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</row>
    <row r="175" spans="1:30" ht="30" customHeight="1">
      <c r="A175" s="275" t="s">
        <v>131</v>
      </c>
      <c r="B175" s="276" t="s">
        <v>132</v>
      </c>
      <c r="C175" s="276" t="s">
        <v>133</v>
      </c>
      <c r="D175" s="276" t="s">
        <v>134</v>
      </c>
      <c r="E175" s="276" t="s">
        <v>135</v>
      </c>
      <c r="F175" s="276" t="s">
        <v>136</v>
      </c>
      <c r="G175" s="276" t="s">
        <v>137</v>
      </c>
      <c r="H175" s="276" t="s">
        <v>138</v>
      </c>
      <c r="I175" s="276" t="s">
        <v>139</v>
      </c>
      <c r="J175" s="227"/>
      <c r="K175" s="192"/>
      <c r="L175" s="228"/>
      <c r="M175" s="228"/>
      <c r="N175" s="228"/>
      <c r="O175" s="228"/>
      <c r="P175" s="228"/>
      <c r="Q175" s="228"/>
      <c r="R175" s="198"/>
      <c r="S175" s="198"/>
      <c r="T175" s="198"/>
      <c r="U175" s="198"/>
      <c r="V175" s="198"/>
      <c r="W175" s="198"/>
      <c r="X175" s="198"/>
      <c r="Y175" s="198"/>
      <c r="Z175" s="198"/>
      <c r="AA175" s="198"/>
      <c r="AB175" s="198"/>
      <c r="AC175" s="198"/>
      <c r="AD175" s="198"/>
    </row>
    <row r="176" spans="1:30" ht="30" customHeight="1">
      <c r="A176" s="277" t="s">
        <v>693</v>
      </c>
      <c r="B176" s="258" t="s">
        <v>387</v>
      </c>
      <c r="C176" s="278" t="s">
        <v>312</v>
      </c>
      <c r="D176" s="262" t="s">
        <v>96</v>
      </c>
      <c r="E176" s="279">
        <v>1</v>
      </c>
      <c r="F176" s="261" t="s">
        <v>389</v>
      </c>
      <c r="G176" s="262">
        <v>849.76</v>
      </c>
      <c r="H176" s="238">
        <v>0</v>
      </c>
      <c r="I176" s="231">
        <f t="shared" ref="I176" si="9">SUM(G176:H176)</f>
        <v>849.76</v>
      </c>
      <c r="J176" s="227"/>
      <c r="K176" s="192"/>
      <c r="L176" s="228"/>
      <c r="M176" s="228"/>
      <c r="N176" s="228"/>
      <c r="O176" s="228"/>
      <c r="P176" s="228"/>
      <c r="Q176" s="22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198"/>
      <c r="AC176" s="198"/>
      <c r="AD176" s="198"/>
    </row>
    <row r="177" spans="1:30" ht="30" customHeight="1">
      <c r="A177" s="277" t="s">
        <v>695</v>
      </c>
      <c r="B177" s="258" t="s">
        <v>696</v>
      </c>
      <c r="C177" s="278" t="s">
        <v>580</v>
      </c>
      <c r="D177" s="262" t="s">
        <v>96</v>
      </c>
      <c r="E177" s="279">
        <v>1</v>
      </c>
      <c r="F177" s="261" t="s">
        <v>697</v>
      </c>
      <c r="G177" s="262">
        <v>505.81</v>
      </c>
      <c r="H177" s="238">
        <v>0</v>
      </c>
      <c r="I177" s="231" t="s">
        <v>698</v>
      </c>
      <c r="J177" s="227"/>
      <c r="K177" s="192"/>
      <c r="L177" s="228"/>
      <c r="M177" s="228"/>
      <c r="N177" s="228"/>
      <c r="O177" s="228"/>
      <c r="P177" s="228"/>
      <c r="Q177" s="22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</row>
    <row r="178" spans="1:30" ht="46.5" customHeight="1">
      <c r="A178" s="280" t="s">
        <v>385</v>
      </c>
      <c r="B178" s="281"/>
      <c r="C178" s="282"/>
      <c r="D178" s="282"/>
      <c r="E178" s="282">
        <f>SUM(E176:E177)</f>
        <v>2</v>
      </c>
      <c r="F178" s="281"/>
      <c r="G178" s="275">
        <f>SUM(G176:G176)</f>
        <v>849.76</v>
      </c>
      <c r="H178" s="275"/>
      <c r="I178" s="275">
        <f>SUM(I176:I176)</f>
        <v>849.76</v>
      </c>
      <c r="J178" s="227"/>
      <c r="K178" s="192"/>
      <c r="L178" s="228"/>
      <c r="M178" s="228"/>
      <c r="N178" s="228"/>
      <c r="O178" s="228"/>
      <c r="P178" s="228"/>
      <c r="Q178" s="228"/>
      <c r="R178" s="198"/>
      <c r="S178" s="198"/>
      <c r="T178" s="198"/>
      <c r="U178" s="198"/>
      <c r="V178" s="198"/>
      <c r="W178" s="198"/>
      <c r="X178" s="198"/>
      <c r="Y178" s="198"/>
      <c r="Z178" s="198"/>
      <c r="AA178" s="198"/>
      <c r="AB178" s="198"/>
      <c r="AC178" s="198"/>
      <c r="AD178" s="198"/>
    </row>
    <row r="179" spans="1:30" ht="30" customHeight="1">
      <c r="A179" s="218"/>
      <c r="B179" s="218"/>
      <c r="C179" s="218"/>
      <c r="D179" s="218"/>
      <c r="E179" s="218"/>
      <c r="F179" s="218"/>
      <c r="G179" s="224"/>
      <c r="H179" s="224"/>
      <c r="I179" s="227"/>
      <c r="J179" s="227"/>
      <c r="K179" s="192"/>
      <c r="L179" s="228"/>
      <c r="M179" s="228"/>
      <c r="N179" s="228"/>
      <c r="O179" s="228"/>
      <c r="P179" s="228"/>
      <c r="Q179" s="22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</row>
    <row r="180" spans="1:30" ht="66" customHeight="1">
      <c r="A180" s="212"/>
      <c r="B180" s="212"/>
      <c r="C180" s="213" t="s">
        <v>396</v>
      </c>
      <c r="D180" s="213" t="s">
        <v>397</v>
      </c>
      <c r="E180" s="213" t="s">
        <v>398</v>
      </c>
      <c r="F180" s="214"/>
      <c r="G180" s="213" t="s">
        <v>399</v>
      </c>
      <c r="H180" s="213" t="s">
        <v>400</v>
      </c>
      <c r="I180" s="213" t="s">
        <v>401</v>
      </c>
      <c r="J180" s="227"/>
      <c r="K180" s="192"/>
      <c r="L180" s="228"/>
      <c r="M180" s="228"/>
      <c r="N180" s="228"/>
      <c r="O180" s="228"/>
      <c r="P180" s="228"/>
      <c r="Q180" s="22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</row>
    <row r="181" spans="1:30" ht="69.75" customHeight="1">
      <c r="A181" s="212" t="s">
        <v>402</v>
      </c>
      <c r="B181" s="214"/>
      <c r="C181" s="213">
        <f>SUM(C36+C52+C172)</f>
        <v>132</v>
      </c>
      <c r="D181" s="213">
        <f>SUM(D36+D52+D172)</f>
        <v>12</v>
      </c>
      <c r="E181" s="213">
        <f>SUM(E36+E52+E172)</f>
        <v>245</v>
      </c>
      <c r="F181" s="214"/>
      <c r="G181" s="233">
        <f>SUM(H36+G52+G172)</f>
        <v>19034.900000000001</v>
      </c>
      <c r="H181" s="233">
        <f>SUM(I36+H52+H172)</f>
        <v>89479.17</v>
      </c>
      <c r="I181" s="233">
        <f>SUM(J36+I52+I172)</f>
        <v>192328.62</v>
      </c>
      <c r="J181" s="227"/>
      <c r="K181" s="192"/>
      <c r="L181" s="228"/>
      <c r="M181" s="228"/>
      <c r="N181" s="228"/>
      <c r="O181" s="228"/>
      <c r="P181" s="228"/>
      <c r="Q181" s="22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</row>
    <row r="182" spans="1:30" s="284" customFormat="1" ht="30" customHeight="1">
      <c r="A182" s="218"/>
      <c r="B182" s="218"/>
      <c r="C182" s="218"/>
      <c r="D182" s="218"/>
      <c r="E182" s="218"/>
      <c r="F182" s="218"/>
      <c r="G182" s="224"/>
      <c r="H182" s="224"/>
      <c r="I182" s="227"/>
      <c r="J182" s="224"/>
      <c r="K182" s="207"/>
      <c r="L182" s="218"/>
      <c r="M182" s="228"/>
      <c r="N182" s="228"/>
      <c r="O182" s="228"/>
      <c r="P182" s="228"/>
      <c r="Q182" s="228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</row>
    <row r="183" spans="1:30" s="284" customFormat="1" ht="30" customHeight="1">
      <c r="A183" s="285" t="s">
        <v>403</v>
      </c>
      <c r="B183" s="286"/>
      <c r="C183" s="286"/>
      <c r="D183" s="286"/>
      <c r="E183" s="286"/>
      <c r="F183" s="287"/>
      <c r="G183" s="225"/>
      <c r="H183" s="224"/>
      <c r="I183" s="224"/>
      <c r="J183" s="224"/>
      <c r="K183" s="218"/>
      <c r="L183" s="218"/>
      <c r="M183" s="228"/>
      <c r="N183" s="228"/>
      <c r="O183" s="228"/>
      <c r="P183" s="228"/>
      <c r="Q183" s="228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</row>
    <row r="184" spans="1:30" s="284" customFormat="1" ht="30" customHeight="1">
      <c r="A184" s="288" t="s">
        <v>404</v>
      </c>
      <c r="B184" s="286"/>
      <c r="C184" s="286"/>
      <c r="D184" s="286"/>
      <c r="E184" s="286"/>
      <c r="F184" s="287"/>
      <c r="G184" s="225"/>
      <c r="H184" s="224"/>
      <c r="I184" s="224"/>
      <c r="J184" s="224"/>
      <c r="K184" s="218"/>
      <c r="L184" s="218"/>
      <c r="M184" s="228"/>
      <c r="N184" s="228"/>
      <c r="O184" s="228"/>
      <c r="P184" s="228"/>
      <c r="Q184" s="228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</row>
    <row r="185" spans="1:30" s="284" customFormat="1" ht="30" customHeight="1">
      <c r="A185" s="288" t="s">
        <v>405</v>
      </c>
      <c r="B185" s="286"/>
      <c r="C185" s="286"/>
      <c r="D185" s="286"/>
      <c r="E185" s="286"/>
      <c r="F185" s="287"/>
      <c r="G185" s="225"/>
      <c r="H185" s="224"/>
      <c r="I185" s="224"/>
      <c r="J185" s="224"/>
      <c r="K185" s="218"/>
      <c r="L185" s="218"/>
      <c r="M185" s="228"/>
      <c r="N185" s="228"/>
      <c r="O185" s="228"/>
      <c r="P185" s="228"/>
      <c r="Q185" s="228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</row>
    <row r="186" spans="1:30" s="284" customFormat="1" ht="30" customHeight="1">
      <c r="A186" s="289" t="s">
        <v>406</v>
      </c>
      <c r="B186" s="286"/>
      <c r="C186" s="286"/>
      <c r="D186" s="286"/>
      <c r="E186" s="286"/>
      <c r="F186" s="287"/>
      <c r="G186" s="225"/>
      <c r="H186" s="224"/>
      <c r="I186" s="224"/>
      <c r="J186" s="224"/>
      <c r="K186" s="218"/>
      <c r="L186" s="218"/>
      <c r="M186" s="228"/>
      <c r="N186" s="228"/>
      <c r="O186" s="228"/>
      <c r="P186" s="228"/>
      <c r="Q186" s="228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</row>
    <row r="187" spans="1:30" s="284" customFormat="1" ht="30" customHeight="1">
      <c r="A187" s="289" t="s">
        <v>407</v>
      </c>
      <c r="B187" s="286"/>
      <c r="C187" s="286"/>
      <c r="D187" s="286"/>
      <c r="E187" s="286"/>
      <c r="F187" s="287"/>
      <c r="G187" s="225"/>
      <c r="H187" s="224"/>
      <c r="I187" s="224"/>
      <c r="J187" s="224"/>
      <c r="K187" s="218"/>
      <c r="L187" s="218"/>
      <c r="M187" s="228"/>
      <c r="N187" s="228"/>
      <c r="O187" s="228"/>
      <c r="P187" s="228"/>
      <c r="Q187" s="228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</row>
    <row r="188" spans="1:30" s="284" customFormat="1" ht="30" customHeight="1">
      <c r="A188" s="289" t="s">
        <v>408</v>
      </c>
      <c r="B188" s="286"/>
      <c r="C188" s="286"/>
      <c r="D188" s="286"/>
      <c r="E188" s="286"/>
      <c r="F188" s="287"/>
      <c r="G188" s="225"/>
      <c r="H188" s="224"/>
      <c r="I188" s="224"/>
      <c r="J188" s="224"/>
      <c r="K188" s="218"/>
      <c r="L188" s="218"/>
      <c r="M188" s="228"/>
      <c r="N188" s="228"/>
      <c r="O188" s="228"/>
      <c r="P188" s="228"/>
      <c r="Q188" s="228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</row>
    <row r="189" spans="1:30" s="284" customFormat="1" ht="30" customHeight="1">
      <c r="A189" s="289"/>
      <c r="B189" s="286"/>
      <c r="C189" s="286"/>
      <c r="D189" s="286"/>
      <c r="E189" s="286"/>
      <c r="F189" s="287"/>
      <c r="G189" s="225"/>
      <c r="H189" s="224"/>
      <c r="I189" s="224"/>
      <c r="J189" s="224"/>
      <c r="K189" s="218"/>
      <c r="L189" s="218"/>
      <c r="M189" s="228"/>
      <c r="N189" s="228"/>
      <c r="O189" s="228"/>
      <c r="P189" s="228"/>
      <c r="Q189" s="228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</row>
    <row r="190" spans="1:30" s="284" customFormat="1" ht="30" customHeight="1">
      <c r="A190" s="285" t="s">
        <v>409</v>
      </c>
      <c r="B190" s="286"/>
      <c r="C190" s="286"/>
      <c r="D190" s="286"/>
      <c r="E190" s="286"/>
      <c r="F190" s="287"/>
      <c r="G190" s="225"/>
      <c r="H190" s="224"/>
      <c r="I190" s="224"/>
      <c r="J190" s="224"/>
      <c r="K190" s="218"/>
      <c r="L190" s="218"/>
      <c r="M190" s="228"/>
      <c r="N190" s="228"/>
      <c r="O190" s="228"/>
      <c r="P190" s="228"/>
      <c r="Q190" s="228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</row>
    <row r="191" spans="1:30" s="284" customFormat="1" ht="30" customHeight="1">
      <c r="A191" s="290" t="s">
        <v>410</v>
      </c>
      <c r="B191" s="286"/>
      <c r="C191" s="286"/>
      <c r="D191" s="286"/>
      <c r="E191" s="286"/>
      <c r="F191" s="287"/>
      <c r="G191" s="225"/>
      <c r="H191" s="224"/>
      <c r="I191" s="224"/>
      <c r="J191" s="224"/>
      <c r="K191" s="218"/>
      <c r="L191" s="218"/>
      <c r="M191" s="228"/>
      <c r="N191" s="228"/>
      <c r="O191" s="228"/>
      <c r="P191" s="228"/>
      <c r="Q191" s="228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</row>
    <row r="192" spans="1:30" s="284" customFormat="1" ht="30" customHeight="1">
      <c r="A192" s="289" t="s">
        <v>411</v>
      </c>
      <c r="B192" s="286"/>
      <c r="C192" s="286"/>
      <c r="D192" s="286"/>
      <c r="E192" s="286"/>
      <c r="F192" s="287"/>
      <c r="G192" s="225"/>
      <c r="H192" s="224"/>
      <c r="I192" s="224"/>
      <c r="J192" s="224"/>
      <c r="K192" s="218"/>
      <c r="L192" s="218"/>
      <c r="M192" s="228"/>
      <c r="N192" s="228"/>
      <c r="O192" s="228"/>
      <c r="P192" s="228"/>
      <c r="Q192" s="228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</row>
    <row r="193" spans="1:30" s="284" customFormat="1" ht="30" customHeight="1">
      <c r="A193" s="289" t="s">
        <v>412</v>
      </c>
      <c r="B193" s="286"/>
      <c r="C193" s="286"/>
      <c r="D193" s="286"/>
      <c r="E193" s="286"/>
      <c r="F193" s="287"/>
      <c r="G193" s="225"/>
      <c r="H193" s="224"/>
      <c r="I193" s="224"/>
      <c r="J193" s="224"/>
      <c r="K193" s="218"/>
      <c r="L193" s="218"/>
      <c r="M193" s="228"/>
      <c r="N193" s="228"/>
      <c r="O193" s="228"/>
      <c r="P193" s="228"/>
      <c r="Q193" s="228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</row>
    <row r="194" spans="1:30" s="284" customFormat="1" ht="30" customHeight="1">
      <c r="A194" s="289" t="s">
        <v>413</v>
      </c>
      <c r="B194" s="286"/>
      <c r="C194" s="286"/>
      <c r="D194" s="286"/>
      <c r="E194" s="286"/>
      <c r="F194" s="287"/>
      <c r="G194" s="225"/>
      <c r="H194" s="224"/>
      <c r="I194" s="224"/>
      <c r="J194" s="224"/>
      <c r="K194" s="218"/>
      <c r="L194" s="218"/>
      <c r="M194" s="228"/>
      <c r="N194" s="228"/>
      <c r="O194" s="228"/>
      <c r="P194" s="228"/>
      <c r="Q194" s="228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</row>
    <row r="195" spans="1:30" s="284" customFormat="1" ht="81" customHeight="1">
      <c r="A195" s="289" t="s">
        <v>414</v>
      </c>
      <c r="B195" s="286"/>
      <c r="C195" s="286"/>
      <c r="D195" s="286"/>
      <c r="E195" s="286"/>
      <c r="F195" s="287"/>
      <c r="G195" s="225"/>
      <c r="H195" s="224"/>
      <c r="I195" s="224"/>
      <c r="J195" s="224"/>
      <c r="K195" s="218"/>
      <c r="L195" s="218"/>
      <c r="M195" s="228"/>
      <c r="N195" s="228"/>
      <c r="O195" s="228"/>
      <c r="P195" s="228"/>
      <c r="Q195" s="228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</row>
    <row r="196" spans="1:30" s="284" customFormat="1" ht="30" customHeight="1">
      <c r="A196" s="289" t="s">
        <v>415</v>
      </c>
      <c r="B196" s="286"/>
      <c r="C196" s="286"/>
      <c r="D196" s="286"/>
      <c r="E196" s="286"/>
      <c r="F196" s="287"/>
      <c r="G196" s="225"/>
      <c r="H196" s="224"/>
      <c r="I196" s="224"/>
      <c r="J196" s="224"/>
      <c r="K196" s="218"/>
      <c r="L196" s="218"/>
      <c r="M196" s="228"/>
      <c r="N196" s="228"/>
      <c r="O196" s="228"/>
      <c r="P196" s="228"/>
      <c r="Q196" s="228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</row>
    <row r="197" spans="1:30" s="284" customFormat="1" ht="30" customHeight="1">
      <c r="A197" s="289" t="s">
        <v>416</v>
      </c>
      <c r="B197" s="286"/>
      <c r="C197" s="286"/>
      <c r="D197" s="286"/>
      <c r="E197" s="286"/>
      <c r="F197" s="287"/>
      <c r="G197" s="225"/>
      <c r="H197" s="224"/>
      <c r="I197" s="224"/>
      <c r="J197" s="224"/>
      <c r="K197" s="218"/>
      <c r="L197" s="218"/>
      <c r="M197" s="228"/>
      <c r="N197" s="228"/>
      <c r="O197" s="228"/>
      <c r="P197" s="228"/>
      <c r="Q197" s="228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</row>
    <row r="198" spans="1:30" s="284" customFormat="1" ht="30" customHeight="1">
      <c r="A198" s="289" t="s">
        <v>417</v>
      </c>
      <c r="B198" s="286"/>
      <c r="C198" s="286"/>
      <c r="D198" s="286"/>
      <c r="E198" s="286"/>
      <c r="F198" s="287"/>
      <c r="G198" s="225"/>
      <c r="H198" s="224"/>
      <c r="I198" s="224"/>
      <c r="J198" s="224"/>
      <c r="K198" s="218"/>
      <c r="L198" s="218"/>
      <c r="M198" s="228"/>
      <c r="N198" s="228"/>
      <c r="O198" s="228"/>
      <c r="P198" s="228"/>
      <c r="Q198" s="228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</row>
    <row r="199" spans="1:30" s="284" customFormat="1" ht="30" customHeight="1">
      <c r="A199" s="289" t="s">
        <v>418</v>
      </c>
      <c r="B199" s="286"/>
      <c r="C199" s="286"/>
      <c r="D199" s="286"/>
      <c r="E199" s="286"/>
      <c r="F199" s="287"/>
      <c r="G199" s="225"/>
      <c r="H199" s="224"/>
      <c r="I199" s="224"/>
      <c r="J199" s="224"/>
      <c r="K199" s="218"/>
      <c r="L199" s="218"/>
      <c r="M199" s="228"/>
      <c r="N199" s="228"/>
      <c r="O199" s="228"/>
      <c r="P199" s="228"/>
      <c r="Q199" s="228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</row>
    <row r="200" spans="1:30" s="284" customFormat="1" ht="30" customHeight="1">
      <c r="A200" s="289" t="s">
        <v>419</v>
      </c>
      <c r="B200" s="286"/>
      <c r="C200" s="286"/>
      <c r="D200" s="286"/>
      <c r="E200" s="286"/>
      <c r="F200" s="287"/>
      <c r="G200" s="225"/>
      <c r="H200" s="224"/>
      <c r="I200" s="224"/>
      <c r="J200" s="224"/>
      <c r="K200" s="218"/>
      <c r="L200" s="218"/>
      <c r="M200" s="228"/>
      <c r="N200" s="228"/>
      <c r="O200" s="228"/>
      <c r="P200" s="228"/>
      <c r="Q200" s="228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</row>
    <row r="201" spans="1:30" s="284" customFormat="1" ht="30" customHeight="1">
      <c r="A201" s="289" t="s">
        <v>420</v>
      </c>
      <c r="B201" s="286"/>
      <c r="C201" s="286"/>
      <c r="D201" s="286"/>
      <c r="E201" s="286"/>
      <c r="F201" s="287"/>
      <c r="G201" s="225"/>
      <c r="H201" s="224"/>
      <c r="I201" s="224"/>
      <c r="J201" s="224"/>
      <c r="K201" s="218"/>
      <c r="L201" s="218"/>
      <c r="M201" s="228"/>
      <c r="N201" s="228"/>
      <c r="O201" s="228"/>
      <c r="P201" s="228"/>
      <c r="Q201" s="228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</row>
    <row r="202" spans="1:30" s="284" customFormat="1" ht="30" customHeight="1">
      <c r="A202" s="289" t="s">
        <v>421</v>
      </c>
      <c r="B202" s="286"/>
      <c r="C202" s="286"/>
      <c r="D202" s="286"/>
      <c r="E202" s="286"/>
      <c r="F202" s="287"/>
      <c r="G202" s="225"/>
      <c r="H202" s="224"/>
      <c r="I202" s="224"/>
      <c r="J202" s="224"/>
      <c r="K202" s="218"/>
      <c r="L202" s="218"/>
      <c r="M202" s="228"/>
      <c r="N202" s="228"/>
      <c r="O202" s="228"/>
      <c r="P202" s="228"/>
      <c r="Q202" s="228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</row>
    <row r="203" spans="1:30" s="284" customFormat="1" ht="30" customHeight="1">
      <c r="A203" s="289" t="s">
        <v>422</v>
      </c>
      <c r="B203" s="286"/>
      <c r="C203" s="286"/>
      <c r="D203" s="286"/>
      <c r="E203" s="286"/>
      <c r="F203" s="287"/>
      <c r="G203" s="225"/>
      <c r="H203" s="224"/>
      <c r="I203" s="224"/>
      <c r="J203" s="224"/>
      <c r="K203" s="218"/>
      <c r="L203" s="218"/>
      <c r="M203" s="228"/>
      <c r="N203" s="228"/>
      <c r="O203" s="228"/>
      <c r="P203" s="228"/>
      <c r="Q203" s="228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</row>
    <row r="204" spans="1:30" s="284" customFormat="1" ht="30" customHeight="1">
      <c r="A204" s="289" t="s">
        <v>423</v>
      </c>
      <c r="B204" s="286"/>
      <c r="C204" s="286"/>
      <c r="D204" s="286"/>
      <c r="E204" s="286"/>
      <c r="F204" s="287"/>
      <c r="G204" s="225"/>
      <c r="H204" s="224"/>
      <c r="I204" s="224"/>
      <c r="J204" s="224"/>
      <c r="K204" s="218"/>
      <c r="L204" s="218"/>
      <c r="M204" s="228"/>
      <c r="N204" s="228"/>
      <c r="O204" s="228"/>
      <c r="P204" s="228"/>
      <c r="Q204" s="228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</row>
    <row r="205" spans="1:30" s="284" customFormat="1" ht="30" customHeight="1">
      <c r="A205" s="289" t="s">
        <v>424</v>
      </c>
      <c r="B205" s="286"/>
      <c r="C205" s="286"/>
      <c r="D205" s="286"/>
      <c r="E205" s="286"/>
      <c r="F205" s="287"/>
      <c r="G205" s="225"/>
      <c r="H205" s="224"/>
      <c r="I205" s="224"/>
      <c r="J205" s="224"/>
      <c r="K205" s="218"/>
      <c r="L205" s="218"/>
      <c r="M205" s="228"/>
      <c r="N205" s="228"/>
      <c r="O205" s="228"/>
      <c r="P205" s="228"/>
      <c r="Q205" s="228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</row>
    <row r="206" spans="1:30" s="284" customFormat="1" ht="30" customHeight="1">
      <c r="A206" s="289" t="s">
        <v>425</v>
      </c>
      <c r="B206" s="286"/>
      <c r="C206" s="286"/>
      <c r="D206" s="286"/>
      <c r="E206" s="286"/>
      <c r="F206" s="287"/>
      <c r="G206" s="225"/>
      <c r="H206" s="224"/>
      <c r="I206" s="224"/>
      <c r="J206" s="224"/>
      <c r="K206" s="218"/>
      <c r="L206" s="218"/>
      <c r="M206" s="228"/>
      <c r="N206" s="228"/>
      <c r="O206" s="228"/>
      <c r="P206" s="228"/>
      <c r="Q206" s="228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</row>
    <row r="207" spans="1:30" s="284" customFormat="1" ht="30" customHeight="1">
      <c r="A207" s="289" t="s">
        <v>426</v>
      </c>
      <c r="B207" s="286"/>
      <c r="C207" s="286"/>
      <c r="D207" s="286"/>
      <c r="E207" s="286"/>
      <c r="F207" s="287"/>
      <c r="G207" s="225"/>
      <c r="H207" s="224"/>
      <c r="I207" s="224"/>
      <c r="J207" s="224"/>
      <c r="K207" s="218"/>
      <c r="L207" s="218"/>
      <c r="M207" s="228"/>
      <c r="N207" s="228"/>
      <c r="O207" s="228"/>
      <c r="P207" s="228"/>
      <c r="Q207" s="228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</row>
    <row r="208" spans="1:30" s="284" customFormat="1" ht="30" customHeight="1">
      <c r="A208" s="289" t="s">
        <v>427</v>
      </c>
      <c r="B208" s="286"/>
      <c r="C208" s="286"/>
      <c r="D208" s="286"/>
      <c r="E208" s="286"/>
      <c r="F208" s="287"/>
      <c r="G208" s="225"/>
      <c r="H208" s="224"/>
      <c r="I208" s="224"/>
      <c r="J208" s="224"/>
      <c r="K208" s="218"/>
      <c r="L208" s="218"/>
      <c r="M208" s="228"/>
      <c r="N208" s="228"/>
      <c r="O208" s="228"/>
      <c r="P208" s="228"/>
      <c r="Q208" s="228"/>
      <c r="R208" s="283"/>
      <c r="S208" s="283"/>
      <c r="T208" s="283"/>
      <c r="U208" s="283"/>
      <c r="V208" s="283"/>
      <c r="W208" s="283"/>
      <c r="X208" s="283"/>
      <c r="Y208" s="283"/>
      <c r="Z208" s="283"/>
      <c r="AA208" s="283"/>
      <c r="AB208" s="283"/>
      <c r="AC208" s="283"/>
      <c r="AD208" s="283"/>
    </row>
    <row r="209" spans="1:30" s="284" customFormat="1" ht="30" customHeight="1">
      <c r="A209" s="289" t="s">
        <v>428</v>
      </c>
      <c r="B209" s="286"/>
      <c r="C209" s="286"/>
      <c r="D209" s="286"/>
      <c r="E209" s="286"/>
      <c r="F209" s="287"/>
      <c r="G209" s="225"/>
      <c r="H209" s="224"/>
      <c r="I209" s="224"/>
      <c r="J209" s="224"/>
      <c r="K209" s="218"/>
      <c r="L209" s="218"/>
      <c r="M209" s="228"/>
      <c r="N209" s="228"/>
      <c r="O209" s="228"/>
      <c r="P209" s="228"/>
      <c r="Q209" s="228"/>
      <c r="R209" s="283"/>
      <c r="S209" s="283"/>
      <c r="T209" s="283"/>
      <c r="U209" s="283"/>
      <c r="V209" s="283"/>
      <c r="W209" s="283"/>
      <c r="X209" s="283"/>
      <c r="Y209" s="283"/>
      <c r="Z209" s="283"/>
      <c r="AA209" s="283"/>
      <c r="AB209" s="283"/>
      <c r="AC209" s="283"/>
      <c r="AD209" s="283"/>
    </row>
    <row r="210" spans="1:30" s="284" customFormat="1" ht="30" customHeight="1">
      <c r="A210" s="289" t="s">
        <v>429</v>
      </c>
      <c r="B210" s="286"/>
      <c r="C210" s="286"/>
      <c r="D210" s="286"/>
      <c r="E210" s="286"/>
      <c r="F210" s="287"/>
      <c r="G210" s="225"/>
      <c r="H210" s="224"/>
      <c r="I210" s="224"/>
      <c r="J210" s="224"/>
      <c r="K210" s="218"/>
      <c r="L210" s="218"/>
      <c r="M210" s="228"/>
      <c r="N210" s="228"/>
      <c r="O210" s="228"/>
      <c r="P210" s="228"/>
      <c r="Q210" s="228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  <c r="AB210" s="283"/>
      <c r="AC210" s="283"/>
      <c r="AD210" s="283"/>
    </row>
    <row r="211" spans="1:30" s="284" customFormat="1" ht="30" customHeight="1">
      <c r="A211" s="289" t="s">
        <v>430</v>
      </c>
      <c r="B211" s="286"/>
      <c r="C211" s="286"/>
      <c r="D211" s="286"/>
      <c r="E211" s="286"/>
      <c r="F211" s="287"/>
      <c r="G211" s="225"/>
      <c r="H211" s="224"/>
      <c r="I211" s="224"/>
      <c r="J211" s="224"/>
      <c r="K211" s="218"/>
      <c r="L211" s="218"/>
      <c r="M211" s="228"/>
      <c r="N211" s="228"/>
      <c r="O211" s="228"/>
      <c r="P211" s="228"/>
      <c r="Q211" s="228"/>
      <c r="R211" s="283"/>
      <c r="S211" s="283"/>
      <c r="T211" s="283"/>
      <c r="U211" s="283"/>
      <c r="V211" s="283"/>
      <c r="W211" s="283"/>
      <c r="X211" s="283"/>
      <c r="Y211" s="283"/>
      <c r="Z211" s="283"/>
      <c r="AA211" s="283"/>
      <c r="AB211" s="283"/>
      <c r="AC211" s="283"/>
      <c r="AD211" s="283"/>
    </row>
    <row r="212" spans="1:30" s="284" customFormat="1" ht="30" customHeight="1">
      <c r="A212" s="289" t="s">
        <v>431</v>
      </c>
      <c r="B212" s="286"/>
      <c r="C212" s="286"/>
      <c r="D212" s="286"/>
      <c r="E212" s="286"/>
      <c r="F212" s="287"/>
      <c r="G212" s="225"/>
      <c r="H212" s="224"/>
      <c r="I212" s="224"/>
      <c r="J212" s="224"/>
      <c r="K212" s="218"/>
      <c r="L212" s="218"/>
      <c r="M212" s="228"/>
      <c r="N212" s="228"/>
      <c r="O212" s="228"/>
      <c r="P212" s="228"/>
      <c r="Q212" s="228"/>
      <c r="R212" s="283"/>
      <c r="S212" s="283"/>
      <c r="T212" s="283"/>
      <c r="U212" s="283"/>
      <c r="V212" s="283"/>
      <c r="W212" s="283"/>
      <c r="X212" s="283"/>
      <c r="Y212" s="283"/>
      <c r="Z212" s="283"/>
      <c r="AA212" s="283"/>
      <c r="AB212" s="283"/>
      <c r="AC212" s="283"/>
      <c r="AD212" s="283"/>
    </row>
    <row r="213" spans="1:30" s="284" customFormat="1" ht="30" customHeight="1">
      <c r="A213" s="289" t="s">
        <v>432</v>
      </c>
      <c r="B213" s="286"/>
      <c r="C213" s="286"/>
      <c r="D213" s="286"/>
      <c r="E213" s="286"/>
      <c r="F213" s="287"/>
      <c r="G213" s="225"/>
      <c r="H213" s="224"/>
      <c r="I213" s="224"/>
      <c r="J213" s="224"/>
      <c r="K213" s="218"/>
      <c r="L213" s="218"/>
      <c r="M213" s="228"/>
      <c r="N213" s="228"/>
      <c r="O213" s="228"/>
      <c r="P213" s="228"/>
      <c r="Q213" s="228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</row>
    <row r="214" spans="1:30" s="284" customFormat="1" ht="69" customHeight="1">
      <c r="A214" s="289" t="s">
        <v>433</v>
      </c>
      <c r="B214" s="286"/>
      <c r="C214" s="286"/>
      <c r="D214" s="286"/>
      <c r="E214" s="286"/>
      <c r="F214" s="287"/>
      <c r="G214" s="225"/>
      <c r="H214" s="224"/>
      <c r="I214" s="224"/>
      <c r="J214" s="224"/>
      <c r="K214" s="218"/>
      <c r="L214" s="218"/>
      <c r="M214" s="228"/>
      <c r="N214" s="228"/>
      <c r="O214" s="228"/>
      <c r="P214" s="228"/>
      <c r="Q214" s="228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</row>
    <row r="215" spans="1:30" s="284" customFormat="1" ht="49.5" customHeight="1">
      <c r="A215" s="289" t="s">
        <v>434</v>
      </c>
      <c r="B215" s="286"/>
      <c r="C215" s="286"/>
      <c r="D215" s="286"/>
      <c r="E215" s="286"/>
      <c r="F215" s="287"/>
      <c r="G215" s="225"/>
      <c r="H215" s="224"/>
      <c r="I215" s="224"/>
      <c r="J215" s="224"/>
      <c r="K215" s="218"/>
      <c r="L215" s="218"/>
      <c r="M215" s="228"/>
      <c r="N215" s="228"/>
      <c r="O215" s="228"/>
      <c r="P215" s="228"/>
      <c r="Q215" s="228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  <c r="AB215" s="291"/>
      <c r="AC215" s="291"/>
      <c r="AD215" s="291"/>
    </row>
    <row r="216" spans="1:30" s="284" customFormat="1" ht="30" customHeight="1">
      <c r="A216" s="289" t="s">
        <v>435</v>
      </c>
      <c r="B216" s="286"/>
      <c r="C216" s="286"/>
      <c r="D216" s="286"/>
      <c r="E216" s="286"/>
      <c r="F216" s="287"/>
      <c r="G216" s="225"/>
      <c r="H216" s="224"/>
      <c r="I216" s="224"/>
      <c r="J216" s="224"/>
      <c r="K216" s="218"/>
      <c r="L216" s="218"/>
      <c r="M216" s="228"/>
      <c r="N216" s="228"/>
      <c r="O216" s="228"/>
      <c r="P216" s="228"/>
      <c r="Q216" s="228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</row>
    <row r="217" spans="1:30" s="284" customFormat="1" ht="30" customHeight="1">
      <c r="A217" s="289" t="s">
        <v>436</v>
      </c>
      <c r="B217" s="286"/>
      <c r="C217" s="286"/>
      <c r="D217" s="286"/>
      <c r="E217" s="286"/>
      <c r="F217" s="287"/>
      <c r="G217" s="225"/>
      <c r="H217" s="224"/>
      <c r="I217" s="224"/>
      <c r="J217" s="224"/>
      <c r="K217" s="218"/>
      <c r="L217" s="218"/>
      <c r="M217" s="228"/>
      <c r="N217" s="228"/>
      <c r="O217" s="228"/>
      <c r="P217" s="228"/>
      <c r="Q217" s="228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  <c r="AB217" s="291"/>
      <c r="AC217" s="291"/>
      <c r="AD217" s="291"/>
    </row>
    <row r="218" spans="1:30" s="284" customFormat="1" ht="30" customHeight="1">
      <c r="A218" s="289" t="s">
        <v>437</v>
      </c>
      <c r="B218" s="286"/>
      <c r="C218" s="286"/>
      <c r="D218" s="286"/>
      <c r="E218" s="286"/>
      <c r="F218" s="287"/>
      <c r="G218" s="225"/>
      <c r="H218" s="224"/>
      <c r="I218" s="224"/>
      <c r="J218" s="224"/>
      <c r="K218" s="218"/>
      <c r="L218" s="218"/>
      <c r="M218" s="228"/>
      <c r="N218" s="228"/>
      <c r="O218" s="228"/>
      <c r="P218" s="228"/>
      <c r="Q218" s="228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  <c r="AB218" s="291"/>
      <c r="AC218" s="291"/>
      <c r="AD218" s="291"/>
    </row>
    <row r="219" spans="1:30" s="284" customFormat="1" ht="30" customHeight="1">
      <c r="A219" s="289" t="s">
        <v>438</v>
      </c>
      <c r="B219" s="286"/>
      <c r="C219" s="286"/>
      <c r="D219" s="286"/>
      <c r="E219" s="286"/>
      <c r="F219" s="287"/>
      <c r="G219" s="225"/>
      <c r="H219" s="224"/>
      <c r="I219" s="224"/>
      <c r="J219" s="224"/>
      <c r="K219" s="218"/>
      <c r="L219" s="218"/>
      <c r="M219" s="228"/>
      <c r="N219" s="228"/>
      <c r="O219" s="228"/>
      <c r="P219" s="228"/>
      <c r="Q219" s="228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  <c r="AB219" s="291"/>
      <c r="AC219" s="291"/>
      <c r="AD219" s="291"/>
    </row>
    <row r="220" spans="1:30" s="284" customFormat="1" ht="30" customHeight="1">
      <c r="A220" s="289" t="s">
        <v>439</v>
      </c>
      <c r="B220" s="286"/>
      <c r="C220" s="286"/>
      <c r="D220" s="286"/>
      <c r="E220" s="286"/>
      <c r="F220" s="287"/>
      <c r="G220" s="225"/>
      <c r="H220" s="224"/>
      <c r="I220" s="224"/>
      <c r="J220" s="224"/>
      <c r="K220" s="218"/>
      <c r="L220" s="218"/>
      <c r="M220" s="228"/>
      <c r="N220" s="228"/>
      <c r="O220" s="228"/>
      <c r="P220" s="228"/>
      <c r="Q220" s="228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  <c r="AB220" s="291"/>
      <c r="AC220" s="291"/>
      <c r="AD220" s="291"/>
    </row>
    <row r="221" spans="1:30" s="284" customFormat="1" ht="30" customHeight="1">
      <c r="A221" s="289" t="s">
        <v>440</v>
      </c>
      <c r="B221" s="286"/>
      <c r="C221" s="286"/>
      <c r="D221" s="286"/>
      <c r="E221" s="286"/>
      <c r="F221" s="287"/>
      <c r="G221" s="225"/>
      <c r="H221" s="224"/>
      <c r="I221" s="224"/>
      <c r="J221" s="224"/>
      <c r="K221" s="218"/>
      <c r="L221" s="218"/>
      <c r="M221" s="228"/>
      <c r="N221" s="228"/>
      <c r="O221" s="228"/>
      <c r="P221" s="228"/>
      <c r="Q221" s="228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  <c r="AB221" s="291"/>
      <c r="AC221" s="291"/>
      <c r="AD221" s="291"/>
    </row>
    <row r="222" spans="1:30" s="284" customFormat="1" ht="30" customHeight="1">
      <c r="A222" s="289" t="s">
        <v>441</v>
      </c>
      <c r="B222" s="286"/>
      <c r="C222" s="286"/>
      <c r="D222" s="286"/>
      <c r="E222" s="286"/>
      <c r="F222" s="287"/>
      <c r="G222" s="225"/>
      <c r="H222" s="224"/>
      <c r="I222" s="224"/>
      <c r="J222" s="224"/>
      <c r="K222" s="218"/>
      <c r="L222" s="218"/>
      <c r="M222" s="228"/>
      <c r="N222" s="228"/>
      <c r="O222" s="228"/>
      <c r="P222" s="228"/>
      <c r="Q222" s="228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1"/>
    </row>
    <row r="223" spans="1:30" s="284" customFormat="1" ht="30" customHeight="1">
      <c r="A223" s="289" t="s">
        <v>442</v>
      </c>
      <c r="B223" s="286"/>
      <c r="C223" s="286"/>
      <c r="D223" s="286"/>
      <c r="E223" s="286"/>
      <c r="F223" s="287"/>
      <c r="G223" s="225"/>
      <c r="H223" s="224"/>
      <c r="I223" s="224"/>
      <c r="J223" s="224"/>
      <c r="K223" s="218"/>
      <c r="L223" s="218"/>
      <c r="M223" s="228"/>
      <c r="N223" s="228"/>
      <c r="O223" s="228"/>
      <c r="P223" s="228"/>
      <c r="Q223" s="228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1"/>
    </row>
    <row r="224" spans="1:30" s="284" customFormat="1" ht="30" customHeight="1">
      <c r="A224" s="289" t="s">
        <v>443</v>
      </c>
      <c r="B224" s="286"/>
      <c r="C224" s="286"/>
      <c r="D224" s="286"/>
      <c r="E224" s="286"/>
      <c r="F224" s="287"/>
      <c r="G224" s="225"/>
      <c r="H224" s="224"/>
      <c r="I224" s="224"/>
      <c r="J224" s="224"/>
      <c r="K224" s="218"/>
      <c r="L224" s="218"/>
      <c r="M224" s="228"/>
      <c r="N224" s="228"/>
      <c r="O224" s="228"/>
      <c r="P224" s="228"/>
      <c r="Q224" s="228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1"/>
    </row>
    <row r="225" spans="1:30" s="284" customFormat="1" ht="30" customHeight="1">
      <c r="A225" s="289" t="s">
        <v>444</v>
      </c>
      <c r="B225" s="286"/>
      <c r="C225" s="286"/>
      <c r="D225" s="286"/>
      <c r="E225" s="286"/>
      <c r="F225" s="287"/>
      <c r="G225" s="225"/>
      <c r="H225" s="224"/>
      <c r="I225" s="224"/>
      <c r="J225" s="224"/>
      <c r="K225" s="218"/>
      <c r="L225" s="218"/>
      <c r="M225" s="228"/>
      <c r="N225" s="228"/>
      <c r="O225" s="228"/>
      <c r="P225" s="228"/>
      <c r="Q225" s="228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  <c r="AB225" s="291"/>
      <c r="AC225" s="291"/>
      <c r="AD225" s="291"/>
    </row>
    <row r="226" spans="1:30" s="284" customFormat="1" ht="30" customHeight="1">
      <c r="A226" s="289" t="s">
        <v>445</v>
      </c>
      <c r="B226" s="286"/>
      <c r="C226" s="286"/>
      <c r="D226" s="286"/>
      <c r="E226" s="286"/>
      <c r="F226" s="287"/>
      <c r="G226" s="225"/>
      <c r="H226" s="224"/>
      <c r="I226" s="224"/>
      <c r="J226" s="224"/>
      <c r="K226" s="218"/>
      <c r="L226" s="218"/>
      <c r="M226" s="228"/>
      <c r="N226" s="228"/>
      <c r="O226" s="228"/>
      <c r="P226" s="228"/>
      <c r="Q226" s="228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  <c r="AB226" s="291"/>
      <c r="AC226" s="291"/>
      <c r="AD226" s="291"/>
    </row>
    <row r="227" spans="1:30" s="284" customFormat="1" ht="30" customHeight="1">
      <c r="A227" s="289" t="s">
        <v>446</v>
      </c>
      <c r="B227" s="286"/>
      <c r="C227" s="286"/>
      <c r="D227" s="286"/>
      <c r="E227" s="286"/>
      <c r="F227" s="287"/>
      <c r="G227" s="225"/>
      <c r="H227" s="224"/>
      <c r="I227" s="224"/>
      <c r="J227" s="224"/>
      <c r="K227" s="218"/>
      <c r="L227" s="218"/>
      <c r="M227" s="228"/>
      <c r="N227" s="228"/>
      <c r="O227" s="228"/>
      <c r="P227" s="228"/>
      <c r="Q227" s="228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  <c r="AB227" s="291"/>
      <c r="AC227" s="291"/>
      <c r="AD227" s="291"/>
    </row>
    <row r="228" spans="1:30" s="284" customFormat="1" ht="63.75" customHeight="1">
      <c r="A228" s="289" t="s">
        <v>447</v>
      </c>
      <c r="B228" s="286"/>
      <c r="C228" s="286"/>
      <c r="D228" s="286"/>
      <c r="E228" s="286"/>
      <c r="F228" s="287"/>
      <c r="G228" s="225"/>
      <c r="H228" s="224"/>
      <c r="I228" s="224"/>
      <c r="J228" s="224"/>
      <c r="K228" s="218"/>
      <c r="L228" s="218"/>
      <c r="M228" s="228"/>
      <c r="N228" s="228"/>
      <c r="O228" s="228"/>
      <c r="P228" s="228"/>
      <c r="Q228" s="228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  <c r="AB228" s="291"/>
      <c r="AC228" s="291"/>
      <c r="AD228" s="291"/>
    </row>
    <row r="229" spans="1:30" s="284" customFormat="1" ht="30" customHeight="1">
      <c r="A229" s="289" t="s">
        <v>448</v>
      </c>
      <c r="B229" s="286"/>
      <c r="C229" s="286"/>
      <c r="D229" s="286"/>
      <c r="E229" s="286"/>
      <c r="F229" s="287"/>
      <c r="G229" s="225"/>
      <c r="H229" s="224"/>
      <c r="I229" s="224"/>
      <c r="J229" s="224"/>
      <c r="K229" s="218"/>
      <c r="L229" s="218"/>
      <c r="M229" s="228"/>
      <c r="N229" s="228"/>
      <c r="O229" s="228"/>
      <c r="P229" s="228"/>
      <c r="Q229" s="228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  <c r="AB229" s="291"/>
      <c r="AC229" s="291"/>
      <c r="AD229" s="291"/>
    </row>
    <row r="230" spans="1:30" s="284" customFormat="1" ht="30" customHeight="1">
      <c r="A230" s="289" t="s">
        <v>449</v>
      </c>
      <c r="B230" s="286"/>
      <c r="C230" s="286"/>
      <c r="D230" s="286"/>
      <c r="E230" s="286"/>
      <c r="F230" s="287"/>
      <c r="G230" s="225"/>
      <c r="H230" s="224"/>
      <c r="I230" s="224"/>
      <c r="J230" s="224"/>
      <c r="K230" s="218"/>
      <c r="L230" s="218"/>
      <c r="M230" s="228"/>
      <c r="N230" s="228"/>
      <c r="O230" s="228"/>
      <c r="P230" s="228"/>
      <c r="Q230" s="228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  <c r="AB230" s="291"/>
      <c r="AC230" s="291"/>
      <c r="AD230" s="291"/>
    </row>
    <row r="231" spans="1:30" s="284" customFormat="1" ht="73.5" customHeight="1">
      <c r="A231" s="289" t="s">
        <v>450</v>
      </c>
      <c r="B231" s="286"/>
      <c r="C231" s="286"/>
      <c r="D231" s="286"/>
      <c r="E231" s="286"/>
      <c r="F231" s="287"/>
      <c r="G231" s="225"/>
      <c r="H231" s="224"/>
      <c r="I231" s="224"/>
      <c r="J231" s="292"/>
      <c r="K231" s="293"/>
      <c r="L231" s="293"/>
      <c r="M231" s="293"/>
      <c r="N231" s="293"/>
      <c r="O231" s="293"/>
      <c r="P231" s="293"/>
      <c r="Q231" s="293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</row>
    <row r="232" spans="1:30" s="284" customFormat="1" ht="51.75" customHeight="1">
      <c r="A232" s="289" t="s">
        <v>451</v>
      </c>
      <c r="B232" s="286"/>
      <c r="C232" s="286"/>
      <c r="D232" s="286"/>
      <c r="E232" s="286"/>
      <c r="F232" s="287"/>
      <c r="G232" s="292"/>
      <c r="H232" s="292"/>
      <c r="I232" s="292"/>
      <c r="J232" s="292"/>
      <c r="K232" s="293"/>
      <c r="L232" s="293"/>
      <c r="M232" s="293"/>
      <c r="N232" s="293"/>
      <c r="O232" s="293"/>
      <c r="P232" s="293"/>
      <c r="Q232" s="293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  <c r="AB232" s="291"/>
      <c r="AC232" s="291"/>
      <c r="AD232" s="291"/>
    </row>
    <row r="233" spans="1:30" s="284" customFormat="1" ht="30" customHeight="1">
      <c r="A233" s="289" t="s">
        <v>452</v>
      </c>
      <c r="B233" s="286"/>
      <c r="C233" s="286"/>
      <c r="D233" s="286"/>
      <c r="E233" s="286"/>
      <c r="F233" s="287"/>
      <c r="G233" s="292"/>
      <c r="H233" s="292"/>
      <c r="I233" s="292"/>
      <c r="J233" s="292"/>
      <c r="K233" s="293"/>
      <c r="L233" s="293"/>
      <c r="M233" s="293"/>
      <c r="N233" s="293"/>
      <c r="O233" s="293"/>
      <c r="P233" s="293"/>
      <c r="Q233" s="293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</row>
    <row r="234" spans="1:30" s="284" customFormat="1" ht="30" customHeight="1">
      <c r="A234" s="289" t="s">
        <v>453</v>
      </c>
      <c r="B234" s="286"/>
      <c r="C234" s="286"/>
      <c r="D234" s="286"/>
      <c r="E234" s="286"/>
      <c r="F234" s="287"/>
      <c r="G234" s="292"/>
      <c r="H234" s="292"/>
      <c r="I234" s="292"/>
      <c r="J234" s="292"/>
      <c r="K234" s="293"/>
      <c r="L234" s="293"/>
      <c r="M234" s="293"/>
      <c r="N234" s="293"/>
      <c r="O234" s="293"/>
      <c r="P234" s="293"/>
      <c r="Q234" s="293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</row>
    <row r="235" spans="1:30" s="284" customFormat="1" ht="30" customHeight="1">
      <c r="A235" s="289" t="s">
        <v>454</v>
      </c>
      <c r="B235" s="286"/>
      <c r="C235" s="286"/>
      <c r="D235" s="286"/>
      <c r="E235" s="286"/>
      <c r="F235" s="287"/>
      <c r="G235" s="292"/>
      <c r="H235" s="292"/>
      <c r="I235" s="292"/>
      <c r="J235" s="292"/>
      <c r="K235" s="293"/>
      <c r="L235" s="293"/>
      <c r="M235" s="293"/>
      <c r="N235" s="293"/>
      <c r="O235" s="293"/>
      <c r="P235" s="293"/>
      <c r="Q235" s="293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  <c r="AB235" s="291"/>
      <c r="AC235" s="291"/>
      <c r="AD235" s="291"/>
    </row>
    <row r="236" spans="1:30" s="284" customFormat="1" ht="30" customHeight="1">
      <c r="A236" s="289" t="s">
        <v>455</v>
      </c>
      <c r="B236" s="286"/>
      <c r="C236" s="286"/>
      <c r="D236" s="286"/>
      <c r="E236" s="286"/>
      <c r="F236" s="287"/>
      <c r="G236" s="292"/>
      <c r="H236" s="292"/>
      <c r="I236" s="292"/>
      <c r="J236" s="292"/>
      <c r="K236" s="293"/>
      <c r="L236" s="293"/>
      <c r="M236" s="293"/>
      <c r="N236" s="293"/>
      <c r="O236" s="293"/>
      <c r="P236" s="293"/>
      <c r="Q236" s="293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  <c r="AB236" s="291"/>
      <c r="AC236" s="291"/>
      <c r="AD236" s="291"/>
    </row>
    <row r="237" spans="1:30" s="284" customFormat="1" ht="30" customHeight="1">
      <c r="A237" s="289" t="s">
        <v>456</v>
      </c>
      <c r="B237" s="286"/>
      <c r="C237" s="286"/>
      <c r="D237" s="286"/>
      <c r="E237" s="286"/>
      <c r="F237" s="287"/>
      <c r="G237" s="292"/>
      <c r="H237" s="292"/>
      <c r="I237" s="292"/>
      <c r="J237" s="292"/>
      <c r="K237" s="293"/>
      <c r="L237" s="293"/>
      <c r="M237" s="293"/>
      <c r="N237" s="293"/>
      <c r="O237" s="293"/>
      <c r="P237" s="293"/>
      <c r="Q237" s="293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</row>
    <row r="238" spans="1:30" s="284" customFormat="1" ht="30" customHeight="1">
      <c r="A238" s="289" t="s">
        <v>457</v>
      </c>
      <c r="B238" s="286"/>
      <c r="C238" s="286"/>
      <c r="D238" s="286"/>
      <c r="E238" s="286"/>
      <c r="F238" s="287"/>
      <c r="G238" s="292"/>
      <c r="H238" s="292"/>
      <c r="I238" s="292"/>
      <c r="J238" s="292"/>
      <c r="K238" s="293"/>
      <c r="L238" s="293"/>
      <c r="M238" s="293"/>
      <c r="N238" s="293"/>
      <c r="O238" s="293"/>
      <c r="P238" s="293"/>
      <c r="Q238" s="293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</row>
    <row r="239" spans="1:30" s="284" customFormat="1" ht="30" customHeight="1">
      <c r="A239" s="289" t="s">
        <v>458</v>
      </c>
      <c r="B239" s="286"/>
      <c r="C239" s="286"/>
      <c r="D239" s="286"/>
      <c r="E239" s="286"/>
      <c r="F239" s="287"/>
      <c r="G239" s="292"/>
      <c r="H239" s="292"/>
      <c r="I239" s="292"/>
      <c r="J239" s="292"/>
      <c r="K239" s="293"/>
      <c r="L239" s="293"/>
      <c r="M239" s="293"/>
      <c r="N239" s="293"/>
      <c r="O239" s="293"/>
      <c r="P239" s="293"/>
      <c r="Q239" s="293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</row>
    <row r="240" spans="1:30" s="284" customFormat="1" ht="30" customHeight="1">
      <c r="A240" s="289" t="s">
        <v>459</v>
      </c>
      <c r="B240" s="286"/>
      <c r="C240" s="286"/>
      <c r="D240" s="286"/>
      <c r="E240" s="286"/>
      <c r="F240" s="287"/>
      <c r="G240" s="292"/>
      <c r="H240" s="292"/>
      <c r="I240" s="292"/>
      <c r="J240" s="292"/>
      <c r="K240" s="293"/>
      <c r="L240" s="293"/>
      <c r="M240" s="293"/>
      <c r="N240" s="293"/>
      <c r="O240" s="293"/>
      <c r="P240" s="293"/>
      <c r="Q240" s="293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</row>
    <row r="241" spans="1:30" s="284" customFormat="1" ht="30" customHeight="1">
      <c r="A241" s="289" t="s">
        <v>460</v>
      </c>
      <c r="B241" s="286"/>
      <c r="C241" s="286"/>
      <c r="D241" s="286"/>
      <c r="E241" s="286"/>
      <c r="F241" s="287"/>
      <c r="G241" s="292"/>
      <c r="H241" s="292"/>
      <c r="I241" s="292"/>
      <c r="J241" s="292"/>
      <c r="K241" s="293"/>
      <c r="L241" s="293"/>
      <c r="M241" s="293"/>
      <c r="N241" s="293"/>
      <c r="O241" s="293"/>
      <c r="P241" s="293"/>
      <c r="Q241" s="293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  <c r="AB241" s="291"/>
      <c r="AC241" s="291"/>
      <c r="AD241" s="291"/>
    </row>
    <row r="242" spans="1:30" s="284" customFormat="1" ht="30" customHeight="1">
      <c r="A242" s="289" t="s">
        <v>461</v>
      </c>
      <c r="B242" s="286"/>
      <c r="C242" s="286"/>
      <c r="D242" s="286"/>
      <c r="E242" s="286"/>
      <c r="F242" s="287"/>
      <c r="G242" s="292"/>
      <c r="H242" s="292"/>
      <c r="I242" s="292"/>
      <c r="J242" s="292"/>
      <c r="K242" s="293"/>
      <c r="L242" s="293"/>
      <c r="M242" s="293"/>
      <c r="N242" s="293"/>
      <c r="O242" s="293"/>
      <c r="P242" s="293"/>
      <c r="Q242" s="293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  <c r="AB242" s="291"/>
      <c r="AC242" s="291"/>
      <c r="AD242" s="291"/>
    </row>
    <row r="243" spans="1:30" s="284" customFormat="1" ht="30" customHeight="1">
      <c r="A243" s="289" t="s">
        <v>462</v>
      </c>
      <c r="B243" s="286"/>
      <c r="C243" s="286"/>
      <c r="D243" s="286"/>
      <c r="E243" s="286"/>
      <c r="F243" s="287"/>
      <c r="G243" s="292"/>
      <c r="H243" s="292"/>
      <c r="I243" s="292"/>
      <c r="J243" s="292"/>
      <c r="K243" s="293"/>
      <c r="L243" s="293"/>
      <c r="M243" s="293"/>
      <c r="N243" s="293"/>
      <c r="O243" s="293"/>
      <c r="P243" s="293"/>
      <c r="Q243" s="293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  <c r="AB243" s="291"/>
      <c r="AC243" s="291"/>
      <c r="AD243" s="291"/>
    </row>
    <row r="244" spans="1:30" s="284" customFormat="1" ht="30" customHeight="1">
      <c r="A244" s="289" t="s">
        <v>463</v>
      </c>
      <c r="B244" s="286"/>
      <c r="C244" s="286"/>
      <c r="D244" s="286"/>
      <c r="E244" s="286"/>
      <c r="F244" s="287"/>
      <c r="G244" s="292"/>
      <c r="H244" s="292"/>
      <c r="I244" s="292"/>
      <c r="J244" s="292"/>
      <c r="K244" s="293"/>
      <c r="L244" s="293"/>
      <c r="M244" s="293"/>
      <c r="N244" s="293"/>
      <c r="O244" s="293"/>
      <c r="P244" s="293"/>
      <c r="Q244" s="293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  <c r="AB244" s="291"/>
      <c r="AC244" s="291"/>
      <c r="AD244" s="291"/>
    </row>
    <row r="245" spans="1:30" s="284" customFormat="1" ht="30" customHeight="1">
      <c r="A245" s="289" t="s">
        <v>464</v>
      </c>
      <c r="B245" s="286"/>
      <c r="C245" s="286"/>
      <c r="D245" s="286"/>
      <c r="E245" s="286"/>
      <c r="F245" s="287"/>
      <c r="G245" s="292"/>
      <c r="H245" s="292"/>
      <c r="I245" s="292"/>
      <c r="J245" s="292"/>
      <c r="K245" s="293"/>
      <c r="L245" s="293"/>
      <c r="M245" s="293"/>
      <c r="N245" s="293"/>
      <c r="O245" s="293"/>
      <c r="P245" s="293"/>
      <c r="Q245" s="293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</row>
    <row r="246" spans="1:30" s="284" customFormat="1" ht="30" customHeight="1">
      <c r="A246" s="289" t="s">
        <v>465</v>
      </c>
      <c r="B246" s="286"/>
      <c r="C246" s="286"/>
      <c r="D246" s="286"/>
      <c r="E246" s="286"/>
      <c r="F246" s="287"/>
      <c r="G246" s="292"/>
      <c r="H246" s="292"/>
      <c r="I246" s="292"/>
      <c r="J246" s="292"/>
      <c r="K246" s="293"/>
      <c r="L246" s="293"/>
      <c r="M246" s="293"/>
      <c r="N246" s="293"/>
      <c r="O246" s="293"/>
      <c r="P246" s="293"/>
      <c r="Q246" s="293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  <c r="AB246" s="291"/>
      <c r="AC246" s="291"/>
      <c r="AD246" s="291"/>
    </row>
    <row r="247" spans="1:30" s="284" customFormat="1" ht="30" customHeight="1">
      <c r="A247" s="289" t="s">
        <v>466</v>
      </c>
      <c r="B247" s="286"/>
      <c r="C247" s="286"/>
      <c r="D247" s="286"/>
      <c r="E247" s="286"/>
      <c r="F247" s="287"/>
      <c r="G247" s="292"/>
      <c r="H247" s="292"/>
      <c r="I247" s="292"/>
      <c r="J247" s="292"/>
      <c r="K247" s="293"/>
      <c r="L247" s="293"/>
      <c r="M247" s="293"/>
      <c r="N247" s="293"/>
      <c r="O247" s="293"/>
      <c r="P247" s="293"/>
      <c r="Q247" s="293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  <c r="AB247" s="291"/>
      <c r="AC247" s="291"/>
      <c r="AD247" s="291"/>
    </row>
    <row r="248" spans="1:30" s="284" customFormat="1" ht="30" customHeight="1">
      <c r="A248" s="289" t="s">
        <v>467</v>
      </c>
      <c r="B248" s="286"/>
      <c r="C248" s="286"/>
      <c r="D248" s="286"/>
      <c r="E248" s="286"/>
      <c r="F248" s="287"/>
      <c r="G248" s="292"/>
      <c r="H248" s="292"/>
      <c r="I248" s="292"/>
      <c r="J248" s="292"/>
      <c r="K248" s="293"/>
      <c r="L248" s="293"/>
      <c r="M248" s="293"/>
      <c r="N248" s="293"/>
      <c r="O248" s="293"/>
      <c r="P248" s="293"/>
      <c r="Q248" s="293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  <c r="AB248" s="291"/>
      <c r="AC248" s="291"/>
      <c r="AD248" s="291"/>
    </row>
    <row r="249" spans="1:30" s="284" customFormat="1" ht="30" customHeight="1">
      <c r="A249" s="289" t="s">
        <v>468</v>
      </c>
      <c r="B249" s="286"/>
      <c r="C249" s="286"/>
      <c r="D249" s="286"/>
      <c r="E249" s="286"/>
      <c r="F249" s="287"/>
      <c r="G249" s="292"/>
      <c r="H249" s="292"/>
      <c r="I249" s="292"/>
      <c r="J249" s="292"/>
      <c r="K249" s="293"/>
      <c r="L249" s="293"/>
      <c r="M249" s="293"/>
      <c r="N249" s="293"/>
      <c r="O249" s="293"/>
      <c r="P249" s="293"/>
      <c r="Q249" s="293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  <c r="AB249" s="291"/>
      <c r="AC249" s="291"/>
      <c r="AD249" s="291"/>
    </row>
    <row r="250" spans="1:30" s="284" customFormat="1" ht="30" customHeight="1">
      <c r="A250" s="289" t="s">
        <v>469</v>
      </c>
      <c r="B250" s="286"/>
      <c r="C250" s="286"/>
      <c r="D250" s="286"/>
      <c r="E250" s="286"/>
      <c r="F250" s="287"/>
      <c r="G250" s="292"/>
      <c r="H250" s="292"/>
      <c r="I250" s="292"/>
      <c r="J250" s="292"/>
      <c r="K250" s="293"/>
      <c r="L250" s="293"/>
      <c r="M250" s="293"/>
      <c r="N250" s="293"/>
      <c r="O250" s="293"/>
      <c r="P250" s="293"/>
      <c r="Q250" s="293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  <c r="AB250" s="291"/>
      <c r="AC250" s="291"/>
      <c r="AD250" s="291"/>
    </row>
    <row r="251" spans="1:30" ht="14.25">
      <c r="A251" s="289" t="s">
        <v>470</v>
      </c>
      <c r="B251" s="286"/>
      <c r="C251" s="286"/>
      <c r="D251" s="286"/>
      <c r="E251" s="286"/>
      <c r="F251" s="287"/>
      <c r="G251" s="292"/>
      <c r="H251" s="292"/>
      <c r="I251" s="292"/>
      <c r="J251" s="294"/>
      <c r="K251" s="295"/>
      <c r="L251" s="295"/>
      <c r="M251" s="295"/>
      <c r="N251" s="295"/>
      <c r="O251" s="295"/>
      <c r="P251" s="295"/>
      <c r="Q251" s="295"/>
    </row>
    <row r="252" spans="1:30" ht="14.25">
      <c r="A252" s="295"/>
      <c r="B252" s="295"/>
      <c r="C252" s="295"/>
      <c r="D252" s="295"/>
      <c r="E252" s="295"/>
      <c r="F252" s="295"/>
      <c r="G252" s="294"/>
      <c r="H252" s="294"/>
      <c r="I252" s="294"/>
      <c r="J252" s="294"/>
      <c r="K252" s="295"/>
      <c r="L252" s="295"/>
      <c r="M252" s="295"/>
      <c r="N252" s="295"/>
      <c r="O252" s="295"/>
      <c r="P252" s="295"/>
      <c r="Q252" s="295"/>
    </row>
    <row r="253" spans="1:30" ht="14.25">
      <c r="A253" s="295"/>
      <c r="B253" s="295"/>
      <c r="C253" s="295"/>
      <c r="D253" s="295"/>
      <c r="E253" s="295"/>
      <c r="F253" s="295"/>
      <c r="G253" s="294"/>
      <c r="H253" s="294"/>
      <c r="I253" s="294"/>
      <c r="J253" s="294"/>
      <c r="K253" s="295"/>
      <c r="L253" s="295"/>
      <c r="M253" s="295"/>
      <c r="N253" s="295"/>
      <c r="O253" s="295"/>
      <c r="P253" s="295"/>
      <c r="Q253" s="295"/>
    </row>
    <row r="254" spans="1:30" ht="14.25">
      <c r="A254" s="295"/>
      <c r="B254" s="295"/>
      <c r="C254" s="295"/>
      <c r="D254" s="295"/>
      <c r="E254" s="295"/>
      <c r="F254" s="295"/>
      <c r="G254" s="294"/>
      <c r="H254" s="294"/>
      <c r="I254" s="294"/>
      <c r="J254" s="294"/>
      <c r="K254" s="295"/>
      <c r="L254" s="295"/>
      <c r="M254" s="295"/>
      <c r="N254" s="295"/>
      <c r="O254" s="295"/>
      <c r="P254" s="295"/>
      <c r="Q254" s="295"/>
    </row>
    <row r="255" spans="1:30" ht="14.25">
      <c r="A255" s="295"/>
      <c r="B255" s="295"/>
      <c r="C255" s="295"/>
      <c r="D255" s="295"/>
      <c r="E255" s="295"/>
      <c r="F255" s="295"/>
      <c r="G255" s="294"/>
      <c r="H255" s="294"/>
      <c r="I255" s="294"/>
    </row>
    <row r="256" spans="1:30" ht="14.25"/>
    <row r="257" spans="7:10" ht="14.25"/>
    <row r="258" spans="7:10" ht="14.25"/>
    <row r="259" spans="7:10" ht="14.25"/>
    <row r="260" spans="7:10" ht="14.25"/>
    <row r="261" spans="7:10" ht="14.25"/>
    <row r="262" spans="7:10" ht="14.25"/>
    <row r="263" spans="7:10" ht="14.25"/>
    <row r="264" spans="7:10" ht="14.25"/>
    <row r="265" spans="7:10" ht="14.25"/>
    <row r="266" spans="7:10" ht="14.25"/>
    <row r="267" spans="7:10" ht="14.25"/>
    <row r="268" spans="7:10" ht="14.25"/>
    <row r="269" spans="7:10" ht="14.25"/>
    <row r="270" spans="7:10" ht="14.25">
      <c r="G270" s="182"/>
      <c r="H270" s="182"/>
      <c r="I270" s="182"/>
      <c r="J270" s="182"/>
    </row>
    <row r="271" spans="7:10" ht="14.25">
      <c r="G271" s="182"/>
      <c r="H271" s="182"/>
      <c r="I271" s="182"/>
      <c r="J271" s="182"/>
    </row>
    <row r="272" spans="7:10" ht="14.25">
      <c r="G272" s="182"/>
      <c r="H272" s="182"/>
      <c r="I272" s="182"/>
      <c r="J272" s="182"/>
    </row>
    <row r="273" s="182" customFormat="1" ht="14.25"/>
    <row r="274" s="182" customFormat="1" ht="14.25"/>
    <row r="275" s="182" customFormat="1" ht="14.25"/>
    <row r="276" s="182" customFormat="1" ht="14.25"/>
    <row r="277" s="182" customFormat="1" ht="14.25"/>
    <row r="278" s="182" customFormat="1" ht="14.25"/>
    <row r="279" s="182" customFormat="1" ht="14.25"/>
    <row r="280" s="182" customFormat="1" ht="14.25"/>
    <row r="281" s="182" customFormat="1" ht="14.25"/>
    <row r="282" s="182" customFormat="1" ht="14.25"/>
    <row r="283" s="182" customFormat="1" ht="14.25"/>
    <row r="284" s="182" customFormat="1" ht="14.25"/>
    <row r="285" s="182" customFormat="1" ht="14.25"/>
    <row r="286" s="182" customFormat="1" ht="14.25"/>
    <row r="287" s="182" customFormat="1" ht="14.25"/>
    <row r="288" s="182" customFormat="1" ht="14.25"/>
    <row r="289" s="182" customFormat="1" ht="14.25"/>
    <row r="290" s="182" customFormat="1" ht="14.25"/>
    <row r="291" s="182" customFormat="1" ht="14.25"/>
    <row r="292" s="182" customFormat="1" ht="14.25"/>
    <row r="293" s="182" customFormat="1" ht="14.25"/>
    <row r="294" s="182" customFormat="1" ht="14.25"/>
    <row r="295" s="182" customFormat="1" ht="14.25"/>
    <row r="296" s="182" customFormat="1" ht="14.25"/>
    <row r="297" s="182" customFormat="1" ht="14.25"/>
    <row r="298" s="182" customFormat="1" ht="14.25"/>
    <row r="299" s="182" customFormat="1" ht="14.25"/>
    <row r="300" s="182" customFormat="1" ht="14.25"/>
    <row r="301" s="182" customFormat="1" ht="14.25"/>
    <row r="302" s="182" customFormat="1" ht="14.25"/>
    <row r="303" s="182" customFormat="1" ht="14.25"/>
    <row r="304" s="182" customFormat="1" ht="14.25"/>
    <row r="305" s="182" customFormat="1" ht="14.25"/>
    <row r="306" s="182" customFormat="1" ht="14.25"/>
    <row r="307" s="182" customFormat="1" ht="14.25"/>
    <row r="308" s="182" customFormat="1" ht="14.25"/>
    <row r="309" s="182" customFormat="1" ht="14.25"/>
    <row r="310" s="182" customFormat="1" ht="14.25"/>
    <row r="311" s="182" customFormat="1" ht="14.25"/>
    <row r="312" s="182" customFormat="1" ht="14.25"/>
    <row r="313" s="182" customFormat="1" ht="14.25"/>
    <row r="314" s="182" customFormat="1" ht="14.25"/>
    <row r="315" s="182" customFormat="1" ht="14.25"/>
    <row r="316" s="182" customFormat="1" ht="14.25"/>
    <row r="317" s="182" customFormat="1" ht="14.25"/>
    <row r="318" s="182" customFormat="1" ht="14.25"/>
    <row r="319" s="182" customFormat="1" ht="14.25"/>
    <row r="320" s="182" customFormat="1" ht="14.25"/>
    <row r="321" s="182" customFormat="1" ht="14.25"/>
    <row r="322" s="182" customFormat="1" ht="14.25"/>
    <row r="323" s="182" customFormat="1" ht="14.25"/>
    <row r="324" s="182" customFormat="1" ht="14.25"/>
    <row r="325" s="182" customFormat="1" ht="14.25"/>
    <row r="326" s="182" customFormat="1" ht="14.25"/>
    <row r="327" s="182" customFormat="1" ht="14.25"/>
    <row r="328" s="182" customFormat="1" ht="14.25"/>
    <row r="329" s="182" customFormat="1" ht="14.25"/>
    <row r="330" s="182" customFormat="1" ht="14.25"/>
    <row r="331" s="182" customFormat="1" ht="14.25"/>
    <row r="332" s="182" customFormat="1" ht="14.25"/>
    <row r="333" s="182" customFormat="1" ht="14.25"/>
    <row r="334" s="182" customFormat="1" ht="14.25"/>
    <row r="335" s="182" customFormat="1" ht="14.25"/>
    <row r="336" s="182" customFormat="1" ht="14.25"/>
    <row r="337" s="182" customFormat="1" ht="14.25"/>
    <row r="338" s="182" customFormat="1" ht="14.25"/>
    <row r="339" s="182" customFormat="1" ht="14.25"/>
    <row r="340" s="182" customFormat="1" ht="14.25"/>
    <row r="341" s="182" customFormat="1" ht="14.25"/>
    <row r="342" s="182" customFormat="1" ht="14.25"/>
    <row r="343" s="182" customFormat="1" ht="14.25"/>
    <row r="344" s="182" customFormat="1" ht="14.25"/>
    <row r="345" s="182" customFormat="1" ht="14.25"/>
    <row r="346" s="182" customFormat="1" ht="14.25"/>
    <row r="347" s="182" customFormat="1" ht="14.25"/>
    <row r="348" s="182" customFormat="1" ht="14.25"/>
    <row r="349" s="182" customFormat="1" ht="14.25"/>
    <row r="350" s="182" customFormat="1" ht="14.25"/>
    <row r="351" s="182" customFormat="1" ht="14.25"/>
    <row r="352" s="182" customFormat="1" ht="14.25"/>
    <row r="353" s="182" customFormat="1" ht="14.25"/>
    <row r="354" s="182" customFormat="1" ht="14.25"/>
    <row r="355" s="182" customFormat="1" ht="14.25"/>
    <row r="356" s="182" customFormat="1" ht="14.25"/>
    <row r="357" s="182" customFormat="1" ht="14.25"/>
    <row r="358" s="182" customFormat="1" ht="14.25"/>
    <row r="359" s="182" customFormat="1" ht="14.25"/>
    <row r="360" s="182" customFormat="1" ht="14.25"/>
    <row r="361" s="182" customFormat="1" ht="14.25"/>
    <row r="362" s="182" customFormat="1" ht="14.25"/>
    <row r="363" s="182" customFormat="1" ht="14.25"/>
    <row r="364" s="182" customFormat="1" ht="14.25"/>
    <row r="365" s="182" customFormat="1" ht="14.25"/>
    <row r="366" s="182" customFormat="1" ht="14.25"/>
    <row r="367" s="182" customFormat="1" ht="14.25"/>
    <row r="368" s="182" customFormat="1" ht="14.25"/>
    <row r="369" s="182" customFormat="1" ht="14.25"/>
    <row r="370" s="182" customFormat="1" ht="14.25"/>
    <row r="371" s="182" customFormat="1" ht="14.25"/>
    <row r="372" s="182" customFormat="1" ht="14.25"/>
    <row r="373" s="182" customFormat="1" ht="14.25"/>
    <row r="374" s="182" customFormat="1" ht="14.25"/>
    <row r="375" s="182" customFormat="1" ht="14.25"/>
    <row r="376" s="182" customFormat="1" ht="14.25"/>
    <row r="377" s="182" customFormat="1" ht="14.25"/>
    <row r="378" s="182" customFormat="1" ht="14.25"/>
    <row r="379" s="182" customFormat="1" ht="14.25"/>
    <row r="380" s="182" customFormat="1" ht="14.25"/>
    <row r="381" s="182" customFormat="1" ht="14.25"/>
    <row r="382" s="182" customFormat="1" ht="14.25"/>
    <row r="383" s="182" customFormat="1" ht="14.25"/>
    <row r="384" s="182" customFormat="1" ht="14.25"/>
    <row r="385" s="182" customFormat="1" ht="14.25"/>
    <row r="386" s="182" customFormat="1" ht="14.25"/>
    <row r="387" s="182" customFormat="1" ht="14.25"/>
    <row r="388" s="182" customFormat="1" ht="14.25"/>
    <row r="389" s="182" customFormat="1" ht="14.25"/>
    <row r="390" s="182" customFormat="1" ht="14.25"/>
    <row r="391" s="182" customFormat="1" ht="14.25"/>
    <row r="392" s="182" customFormat="1" ht="14.25"/>
    <row r="393" s="182" customFormat="1" ht="14.25"/>
    <row r="394" s="182" customFormat="1" ht="14.25"/>
    <row r="395" s="182" customFormat="1" ht="14.25"/>
    <row r="396" s="182" customFormat="1" ht="14.25"/>
    <row r="397" s="182" customFormat="1" ht="14.25"/>
    <row r="398" s="182" customFormat="1" ht="14.25"/>
    <row r="399" s="182" customFormat="1" ht="14.25"/>
    <row r="400" s="182" customFormat="1" ht="14.25"/>
    <row r="401" s="182" customFormat="1" ht="14.25"/>
    <row r="402" s="182" customFormat="1" ht="14.25"/>
    <row r="403" s="182" customFormat="1" ht="14.25"/>
    <row r="404" s="182" customFormat="1" ht="14.25"/>
    <row r="405" s="182" customFormat="1" ht="14.25"/>
    <row r="406" s="182" customFormat="1" ht="14.25"/>
    <row r="407" s="182" customFormat="1" ht="14.25"/>
    <row r="408" s="182" customFormat="1" ht="14.25"/>
    <row r="409" s="182" customFormat="1" ht="14.25"/>
    <row r="410" s="182" customFormat="1" ht="14.25"/>
    <row r="411" s="182" customFormat="1" ht="14.25"/>
    <row r="412" s="182" customFormat="1" ht="14.25"/>
    <row r="413" s="182" customFormat="1" ht="14.25"/>
    <row r="414" s="182" customFormat="1" ht="14.25"/>
    <row r="415" s="182" customFormat="1" ht="14.25"/>
    <row r="416" s="182" customFormat="1" ht="14.25"/>
    <row r="417" s="182" customFormat="1" ht="14.25"/>
    <row r="418" s="182" customFormat="1" ht="14.25"/>
    <row r="419" s="182" customFormat="1" ht="14.25"/>
    <row r="420" s="182" customFormat="1" ht="14.25"/>
    <row r="421" s="182" customFormat="1" ht="14.25"/>
    <row r="422" s="182" customFormat="1" ht="14.25"/>
    <row r="423" s="182" customFormat="1" ht="14.25"/>
    <row r="424" s="182" customFormat="1" ht="14.25"/>
    <row r="425" s="182" customFormat="1" ht="14.25"/>
    <row r="426" s="182" customFormat="1" ht="14.25"/>
    <row r="427" s="182" customFormat="1" ht="14.25"/>
    <row r="428" s="182" customFormat="1" ht="14.25"/>
    <row r="429" s="182" customFormat="1" ht="14.25"/>
    <row r="430" s="182" customFormat="1" ht="14.25"/>
    <row r="431" s="182" customFormat="1" ht="14.25"/>
    <row r="432" s="182" customFormat="1" ht="14.25"/>
    <row r="433" s="182" customFormat="1" ht="14.25"/>
    <row r="434" s="182" customFormat="1" ht="14.25"/>
    <row r="435" s="182" customFormat="1" ht="14.25"/>
    <row r="436" s="182" customFormat="1" ht="14.25"/>
    <row r="437" s="182" customFormat="1" ht="14.25"/>
    <row r="438" s="182" customFormat="1" ht="14.25"/>
    <row r="439" s="182" customFormat="1" ht="14.25"/>
    <row r="440" s="182" customFormat="1" ht="14.25"/>
    <row r="441" s="182" customFormat="1" ht="14.25"/>
    <row r="442" s="182" customFormat="1" ht="14.25"/>
    <row r="443" s="182" customFormat="1" ht="14.25"/>
    <row r="444" s="182" customFormat="1" ht="14.25"/>
    <row r="445" s="182" customFormat="1" ht="14.25"/>
    <row r="446" s="182" customFormat="1" ht="14.25"/>
    <row r="447" s="182" customFormat="1" ht="14.25"/>
    <row r="448" s="182" customFormat="1" ht="14.25"/>
    <row r="449" s="182" customFormat="1" ht="14.25"/>
    <row r="450" s="182" customFormat="1" ht="14.25"/>
    <row r="451" s="182" customFormat="1" ht="14.25"/>
    <row r="452" s="182" customFormat="1" ht="14.25"/>
    <row r="453" s="182" customFormat="1" ht="14.25"/>
    <row r="454" s="182" customFormat="1" ht="14.25"/>
    <row r="455" s="182" customFormat="1" ht="14.25"/>
    <row r="456" s="182" customFormat="1" ht="14.25"/>
    <row r="457" s="182" customFormat="1" ht="14.25"/>
    <row r="458" s="182" customFormat="1" ht="14.25"/>
    <row r="459" s="182" customFormat="1" ht="14.25"/>
    <row r="460" s="182" customFormat="1" ht="14.25"/>
    <row r="461" s="182" customFormat="1" ht="14.25"/>
    <row r="462" s="182" customFormat="1" ht="14.25"/>
    <row r="463" s="182" customFormat="1" ht="14.25"/>
    <row r="464" s="182" customFormat="1" ht="14.25"/>
    <row r="465" s="182" customFormat="1" ht="14.25"/>
    <row r="466" s="182" customFormat="1" ht="14.25"/>
    <row r="467" s="182" customFormat="1" ht="14.25"/>
    <row r="468" s="182" customFormat="1" ht="14.25"/>
    <row r="469" s="182" customFormat="1" ht="14.25"/>
    <row r="470" s="182" customFormat="1" ht="14.25"/>
    <row r="471" s="182" customFormat="1" ht="14.25"/>
    <row r="472" s="182" customFormat="1" ht="14.25"/>
    <row r="473" s="182" customFormat="1" ht="14.25"/>
    <row r="474" s="182" customFormat="1" ht="14.25"/>
    <row r="475" s="182" customFormat="1" ht="14.25"/>
    <row r="476" s="182" customFormat="1" ht="14.25"/>
    <row r="477" s="182" customFormat="1" ht="14.25"/>
    <row r="478" s="182" customFormat="1" ht="14.25"/>
    <row r="479" s="182" customFormat="1" ht="14.25"/>
    <row r="480" s="182" customFormat="1" ht="14.25"/>
    <row r="481" s="182" customFormat="1" ht="14.25"/>
    <row r="482" s="182" customFormat="1" ht="14.25"/>
    <row r="483" s="182" customFormat="1" ht="14.25"/>
    <row r="484" s="182" customFormat="1" ht="14.25"/>
    <row r="485" s="182" customFormat="1" ht="14.25"/>
    <row r="486" s="182" customFormat="1" ht="14.25"/>
    <row r="487" s="182" customFormat="1" ht="14.25"/>
    <row r="488" s="182" customFormat="1" ht="14.25"/>
    <row r="489" s="182" customFormat="1" ht="14.25"/>
    <row r="490" s="182" customFormat="1" ht="14.25"/>
    <row r="491" s="182" customFormat="1" ht="14.25"/>
    <row r="492" s="182" customFormat="1" ht="14.25"/>
    <row r="493" s="182" customFormat="1" ht="14.25"/>
    <row r="494" s="182" customFormat="1" ht="14.25"/>
    <row r="495" s="182" customFormat="1" ht="14.25"/>
    <row r="496" s="182" customFormat="1" ht="14.25"/>
    <row r="497" s="182" customFormat="1" ht="14.25"/>
    <row r="498" s="182" customFormat="1" ht="14.25"/>
    <row r="499" s="182" customFormat="1" ht="14.25"/>
    <row r="500" s="182" customFormat="1" ht="14.25"/>
    <row r="501" s="182" customFormat="1" ht="14.25"/>
    <row r="502" s="182" customFormat="1" ht="14.25"/>
    <row r="503" s="182" customFormat="1" ht="14.25"/>
    <row r="504" s="182" customFormat="1" ht="14.25"/>
    <row r="505" s="182" customFormat="1" ht="14.25"/>
    <row r="506" s="182" customFormat="1" ht="14.25"/>
    <row r="507" s="182" customFormat="1" ht="14.25"/>
    <row r="508" s="182" customFormat="1" ht="14.25"/>
    <row r="509" s="182" customFormat="1" ht="14.25"/>
    <row r="510" s="182" customFormat="1" ht="14.25"/>
    <row r="511" s="182" customFormat="1" ht="14.25"/>
    <row r="512" s="182" customFormat="1" ht="14.25"/>
    <row r="513" s="182" customFormat="1" ht="14.25"/>
    <row r="514" s="182" customFormat="1" ht="14.25"/>
    <row r="515" s="182" customFormat="1" ht="14.25"/>
    <row r="516" s="182" customFormat="1" ht="14.25"/>
    <row r="517" s="182" customFormat="1" ht="14.25"/>
    <row r="518" s="182" customFormat="1" ht="14.25"/>
    <row r="519" s="182" customFormat="1" ht="14.25"/>
    <row r="520" s="182" customFormat="1" ht="14.25"/>
    <row r="521" s="182" customFormat="1" ht="14.25"/>
    <row r="522" s="182" customFormat="1" ht="14.25"/>
    <row r="523" s="182" customFormat="1" ht="14.25"/>
    <row r="524" s="182" customFormat="1" ht="14.25"/>
    <row r="525" s="182" customFormat="1" ht="14.25"/>
    <row r="526" s="182" customFormat="1" ht="14.25"/>
    <row r="527" s="182" customFormat="1" ht="14.25"/>
    <row r="528" s="182" customFormat="1" ht="14.25"/>
    <row r="529" s="182" customFormat="1" ht="14.25"/>
    <row r="530" s="182" customFormat="1" ht="14.25"/>
    <row r="531" s="182" customFormat="1" ht="14.25"/>
    <row r="532" s="182" customFormat="1" ht="14.25"/>
    <row r="533" s="182" customFormat="1" ht="14.25"/>
    <row r="534" s="182" customFormat="1" ht="14.25"/>
    <row r="535" s="182" customFormat="1" ht="14.25"/>
    <row r="536" s="182" customFormat="1" ht="14.25"/>
    <row r="537" s="182" customFormat="1" ht="14.25"/>
    <row r="538" s="182" customFormat="1" ht="14.25"/>
    <row r="539" s="182" customFormat="1" ht="14.25"/>
    <row r="540" s="182" customFormat="1" ht="14.25"/>
    <row r="541" s="182" customFormat="1" ht="14.25"/>
    <row r="542" s="182" customFormat="1" ht="14.25"/>
    <row r="543" s="182" customFormat="1" ht="14.25"/>
    <row r="544" s="182" customFormat="1" ht="14.25"/>
    <row r="545" s="182" customFormat="1" ht="14.25"/>
    <row r="546" s="182" customFormat="1" ht="14.25"/>
    <row r="547" s="182" customFormat="1" ht="14.25"/>
    <row r="548" s="182" customFormat="1" ht="14.25"/>
    <row r="549" s="182" customFormat="1" ht="14.25"/>
    <row r="550" s="182" customFormat="1" ht="14.25"/>
    <row r="551" s="182" customFormat="1" ht="14.25"/>
    <row r="552" s="182" customFormat="1" ht="14.25"/>
    <row r="553" s="182" customFormat="1" ht="14.25"/>
    <row r="554" s="182" customFormat="1" ht="14.25"/>
    <row r="555" s="182" customFormat="1" ht="14.25"/>
    <row r="556" s="182" customFormat="1" ht="14.25"/>
    <row r="557" s="182" customFormat="1" ht="14.25"/>
    <row r="558" s="182" customFormat="1" ht="14.25"/>
    <row r="559" s="182" customFormat="1" ht="14.25"/>
    <row r="560" s="182" customFormat="1" ht="14.25"/>
    <row r="561" s="182" customFormat="1" ht="14.25"/>
    <row r="562" s="182" customFormat="1" ht="14.25"/>
    <row r="563" s="182" customFormat="1" ht="14.25"/>
    <row r="564" s="182" customFormat="1" ht="14.25"/>
    <row r="565" s="182" customFormat="1" ht="14.25"/>
    <row r="566" s="182" customFormat="1" ht="14.25"/>
    <row r="567" s="182" customFormat="1" ht="14.25"/>
    <row r="568" s="182" customFormat="1" ht="14.25"/>
    <row r="569" s="182" customFormat="1" ht="14.25"/>
    <row r="570" s="182" customFormat="1" ht="14.25"/>
    <row r="571" s="182" customFormat="1" ht="14.25"/>
    <row r="572" s="182" customFormat="1" ht="14.25"/>
    <row r="573" s="182" customFormat="1" ht="14.25"/>
    <row r="574" s="182" customFormat="1" ht="14.25"/>
    <row r="575" s="182" customFormat="1" ht="14.25"/>
    <row r="576" s="182" customFormat="1" ht="14.25"/>
    <row r="577" s="182" customFormat="1" ht="14.25"/>
    <row r="578" s="182" customFormat="1" ht="14.25"/>
    <row r="579" s="182" customFormat="1" ht="14.25"/>
    <row r="580" s="182" customFormat="1" ht="14.25"/>
    <row r="581" s="182" customFormat="1" ht="14.25"/>
    <row r="582" s="182" customFormat="1" ht="14.25"/>
    <row r="583" s="182" customFormat="1" ht="14.25"/>
    <row r="584" s="182" customFormat="1" ht="14.25"/>
    <row r="585" s="182" customFormat="1" ht="14.25"/>
    <row r="586" s="182" customFormat="1" ht="14.25"/>
    <row r="587" s="182" customFormat="1" ht="14.25"/>
    <row r="588" s="182" customFormat="1" ht="14.25"/>
    <row r="589" s="182" customFormat="1" ht="14.25"/>
    <row r="590" s="182" customFormat="1" ht="14.25"/>
    <row r="591" s="182" customFormat="1" ht="14.25"/>
    <row r="592" s="182" customFormat="1" ht="14.25"/>
    <row r="593" s="182" customFormat="1" ht="14.25"/>
    <row r="594" s="182" customFormat="1" ht="14.25"/>
    <row r="595" s="182" customFormat="1" ht="14.25"/>
    <row r="596" s="182" customFormat="1" ht="14.25"/>
    <row r="597" s="182" customFormat="1" ht="14.25"/>
    <row r="598" s="182" customFormat="1" ht="14.25"/>
    <row r="599" s="182" customFormat="1" ht="14.25"/>
    <row r="600" s="182" customFormat="1" ht="14.25"/>
    <row r="601" s="182" customFormat="1" ht="14.25"/>
    <row r="602" s="182" customFormat="1" ht="14.25"/>
    <row r="603" s="182" customFormat="1" ht="14.25"/>
    <row r="604" s="182" customFormat="1" ht="14.25"/>
    <row r="605" s="182" customFormat="1" ht="14.25"/>
    <row r="606" s="182" customFormat="1" ht="14.25"/>
    <row r="607" s="182" customFormat="1" ht="14.25"/>
    <row r="608" s="182" customFormat="1" ht="14.25"/>
    <row r="609" s="182" customFormat="1" ht="14.25"/>
    <row r="610" s="182" customFormat="1" ht="14.25"/>
    <row r="611" s="182" customFormat="1" ht="14.25"/>
    <row r="612" s="182" customFormat="1" ht="14.25"/>
    <row r="613" s="182" customFormat="1" ht="14.25"/>
    <row r="614" s="182" customFormat="1" ht="14.25"/>
    <row r="615" s="182" customFormat="1" ht="14.25"/>
    <row r="616" s="182" customFormat="1" ht="14.25"/>
    <row r="617" s="182" customFormat="1" ht="14.25"/>
    <row r="618" s="182" customFormat="1" ht="14.25"/>
    <row r="619" s="182" customFormat="1" ht="14.25"/>
    <row r="620" s="182" customFormat="1" ht="14.25"/>
    <row r="621" s="182" customFormat="1" ht="14.25"/>
    <row r="622" s="182" customFormat="1" ht="14.25"/>
    <row r="623" s="182" customFormat="1" ht="14.25"/>
    <row r="624" s="182" customFormat="1" ht="14.25"/>
    <row r="625" s="182" customFormat="1" ht="14.25"/>
    <row r="626" s="182" customFormat="1" ht="14.25"/>
    <row r="627" s="182" customFormat="1" ht="14.25"/>
    <row r="628" s="182" customFormat="1" ht="14.25"/>
    <row r="629" s="182" customFormat="1" ht="14.25"/>
    <row r="630" s="182" customFormat="1" ht="14.25"/>
    <row r="631" s="182" customFormat="1" ht="14.25"/>
    <row r="632" s="182" customFormat="1" ht="14.25"/>
    <row r="633" s="182" customFormat="1" ht="14.25"/>
    <row r="634" s="182" customFormat="1" ht="14.25"/>
    <row r="635" s="182" customFormat="1" ht="14.25"/>
    <row r="636" s="182" customFormat="1" ht="14.25"/>
    <row r="637" s="182" customFormat="1" ht="14.25"/>
    <row r="638" s="182" customFormat="1" ht="14.25"/>
    <row r="639" s="182" customFormat="1" ht="14.25"/>
    <row r="640" s="182" customFormat="1" ht="14.25"/>
    <row r="641" s="182" customFormat="1" ht="14.25"/>
    <row r="642" s="182" customFormat="1" ht="14.25"/>
    <row r="643" s="182" customFormat="1" ht="14.25"/>
    <row r="644" s="182" customFormat="1" ht="14.25"/>
    <row r="645" s="182" customFormat="1" ht="14.25"/>
    <row r="646" s="182" customFormat="1" ht="14.25"/>
    <row r="647" s="182" customFormat="1" ht="14.25"/>
    <row r="648" s="182" customFormat="1" ht="14.25"/>
    <row r="649" s="182" customFormat="1" ht="14.25"/>
    <row r="650" s="182" customFormat="1" ht="14.25"/>
    <row r="651" s="182" customFormat="1" ht="14.25"/>
    <row r="652" s="182" customFormat="1" ht="14.25"/>
    <row r="653" s="182" customFormat="1" ht="14.25"/>
    <row r="654" s="182" customFormat="1" ht="14.25"/>
    <row r="655" s="182" customFormat="1" ht="14.25"/>
    <row r="656" s="182" customFormat="1" ht="14.25"/>
    <row r="657" s="182" customFormat="1" ht="14.25"/>
    <row r="658" s="182" customFormat="1" ht="14.25"/>
    <row r="659" s="182" customFormat="1" ht="14.25"/>
    <row r="660" s="182" customFormat="1" ht="14.25"/>
    <row r="661" s="182" customFormat="1" ht="14.25"/>
    <row r="662" s="182" customFormat="1" ht="14.25"/>
    <row r="663" s="182" customFormat="1" ht="14.25"/>
    <row r="664" s="182" customFormat="1" ht="14.25"/>
    <row r="665" s="182" customFormat="1" ht="14.25"/>
    <row r="666" s="182" customFormat="1" ht="14.25"/>
    <row r="667" s="182" customFormat="1" ht="14.25"/>
    <row r="668" s="182" customFormat="1" ht="14.25"/>
    <row r="669" s="182" customFormat="1" ht="14.25"/>
    <row r="670" s="182" customFormat="1" ht="14.25"/>
    <row r="671" s="182" customFormat="1" ht="14.25"/>
    <row r="672" s="182" customFormat="1" ht="14.25"/>
    <row r="673" s="182" customFormat="1" ht="14.25"/>
    <row r="674" s="182" customFormat="1" ht="14.25"/>
    <row r="675" s="182" customFormat="1" ht="14.25"/>
    <row r="676" s="182" customFormat="1" ht="14.25"/>
    <row r="677" s="182" customFormat="1" ht="14.25"/>
    <row r="678" s="182" customFormat="1" ht="14.25"/>
    <row r="679" s="182" customFormat="1" ht="14.25"/>
    <row r="680" s="182" customFormat="1" ht="14.25"/>
    <row r="681" s="182" customFormat="1" ht="14.25"/>
    <row r="682" s="182" customFormat="1" ht="14.25"/>
    <row r="683" s="182" customFormat="1" ht="14.25"/>
    <row r="684" s="182" customFormat="1" ht="14.25"/>
    <row r="685" s="182" customFormat="1" ht="14.25"/>
    <row r="686" s="182" customFormat="1" ht="14.25"/>
    <row r="687" s="182" customFormat="1" ht="14.25"/>
    <row r="688" s="182" customFormat="1" ht="14.25"/>
    <row r="689" s="182" customFormat="1" ht="14.25"/>
    <row r="690" s="182" customFormat="1" ht="14.25"/>
    <row r="691" s="182" customFormat="1" ht="14.25"/>
    <row r="692" s="182" customFormat="1" ht="14.25"/>
    <row r="693" s="182" customFormat="1" ht="14.25"/>
    <row r="694" s="182" customFormat="1" ht="14.25"/>
    <row r="695" s="182" customFormat="1" ht="14.25"/>
    <row r="696" s="182" customFormat="1" ht="14.25"/>
    <row r="697" s="182" customFormat="1" ht="14.25"/>
    <row r="698" s="182" customFormat="1" ht="14.25"/>
    <row r="699" s="182" customFormat="1" ht="14.25"/>
    <row r="700" s="182" customFormat="1" ht="14.25"/>
    <row r="701" s="182" customFormat="1" ht="14.25"/>
    <row r="702" s="182" customFormat="1" ht="14.25"/>
    <row r="703" s="182" customFormat="1" ht="14.25"/>
    <row r="704" s="182" customFormat="1" ht="14.25"/>
    <row r="705" s="182" customFormat="1" ht="14.25"/>
    <row r="706" s="182" customFormat="1" ht="14.25"/>
    <row r="707" s="182" customFormat="1" ht="14.25"/>
    <row r="708" s="182" customFormat="1" ht="14.25"/>
    <row r="709" s="182" customFormat="1" ht="14.25"/>
    <row r="710" s="182" customFormat="1" ht="14.25"/>
    <row r="711" s="182" customFormat="1" ht="14.25"/>
    <row r="712" s="182" customFormat="1" ht="14.25"/>
    <row r="713" s="182" customFormat="1" ht="14.25"/>
    <row r="714" s="182" customFormat="1" ht="14.25"/>
    <row r="715" s="182" customFormat="1" ht="14.25"/>
    <row r="716" s="182" customFormat="1" ht="14.25"/>
    <row r="717" s="182" customFormat="1" ht="14.25"/>
    <row r="718" s="182" customFormat="1" ht="14.25"/>
    <row r="719" s="182" customFormat="1" ht="14.25"/>
    <row r="720" s="182" customFormat="1" ht="14.25"/>
    <row r="721" s="182" customFormat="1" ht="14.25"/>
    <row r="722" s="182" customFormat="1" ht="14.25"/>
    <row r="723" s="182" customFormat="1" ht="14.25"/>
    <row r="724" s="182" customFormat="1" ht="14.25"/>
    <row r="725" s="182" customFormat="1" ht="14.25"/>
    <row r="726" s="182" customFormat="1" ht="14.25"/>
    <row r="727" s="182" customFormat="1" ht="14.25"/>
    <row r="728" s="182" customFormat="1" ht="14.25"/>
    <row r="729" s="182" customFormat="1" ht="14.25"/>
    <row r="730" s="182" customFormat="1" ht="14.25"/>
    <row r="731" s="182" customFormat="1" ht="14.25"/>
    <row r="732" s="182" customFormat="1" ht="14.25"/>
    <row r="733" s="182" customFormat="1" ht="14.25"/>
    <row r="734" s="182" customFormat="1" ht="14.25"/>
    <row r="735" s="182" customFormat="1" ht="14.25"/>
    <row r="736" s="182" customFormat="1" ht="14.25"/>
    <row r="737" s="182" customFormat="1" ht="14.25"/>
    <row r="738" s="182" customFormat="1" ht="14.25"/>
    <row r="739" s="182" customFormat="1" ht="14.25"/>
    <row r="740" s="182" customFormat="1" ht="14.25"/>
    <row r="741" s="182" customFormat="1" ht="14.25"/>
    <row r="742" s="182" customFormat="1" ht="14.25"/>
    <row r="743" s="182" customFormat="1" ht="14.25"/>
    <row r="744" s="182" customFormat="1" ht="14.25"/>
    <row r="745" s="182" customFormat="1" ht="14.25"/>
    <row r="746" s="182" customFormat="1" ht="14.25"/>
    <row r="747" s="182" customFormat="1" ht="14.25"/>
    <row r="748" s="182" customFormat="1" ht="14.25"/>
    <row r="749" s="182" customFormat="1" ht="14.25"/>
    <row r="750" s="182" customFormat="1" ht="14.25"/>
    <row r="751" s="182" customFormat="1" ht="14.25"/>
    <row r="752" s="182" customFormat="1" ht="14.25"/>
    <row r="753" s="182" customFormat="1" ht="14.25"/>
    <row r="754" s="182" customFormat="1" ht="14.25"/>
    <row r="755" s="182" customFormat="1" ht="14.25"/>
    <row r="756" s="182" customFormat="1" ht="14.25"/>
    <row r="757" s="182" customFormat="1" ht="14.25"/>
    <row r="758" s="182" customFormat="1" ht="14.25"/>
    <row r="759" s="182" customFormat="1" ht="14.25"/>
    <row r="760" s="182" customFormat="1" ht="14.25"/>
    <row r="761" s="182" customFormat="1" ht="14.25"/>
    <row r="762" s="182" customFormat="1" ht="14.25"/>
    <row r="763" s="182" customFormat="1" ht="14.25"/>
    <row r="764" s="182" customFormat="1" ht="14.25"/>
    <row r="765" s="182" customFormat="1" ht="14.25"/>
    <row r="766" s="182" customFormat="1" ht="14.25"/>
    <row r="767" s="182" customFormat="1" ht="14.25"/>
    <row r="768" s="182" customFormat="1" ht="14.25"/>
    <row r="769" s="182" customFormat="1" ht="14.25"/>
    <row r="770" s="182" customFormat="1" ht="14.25"/>
    <row r="771" s="182" customFormat="1" ht="14.25"/>
    <row r="772" s="182" customFormat="1" ht="14.25"/>
    <row r="773" s="182" customFormat="1" ht="14.25"/>
    <row r="774" s="182" customFormat="1" ht="14.25"/>
    <row r="775" s="182" customFormat="1" ht="14.25"/>
    <row r="776" s="182" customFormat="1" ht="14.25"/>
    <row r="777" s="182" customFormat="1" ht="14.25"/>
    <row r="778" s="182" customFormat="1" ht="14.25"/>
    <row r="779" s="182" customFormat="1" ht="14.25"/>
    <row r="780" s="182" customFormat="1" ht="14.25"/>
    <row r="781" s="182" customFormat="1" ht="14.25"/>
    <row r="782" s="182" customFormat="1" ht="14.25"/>
    <row r="783" s="182" customFormat="1" ht="14.25"/>
    <row r="784" s="182" customFormat="1" ht="14.25"/>
    <row r="785" s="182" customFormat="1" ht="14.25"/>
    <row r="786" s="182" customFormat="1" ht="14.25"/>
    <row r="787" s="182" customFormat="1" ht="14.25"/>
    <row r="788" s="182" customFormat="1" ht="14.25"/>
    <row r="789" s="182" customFormat="1" ht="14.25"/>
    <row r="790" s="182" customFormat="1" ht="14.25"/>
    <row r="791" s="182" customFormat="1" ht="14.25"/>
    <row r="792" s="182" customFormat="1" ht="14.25"/>
    <row r="793" s="182" customFormat="1" ht="14.25"/>
    <row r="794" s="182" customFormat="1" ht="14.25"/>
    <row r="795" s="182" customFormat="1" ht="14.25"/>
    <row r="796" s="182" customFormat="1" ht="14.25"/>
    <row r="797" s="182" customFormat="1" ht="14.25"/>
    <row r="798" s="182" customFormat="1" ht="14.25"/>
    <row r="799" s="182" customFormat="1" ht="14.25"/>
    <row r="800" s="182" customFormat="1" ht="14.25"/>
    <row r="801" s="182" customFormat="1" ht="14.25"/>
    <row r="802" s="182" customFormat="1" ht="14.25"/>
    <row r="803" s="182" customFormat="1" ht="14.25"/>
    <row r="804" s="182" customFormat="1" ht="14.25"/>
    <row r="805" s="182" customFormat="1" ht="14.25"/>
    <row r="806" s="182" customFormat="1" ht="14.25"/>
    <row r="807" s="182" customFormat="1" ht="14.25"/>
    <row r="808" s="182" customFormat="1" ht="14.25"/>
    <row r="809" s="182" customFormat="1" ht="14.25"/>
    <row r="810" s="182" customFormat="1" ht="14.25"/>
    <row r="811" s="182" customFormat="1" ht="14.25"/>
    <row r="812" s="182" customFormat="1" ht="14.25"/>
    <row r="813" s="182" customFormat="1" ht="14.25"/>
    <row r="814" s="182" customFormat="1" ht="14.25"/>
    <row r="815" s="182" customFormat="1" ht="14.25"/>
    <row r="816" s="182" customFormat="1" ht="14.25"/>
    <row r="817" s="182" customFormat="1" ht="14.25"/>
    <row r="818" s="182" customFormat="1" ht="14.25"/>
    <row r="819" s="182" customFormat="1" ht="14.25"/>
    <row r="820" s="182" customFormat="1" ht="14.25"/>
    <row r="821" s="182" customFormat="1" ht="14.25"/>
    <row r="822" s="182" customFormat="1" ht="14.25"/>
    <row r="823" s="182" customFormat="1" ht="14.25"/>
    <row r="824" s="182" customFormat="1" ht="14.25"/>
    <row r="825" s="182" customFormat="1" ht="14.25"/>
    <row r="826" s="182" customFormat="1" ht="14.25"/>
    <row r="827" s="182" customFormat="1" ht="14.25"/>
    <row r="828" s="182" customFormat="1" ht="14.25"/>
    <row r="829" s="182" customFormat="1" ht="14.25"/>
    <row r="830" s="182" customFormat="1" ht="14.25"/>
    <row r="831" s="182" customFormat="1" ht="14.25"/>
    <row r="832" s="182" customFormat="1" ht="14.25"/>
    <row r="833" s="182" customFormat="1" ht="14.25"/>
    <row r="834" s="182" customFormat="1" ht="14.25"/>
    <row r="835" s="182" customFormat="1" ht="14.25"/>
    <row r="836" s="182" customFormat="1" ht="14.25"/>
    <row r="837" s="182" customFormat="1" ht="14.25"/>
    <row r="838" s="182" customFormat="1" ht="14.25"/>
    <row r="839" s="182" customFormat="1" ht="14.25"/>
    <row r="840" s="182" customFormat="1" ht="14.25"/>
    <row r="841" s="182" customFormat="1" ht="14.25"/>
    <row r="842" s="182" customFormat="1" ht="14.25"/>
    <row r="843" s="182" customFormat="1" ht="14.25"/>
    <row r="844" s="182" customFormat="1" ht="14.25"/>
    <row r="845" s="182" customFormat="1" ht="14.25"/>
    <row r="846" s="182" customFormat="1" ht="14.25"/>
    <row r="847" s="182" customFormat="1" ht="14.25"/>
    <row r="848" s="182" customFormat="1" ht="14.25"/>
    <row r="849" s="182" customFormat="1" ht="14.25"/>
    <row r="850" s="182" customFormat="1" ht="14.25"/>
    <row r="851" s="182" customFormat="1" ht="14.25"/>
    <row r="852" s="182" customFormat="1" ht="14.25"/>
    <row r="853" s="182" customFormat="1" ht="14.25"/>
    <row r="854" s="182" customFormat="1" ht="14.25"/>
    <row r="855" s="182" customFormat="1" ht="14.25"/>
    <row r="856" s="182" customFormat="1" ht="14.25"/>
    <row r="857" s="182" customFormat="1" ht="14.25"/>
    <row r="858" s="182" customFormat="1" ht="14.25"/>
    <row r="859" s="182" customFormat="1" ht="14.25"/>
    <row r="860" s="182" customFormat="1" ht="14.25"/>
    <row r="861" s="182" customFormat="1" ht="14.25"/>
    <row r="862" s="182" customFormat="1" ht="14.25"/>
    <row r="863" s="182" customFormat="1" ht="14.25"/>
    <row r="864" s="182" customFormat="1" ht="14.25"/>
    <row r="865" s="182" customFormat="1" ht="14.25"/>
    <row r="866" s="182" customFormat="1" ht="14.25"/>
    <row r="867" s="182" customFormat="1" ht="14.25"/>
    <row r="868" s="182" customFormat="1" ht="14.25"/>
    <row r="869" s="182" customFormat="1" ht="14.25"/>
    <row r="870" s="182" customFormat="1" ht="14.25"/>
    <row r="871" s="182" customFormat="1" ht="14.25"/>
    <row r="872" s="182" customFormat="1" ht="14.25"/>
    <row r="873" s="182" customFormat="1" ht="14.25"/>
    <row r="874" s="182" customFormat="1" ht="14.25"/>
    <row r="875" s="182" customFormat="1" ht="14.25"/>
    <row r="876" s="182" customFormat="1" ht="14.25"/>
    <row r="877" s="182" customFormat="1" ht="14.25"/>
    <row r="878" s="182" customFormat="1" ht="14.25"/>
    <row r="879" s="182" customFormat="1" ht="14.25"/>
    <row r="880" s="182" customFormat="1" ht="14.25"/>
    <row r="881" s="182" customFormat="1" ht="14.25"/>
    <row r="882" s="182" customFormat="1" ht="14.25"/>
    <row r="883" s="182" customFormat="1" ht="14.25"/>
    <row r="884" s="182" customFormat="1" ht="14.25"/>
    <row r="885" s="182" customFormat="1" ht="14.25"/>
    <row r="886" s="182" customFormat="1" ht="14.25"/>
    <row r="887" s="182" customFormat="1" ht="14.25"/>
    <row r="888" s="182" customFormat="1" ht="14.25"/>
    <row r="889" s="182" customFormat="1" ht="14.25"/>
    <row r="890" s="182" customFormat="1" ht="14.25"/>
    <row r="891" s="182" customFormat="1" ht="14.25"/>
    <row r="892" s="182" customFormat="1" ht="14.25"/>
    <row r="893" s="182" customFormat="1" ht="14.25"/>
    <row r="894" s="182" customFormat="1" ht="14.25"/>
    <row r="895" s="182" customFormat="1" ht="14.25"/>
    <row r="896" s="182" customFormat="1" ht="14.25"/>
    <row r="897" s="182" customFormat="1" ht="14.25"/>
    <row r="898" s="182" customFormat="1" ht="14.25"/>
    <row r="899" s="182" customFormat="1" ht="14.25"/>
    <row r="900" s="182" customFormat="1" ht="14.25"/>
    <row r="901" s="182" customFormat="1" ht="14.25"/>
    <row r="902" s="182" customFormat="1" ht="14.25"/>
    <row r="903" s="182" customFormat="1" ht="14.25"/>
    <row r="904" s="182" customFormat="1" ht="14.25"/>
    <row r="905" s="182" customFormat="1" ht="14.25"/>
    <row r="906" s="182" customFormat="1" ht="14.25"/>
    <row r="907" s="182" customFormat="1" ht="14.25"/>
    <row r="908" s="182" customFormat="1" ht="14.25"/>
    <row r="909" s="182" customFormat="1" ht="14.25"/>
    <row r="910" s="182" customFormat="1" ht="14.25"/>
    <row r="911" s="182" customFormat="1" ht="14.25"/>
    <row r="912" s="182" customFormat="1" ht="14.25"/>
    <row r="913" s="182" customFormat="1" ht="14.25"/>
    <row r="914" s="182" customFormat="1" ht="14.25"/>
    <row r="915" s="182" customFormat="1" ht="14.25"/>
    <row r="916" s="182" customFormat="1" ht="14.25"/>
    <row r="917" s="182" customFormat="1" ht="14.25"/>
    <row r="918" s="182" customFormat="1" ht="14.25"/>
    <row r="919" s="182" customFormat="1" ht="14.25"/>
    <row r="920" s="182" customFormat="1" ht="14.25"/>
    <row r="921" s="182" customFormat="1" ht="14.25"/>
    <row r="922" s="182" customFormat="1" ht="14.25"/>
    <row r="923" s="182" customFormat="1" ht="14.25"/>
    <row r="924" s="182" customFormat="1" ht="14.25"/>
    <row r="925" s="182" customFormat="1" ht="14.25"/>
    <row r="926" s="182" customFormat="1" ht="14.25"/>
    <row r="927" s="182" customFormat="1" ht="14.25"/>
    <row r="928" s="182" customFormat="1" ht="14.25"/>
    <row r="929" s="182" customFormat="1" ht="14.25"/>
    <row r="930" s="182" customFormat="1" ht="14.25"/>
    <row r="931" s="182" customFormat="1" ht="14.25"/>
    <row r="932" s="182" customFormat="1" ht="14.25"/>
    <row r="933" s="182" customFormat="1" ht="14.25"/>
    <row r="934" s="182" customFormat="1" ht="14.25"/>
    <row r="935" s="182" customFormat="1" ht="14.25"/>
    <row r="936" s="182" customFormat="1" ht="14.25"/>
    <row r="937" s="182" customFormat="1" ht="14.25"/>
    <row r="938" s="182" customFormat="1" ht="14.25"/>
    <row r="939" s="182" customFormat="1" ht="14.25"/>
    <row r="940" s="182" customFormat="1" ht="14.25"/>
    <row r="941" s="182" customFormat="1" ht="14.25"/>
    <row r="942" s="182" customFormat="1" ht="14.25"/>
    <row r="943" s="182" customFormat="1" ht="14.25"/>
    <row r="944" s="182" customFormat="1" ht="14.25"/>
    <row r="945" s="182" customFormat="1" ht="14.25"/>
    <row r="946" s="182" customFormat="1" ht="14.25"/>
    <row r="947" s="182" customFormat="1" ht="14.25"/>
    <row r="948" s="182" customFormat="1" ht="14.25"/>
    <row r="949" s="182" customFormat="1" ht="14.25"/>
    <row r="950" s="182" customFormat="1" ht="14.25"/>
    <row r="951" s="182" customFormat="1" ht="14.25"/>
    <row r="952" s="182" customFormat="1" ht="14.25"/>
    <row r="953" s="182" customFormat="1" ht="14.25"/>
    <row r="954" s="182" customFormat="1" ht="14.25"/>
    <row r="955" s="182" customFormat="1" ht="14.25"/>
    <row r="956" s="182" customFormat="1" ht="14.25"/>
    <row r="957" s="182" customFormat="1" ht="14.25"/>
    <row r="958" s="182" customFormat="1" ht="14.25"/>
    <row r="959" s="182" customFormat="1" ht="14.25"/>
    <row r="960" s="182" customFormat="1" ht="14.25"/>
    <row r="961" s="182" customFormat="1" ht="14.25"/>
    <row r="962" s="182" customFormat="1" ht="14.25"/>
    <row r="963" s="182" customFormat="1" ht="14.25"/>
    <row r="964" s="182" customFormat="1" ht="14.25"/>
    <row r="965" s="182" customFormat="1" ht="14.25"/>
    <row r="966" s="182" customFormat="1" ht="14.25"/>
    <row r="967" s="182" customFormat="1" ht="14.25"/>
    <row r="968" s="182" customFormat="1" ht="14.25"/>
    <row r="969" s="182" customFormat="1" ht="14.25"/>
    <row r="970" s="182" customFormat="1" ht="14.25"/>
    <row r="971" s="182" customFormat="1" ht="14.25"/>
    <row r="972" s="182" customFormat="1" ht="14.25"/>
    <row r="973" s="182" customFormat="1" ht="14.25"/>
    <row r="974" s="182" customFormat="1" ht="14.25"/>
    <row r="975" s="182" customFormat="1" ht="14.25"/>
    <row r="976" s="182" customFormat="1" ht="14.25"/>
    <row r="977" s="182" customFormat="1" ht="14.25"/>
    <row r="978" s="182" customFormat="1" ht="14.25"/>
    <row r="979" s="182" customFormat="1" ht="14.25"/>
    <row r="980" s="182" customFormat="1" ht="14.25"/>
    <row r="981" s="182" customFormat="1" ht="14.25"/>
    <row r="982" s="182" customFormat="1" ht="14.25"/>
    <row r="983" s="182" customFormat="1" ht="14.25"/>
    <row r="984" s="182" customFormat="1" ht="14.25"/>
    <row r="985" s="182" customFormat="1" ht="14.25"/>
    <row r="986" s="182" customFormat="1" ht="14.25"/>
    <row r="987" s="182" customFormat="1" ht="14.25"/>
    <row r="988" s="182" customFormat="1" ht="14.25"/>
    <row r="989" s="182" customFormat="1" ht="14.25"/>
    <row r="990" s="182" customFormat="1" ht="14.25"/>
    <row r="991" s="182" customFormat="1" ht="14.25"/>
    <row r="992" s="182" customFormat="1" ht="14.25"/>
    <row r="993" s="182" customFormat="1" ht="14.25"/>
    <row r="994" s="182" customFormat="1" ht="14.25"/>
    <row r="995" s="182" customFormat="1" ht="14.25"/>
    <row r="996" s="182" customFormat="1" ht="14.25"/>
    <row r="997" s="182" customFormat="1" ht="14.25"/>
    <row r="998" s="182" customFormat="1" ht="14.25"/>
    <row r="999" s="182" customFormat="1" ht="14.25"/>
    <row r="1000" s="182" customFormat="1" ht="14.25"/>
    <row r="1001" s="182" customFormat="1" ht="14.25"/>
    <row r="1002" s="182" customFormat="1" ht="14.25"/>
    <row r="1003" s="182" customFormat="1" ht="14.25"/>
    <row r="1004" s="182" customFormat="1" ht="14.25"/>
    <row r="1005" s="182" customFormat="1" ht="14.25"/>
    <row r="1006" s="182" customFormat="1" ht="14.25"/>
    <row r="1007" s="182" customFormat="1" ht="14.25"/>
    <row r="1008" s="182" customFormat="1" ht="14.25"/>
    <row r="1009" s="182" customFormat="1" ht="14.25"/>
    <row r="1010" s="182" customFormat="1" ht="14.25"/>
    <row r="1011" s="182" customFormat="1" ht="14.25"/>
    <row r="1012" s="182" customFormat="1" ht="14.25"/>
    <row r="1013" s="182" customFormat="1" ht="14.25"/>
    <row r="1014" s="182" customFormat="1" ht="14.25"/>
    <row r="1015" s="182" customFormat="1" ht="14.25"/>
    <row r="1016" s="182" customFormat="1" ht="14.25"/>
    <row r="1017" s="182" customFormat="1" ht="14.25"/>
    <row r="1018" s="182" customFormat="1" ht="14.25"/>
    <row r="1019" s="182" customFormat="1" ht="14.25"/>
    <row r="1020" s="182" customFormat="1" ht="14.25"/>
    <row r="1021" s="182" customFormat="1" ht="14.25"/>
    <row r="1022" s="182" customFormat="1" ht="14.25"/>
    <row r="1023" s="182" customFormat="1" ht="14.25"/>
    <row r="1024" s="182" customFormat="1" ht="14.25"/>
    <row r="1025" s="182" customFormat="1" ht="14.25"/>
    <row r="1026" s="182" customFormat="1" ht="14.25"/>
    <row r="1027" s="182" customFormat="1" ht="14.25"/>
    <row r="1028" s="182" customFormat="1" ht="14.25"/>
    <row r="1029" s="182" customFormat="1" ht="14.25"/>
    <row r="1030" s="182" customFormat="1" ht="14.25"/>
    <row r="1031" s="182" customFormat="1" ht="14.25"/>
    <row r="1032" s="182" customFormat="1" ht="14.25"/>
    <row r="1033" s="182" customFormat="1" ht="14.25"/>
    <row r="1034" s="182" customFormat="1" ht="14.25"/>
    <row r="1035" s="182" customFormat="1" ht="14.25"/>
    <row r="1036" s="182" customFormat="1" ht="14.25"/>
    <row r="1037" s="182" customFormat="1" ht="14.25"/>
    <row r="1038" s="182" customFormat="1" ht="14.25"/>
    <row r="1039" s="182" customFormat="1" ht="14.25"/>
    <row r="1040" s="182" customFormat="1" ht="14.25"/>
    <row r="1041" s="182" customFormat="1" ht="14.25"/>
    <row r="1042" s="182" customFormat="1" ht="14.25"/>
    <row r="1043" s="182" customFormat="1" ht="14.25"/>
    <row r="1044" s="182" customFormat="1" ht="14.25"/>
    <row r="1045" s="182" customFormat="1" ht="14.25"/>
    <row r="1046" s="182" customFormat="1" ht="14.25"/>
    <row r="1047" s="182" customFormat="1" ht="14.25"/>
    <row r="1048" s="182" customFormat="1" ht="14.25"/>
    <row r="1049" s="182" customFormat="1" ht="14.25"/>
    <row r="1050" s="182" customFormat="1" ht="14.25"/>
    <row r="1051" s="182" customFormat="1" ht="14.25"/>
    <row r="1052" s="182" customFormat="1" ht="14.25"/>
    <row r="1053" s="182" customFormat="1" ht="14.25"/>
    <row r="1054" s="182" customFormat="1" ht="14.25"/>
    <row r="1055" s="182" customFormat="1" ht="14.25"/>
    <row r="1056" s="182" customFormat="1" ht="14.25"/>
    <row r="1057" s="182" customFormat="1" ht="14.25"/>
    <row r="1058" s="182" customFormat="1" ht="14.25"/>
    <row r="1059" s="182" customFormat="1" ht="14.25"/>
    <row r="1060" s="182" customFormat="1" ht="14.25"/>
    <row r="1061" s="182" customFormat="1" ht="14.25"/>
    <row r="1062" s="182" customFormat="1" ht="14.25"/>
    <row r="1063" s="182" customFormat="1" ht="14.25"/>
    <row r="1064" s="182" customFormat="1" ht="14.25"/>
    <row r="1065" s="182" customFormat="1" ht="14.25"/>
    <row r="1066" s="182" customFormat="1" ht="14.25"/>
    <row r="1067" s="182" customFormat="1" ht="14.25"/>
    <row r="1068" s="182" customFormat="1" ht="14.25"/>
    <row r="1069" s="182" customFormat="1" ht="14.25"/>
    <row r="1070" s="182" customFormat="1" ht="14.25"/>
  </sheetData>
  <autoFilter ref="A55:AD171" xr:uid="{00000000-0009-0000-0000-000000000000}"/>
  <mergeCells count="77">
    <mergeCell ref="A247:F247"/>
    <mergeCell ref="A248:F248"/>
    <mergeCell ref="A249:F249"/>
    <mergeCell ref="A250:F250"/>
    <mergeCell ref="A251:F251"/>
    <mergeCell ref="A241:F241"/>
    <mergeCell ref="A242:F242"/>
    <mergeCell ref="A243:F243"/>
    <mergeCell ref="A244:F244"/>
    <mergeCell ref="A245:F245"/>
    <mergeCell ref="A246:F246"/>
    <mergeCell ref="A235:F235"/>
    <mergeCell ref="A236:F236"/>
    <mergeCell ref="A237:F237"/>
    <mergeCell ref="A238:F238"/>
    <mergeCell ref="A239:F239"/>
    <mergeCell ref="A240:F240"/>
    <mergeCell ref="A229:F229"/>
    <mergeCell ref="A230:F230"/>
    <mergeCell ref="A231:F231"/>
    <mergeCell ref="A232:F232"/>
    <mergeCell ref="A233:F233"/>
    <mergeCell ref="A234:F234"/>
    <mergeCell ref="A223:F223"/>
    <mergeCell ref="A224:F224"/>
    <mergeCell ref="A225:F225"/>
    <mergeCell ref="A226:F226"/>
    <mergeCell ref="A227:F227"/>
    <mergeCell ref="A228:F228"/>
    <mergeCell ref="A217:F217"/>
    <mergeCell ref="A218:F218"/>
    <mergeCell ref="A219:F219"/>
    <mergeCell ref="A220:F220"/>
    <mergeCell ref="A221:F221"/>
    <mergeCell ref="A222:F222"/>
    <mergeCell ref="A211:F211"/>
    <mergeCell ref="A212:F212"/>
    <mergeCell ref="A213:F213"/>
    <mergeCell ref="A214:F214"/>
    <mergeCell ref="A215:F215"/>
    <mergeCell ref="A216:F216"/>
    <mergeCell ref="A205:F205"/>
    <mergeCell ref="A206:F206"/>
    <mergeCell ref="A207:F207"/>
    <mergeCell ref="A208:F208"/>
    <mergeCell ref="A209:F209"/>
    <mergeCell ref="A210:F210"/>
    <mergeCell ref="A199:F199"/>
    <mergeCell ref="A200:F200"/>
    <mergeCell ref="A201:F201"/>
    <mergeCell ref="A202:F202"/>
    <mergeCell ref="A203:F203"/>
    <mergeCell ref="A204:F204"/>
    <mergeCell ref="A193:F193"/>
    <mergeCell ref="A194:F194"/>
    <mergeCell ref="A195:F195"/>
    <mergeCell ref="A196:F196"/>
    <mergeCell ref="A197:F197"/>
    <mergeCell ref="A198:F198"/>
    <mergeCell ref="A187:F187"/>
    <mergeCell ref="A188:F188"/>
    <mergeCell ref="A189:F189"/>
    <mergeCell ref="A190:F190"/>
    <mergeCell ref="A191:F191"/>
    <mergeCell ref="A192:F192"/>
    <mergeCell ref="A54:I54"/>
    <mergeCell ref="A174:I174"/>
    <mergeCell ref="A183:F183"/>
    <mergeCell ref="A184:F184"/>
    <mergeCell ref="A185:F185"/>
    <mergeCell ref="A186:F186"/>
    <mergeCell ref="A1:J1"/>
    <mergeCell ref="A2:J2"/>
    <mergeCell ref="A3:J3"/>
    <mergeCell ref="B4:J4"/>
    <mergeCell ref="A5:J5"/>
    <mergeCell ref="A38:I38"/>
  </mergeCells>
  <dataValidations count="4">
    <dataValidation type="list" allowBlank="1" sqref="B7:B23" xr:uid="{293CBA8F-610D-4B39-818B-7D86A52D3FF5}">
      <formula1>"DAS,DAS-1,DAS-2,DAS-3,DAS-4,DAS-5,CAA-1,CAA-2,CAA-3,CAA-4,CAA-5"</formula1>
    </dataValidation>
    <dataValidation type="list" allowBlank="1" sqref="B40:B45" xr:uid="{7A828447-4725-4030-9D46-D1CAD380F4A3}">
      <formula1>"FDA,FDA-1,FDA-2,FDA-3,FDA-4"</formula1>
    </dataValidation>
    <dataValidation type="list" allowBlank="1" sqref="B161:B162 D56:D160 D40:D45 D7:D23" xr:uid="{17730C20-4CFD-4548-AE96-6CF4A00B7751}">
      <formula1>"AGP,CLH,CLT,COM,CTD,CTI,DES,DISP,ELE,ESG,EST,EXM,EXQ,EXR,FRQ,REV,VAGO"</formula1>
    </dataValidation>
    <dataValidation type="list" allowBlank="1" sqref="B163:B164 B56:B160" xr:uid="{8D31F09F-EC4F-49C5-B98B-E934B8676A99}">
      <formula1>"FGS-1,FGS-2,FGS-3,FGA-1,FGA-2,FGA-3"</formula1>
    </dataValidation>
  </dataValidations>
  <pageMargins left="0.23622047244094491" right="0.23622047244094491" top="0.35433070866141736" bottom="0.35433070866141736" header="0.31496062992125984" footer="0.31496062992125984"/>
  <pageSetup paperSize="9" scale="55" orientation="landscape" r:id="rId1"/>
  <rowBreaks count="2" manualBreakCount="2">
    <brk id="53" max="16383" man="1"/>
    <brk id="172" max="16383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LAI - JANEIRO24</vt:lpstr>
      <vt:lpstr>LAI - FEVEREIRO24</vt:lpstr>
      <vt:lpstr>LAI - MARÇO24</vt:lpstr>
      <vt:lpstr>LAI - ABRIL24</vt:lpstr>
      <vt:lpstr>LAI - MAIO24</vt:lpstr>
      <vt:lpstr>LAI - JUNHO 2024</vt:lpstr>
      <vt:lpstr>LAI - JULHO 2024</vt:lpstr>
      <vt:lpstr>LAI-AGOSTO 2024</vt:lpstr>
      <vt:lpstr>LAI - SETEMBRO 2024</vt:lpstr>
      <vt:lpstr>LAI - OUTUBRO 2024</vt:lpstr>
      <vt:lpstr>LAI - NOVEMBRO 2024</vt:lpstr>
      <vt:lpstr>DEZEMBRO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Edivane Mariz de Melo</cp:lastModifiedBy>
  <dcterms:modified xsi:type="dcterms:W3CDTF">2025-01-17T16:18:39Z</dcterms:modified>
</cp:coreProperties>
</file>