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8430"/>
  </bookViews>
  <sheets>
    <sheet name="2022-OUT" sheetId="1" r:id="rId1"/>
  </sheets>
  <definedNames>
    <definedName name="_xlnm._FilterDatabase" localSheetId="0" hidden="1">'2022-OUT'!$A$50:$AD$168</definedName>
  </definedNames>
  <calcPr calcId="125725"/>
</workbook>
</file>

<file path=xl/calcChain.xml><?xml version="1.0" encoding="utf-8"?>
<calcChain xmlns="http://schemas.openxmlformats.org/spreadsheetml/2006/main">
  <c r="C164" i="1"/>
  <c r="E164" s="1"/>
  <c r="C163"/>
  <c r="C162"/>
  <c r="E162" s="1"/>
  <c r="I160"/>
  <c r="I159"/>
  <c r="I158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39"/>
  <c r="I38"/>
  <c r="I37"/>
  <c r="I36"/>
  <c r="I43" s="1"/>
  <c r="I35"/>
  <c r="I34"/>
  <c r="I33"/>
  <c r="I32"/>
  <c r="I46" s="1"/>
  <c r="I167"/>
  <c r="H167"/>
  <c r="G167"/>
  <c r="D167"/>
  <c r="C167"/>
  <c r="I166"/>
  <c r="H166"/>
  <c r="G166"/>
  <c r="D166"/>
  <c r="C166"/>
  <c r="I165"/>
  <c r="H165"/>
  <c r="H168" s="1"/>
  <c r="G165"/>
  <c r="D165"/>
  <c r="D168" s="1"/>
  <c r="C165"/>
  <c r="I164"/>
  <c r="H164"/>
  <c r="G164"/>
  <c r="D164"/>
  <c r="I163"/>
  <c r="H163"/>
  <c r="G163"/>
  <c r="D163"/>
  <c r="I162"/>
  <c r="I168" s="1"/>
  <c r="H162"/>
  <c r="G162"/>
  <c r="D162"/>
  <c r="I157"/>
  <c r="I156"/>
  <c r="I155"/>
  <c r="I154"/>
  <c r="I153"/>
  <c r="I152"/>
  <c r="I151"/>
  <c r="I150"/>
  <c r="I149"/>
  <c r="I51"/>
  <c r="H46"/>
  <c r="G46"/>
  <c r="D46"/>
  <c r="E46" s="1"/>
  <c r="C46"/>
  <c r="H45"/>
  <c r="G45"/>
  <c r="D45"/>
  <c r="C45"/>
  <c r="I44"/>
  <c r="H44"/>
  <c r="G44"/>
  <c r="D44"/>
  <c r="C44"/>
  <c r="E44" s="1"/>
  <c r="H43"/>
  <c r="G43"/>
  <c r="D43"/>
  <c r="E43" s="1"/>
  <c r="C43"/>
  <c r="I42"/>
  <c r="H42"/>
  <c r="G42"/>
  <c r="G47" s="1"/>
  <c r="D42"/>
  <c r="C42"/>
  <c r="E42" s="1"/>
  <c r="E47" s="1"/>
  <c r="I40"/>
  <c r="I45"/>
  <c r="J27"/>
  <c r="I27"/>
  <c r="H27"/>
  <c r="G27"/>
  <c r="D27"/>
  <c r="C27"/>
  <c r="E27" s="1"/>
  <c r="I26"/>
  <c r="H26"/>
  <c r="G26"/>
  <c r="D26"/>
  <c r="E26" s="1"/>
  <c r="C26"/>
  <c r="I25"/>
  <c r="H25"/>
  <c r="G25"/>
  <c r="D25"/>
  <c r="C25"/>
  <c r="E25" s="1"/>
  <c r="J24"/>
  <c r="I24"/>
  <c r="H24"/>
  <c r="G24"/>
  <c r="D24"/>
  <c r="C24"/>
  <c r="J23"/>
  <c r="I23"/>
  <c r="H23"/>
  <c r="G23"/>
  <c r="D23"/>
  <c r="C23"/>
  <c r="I22"/>
  <c r="H22"/>
  <c r="G22"/>
  <c r="D22"/>
  <c r="E22" s="1"/>
  <c r="C22"/>
  <c r="I21"/>
  <c r="H21"/>
  <c r="G21"/>
  <c r="D21"/>
  <c r="C21"/>
  <c r="I20"/>
  <c r="H20"/>
  <c r="G20"/>
  <c r="D20"/>
  <c r="C20"/>
  <c r="J19"/>
  <c r="I19"/>
  <c r="H19"/>
  <c r="H28" s="1"/>
  <c r="G171" s="1"/>
  <c r="G19"/>
  <c r="D19"/>
  <c r="C19"/>
  <c r="I18"/>
  <c r="I28" s="1"/>
  <c r="H171" s="1"/>
  <c r="H18"/>
  <c r="G18"/>
  <c r="D18"/>
  <c r="C18"/>
  <c r="E18" s="1"/>
  <c r="J17"/>
  <c r="I17"/>
  <c r="H17"/>
  <c r="G17"/>
  <c r="G28" s="1"/>
  <c r="D17"/>
  <c r="D28" s="1"/>
  <c r="D171" s="1"/>
  <c r="C17"/>
  <c r="C28" s="1"/>
  <c r="J15"/>
  <c r="J14"/>
  <c r="J26" s="1"/>
  <c r="J13"/>
  <c r="J21" s="1"/>
  <c r="J12"/>
  <c r="J11"/>
  <c r="J22" s="1"/>
  <c r="J10"/>
  <c r="J20" s="1"/>
  <c r="J9"/>
  <c r="J8"/>
  <c r="J7"/>
  <c r="J18" s="1"/>
  <c r="E20"/>
  <c r="E163"/>
  <c r="D47"/>
  <c r="E23"/>
  <c r="J25"/>
  <c r="E24"/>
  <c r="H47"/>
  <c r="E21"/>
  <c r="E167"/>
  <c r="G168"/>
  <c r="E45"/>
  <c r="E166"/>
  <c r="E19"/>
  <c r="I47" l="1"/>
  <c r="J28"/>
  <c r="I171" s="1"/>
  <c r="E17"/>
  <c r="E28" s="1"/>
  <c r="E165"/>
  <c r="E168" s="1"/>
  <c r="C47"/>
  <c r="C171" s="1"/>
  <c r="C168"/>
  <c r="E171" l="1"/>
</calcChain>
</file>

<file path=xl/comments1.xml><?xml version="1.0" encoding="utf-8"?>
<comments xmlns="http://schemas.openxmlformats.org/spreadsheetml/2006/main">
  <authors>
    <author/>
  </authors>
  <commentList>
    <comment ref="A6" authorId="0">
      <text>
        <r>
          <rPr>
            <sz val="11"/>
            <color indexed="8"/>
            <rFont val="Arial"/>
            <family val="2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>
      <text>
        <r>
          <rPr>
            <sz val="11"/>
            <color indexed="8"/>
            <rFont val="Arial"/>
            <family val="2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>
      <text>
        <r>
          <rPr>
            <sz val="11"/>
            <color indexed="8"/>
            <rFont val="Arial"/>
            <family val="2"/>
          </rPr>
          <t>Descrever a sigla da lotação referente ao cargo comissionado. Exemplos de siglas da SCGE: GAB/SECGE, GAB/CGAB, CGAB/ASC, etc.</t>
        </r>
      </text>
    </comment>
    <comment ref="D6" authorId="0">
      <text>
        <r>
          <rPr>
            <sz val="11"/>
            <color indexed="8"/>
            <rFont val="Arial"/>
            <family val="2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>
      <text>
        <r>
          <rPr>
            <sz val="11"/>
            <color indexed="8"/>
            <rFont val="Arial"/>
            <family val="2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>
      <text>
        <r>
          <rPr>
            <sz val="11"/>
            <color indexed="8"/>
            <rFont val="Arial"/>
            <family val="2"/>
          </rPr>
          <t>Nome completo do servidor ocupante do cargo comissionado. Caso o cargo esteja vago, a palavra "VAGO" deverá ser inserida na célula correspondente.</t>
        </r>
      </text>
    </comment>
    <comment ref="G6" authorId="0">
      <text>
        <r>
          <rPr>
            <sz val="11"/>
            <color indexed="8"/>
            <rFont val="Arial"/>
            <family val="2"/>
          </rPr>
          <t>Valor do subsídio do agente político, em Reais (R$).</t>
        </r>
      </text>
    </comment>
    <comment ref="H6" authorId="0">
      <text>
        <r>
          <rPr>
            <sz val="11"/>
            <color indexed="8"/>
            <rFont val="Arial"/>
            <family val="2"/>
          </rPr>
          <t>Valor do vencimento do servidor, em Reais (R$).</t>
        </r>
      </text>
    </comment>
    <comment ref="I6" authorId="0">
      <text>
        <r>
          <rPr>
            <sz val="11"/>
            <color indexed="8"/>
            <rFont val="Arial"/>
            <family val="2"/>
          </rPr>
          <t>Valor da representação paga em razão do cargo em comissão, em Reais (R$).</t>
        </r>
      </text>
    </comment>
    <comment ref="J6" authorId="0">
      <text>
        <r>
          <rPr>
            <sz val="11"/>
            <color indexed="8"/>
            <rFont val="Arial"/>
            <family val="2"/>
          </rPr>
          <t>(Células de preenchimento automático). Montante resultante da soma entre o subsídio do agente político + vencimento + representação, em Reais (R$).</t>
        </r>
      </text>
    </comment>
    <comment ref="A16" authorId="0">
      <text>
        <r>
          <rPr>
            <sz val="11"/>
            <color indexed="8"/>
            <rFont val="Arial"/>
            <family val="2"/>
          </rPr>
          <t>(Não editar as células em cinza). Relação de todos os cargos comissionados, conforme Lei Estadual nº 16.520/2018.</t>
        </r>
      </text>
    </comment>
    <comment ref="B16" authorId="0">
      <text>
        <r>
          <rPr>
            <sz val="11"/>
            <color indexed="8"/>
            <rFont val="Arial"/>
            <family val="2"/>
          </rPr>
          <t>(Não editar as células em cinza). Relação de todos os símbolos dos cargos comissionados, conforme Lei Estadual nº 16.520/2018.</t>
        </r>
      </text>
    </comment>
    <comment ref="C16" authorId="0">
      <text>
        <r>
          <rPr>
            <sz val="11"/>
            <color indexed="8"/>
            <rFont val="Arial"/>
            <family val="2"/>
          </rPr>
          <t>(Células de preenchimento automático). Quantitativo dos cargos comissionados preenchidos.</t>
        </r>
      </text>
    </comment>
    <comment ref="D16" authorId="0">
      <text>
        <r>
          <rPr>
            <sz val="11"/>
            <color indexed="8"/>
            <rFont val="Arial"/>
            <family val="2"/>
          </rPr>
          <t>(Células de preenchimento automático). Quantitativo dos cargos comissionados vagos.</t>
        </r>
      </text>
    </comment>
    <comment ref="E16" authorId="0">
      <text>
        <r>
          <rPr>
            <sz val="11"/>
            <color indexed="8"/>
            <rFont val="Arial"/>
            <family val="2"/>
          </rPr>
          <t>(Células de preenchimento automático). Quantitativo dos cargos comissionados existentes (preenchidos + vagos).</t>
        </r>
      </text>
    </comment>
    <comment ref="G16" authorId="0">
      <text>
        <r>
          <rPr>
            <sz val="11"/>
            <color indexed="8"/>
            <rFont val="Arial"/>
            <family val="2"/>
          </rPr>
          <t>(Células de preenchimento automático). Valor total dos subsídios dos agentes políticos, em Reais (R$).</t>
        </r>
      </text>
    </comment>
    <comment ref="H16" authorId="0">
      <text>
        <r>
          <rPr>
            <sz val="11"/>
            <color indexed="8"/>
            <rFont val="Arial"/>
            <family val="2"/>
          </rPr>
          <t>(Células de preenchimento automático). Valor total dos vencimentos dos servidores, em Reais (R$).</t>
        </r>
      </text>
    </comment>
    <comment ref="I16" authorId="0">
      <text>
        <r>
          <rPr>
            <sz val="11"/>
            <color indexed="8"/>
            <rFont val="Arial"/>
            <family val="2"/>
          </rPr>
          <t>(Células de preenchimento automático). Valor total das representações pagas em razão do cargo em comissão, em Reais (R$).</t>
        </r>
      </text>
    </comment>
    <comment ref="J16" authorId="0">
      <text>
        <r>
          <rPr>
            <sz val="11"/>
            <color indexed="8"/>
            <rFont val="Arial"/>
            <family val="2"/>
          </rPr>
          <t>(Células de preenchimento automático). Valor total dos montantes resultantes da soma entre os subsídios dos agentes políticos + vencimentos + representações, em Reais (R$).</t>
        </r>
      </text>
    </comment>
    <comment ref="A31" authorId="0">
      <text>
        <r>
          <rPr>
            <sz val="11"/>
            <color indexed="8"/>
            <rFont val="Arial"/>
            <family val="2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31" authorId="0">
      <text>
        <r>
          <rPr>
            <sz val="11"/>
            <color indexed="8"/>
            <rFont val="Arial"/>
            <family val="2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31" authorId="0">
      <text>
        <r>
          <rPr>
            <sz val="11"/>
            <color indexed="8"/>
            <rFont val="Arial"/>
            <family val="2"/>
          </rPr>
          <t>Descrever a sigla da lotação referente à função gratificada de direção e assessoramento. Exemplos de siglas da SCGE: GAB/DOGE, DPGE/GAF/GSC, DAUD/COP, etc.</t>
        </r>
      </text>
    </comment>
    <comment ref="D31" authorId="0">
      <text>
        <r>
          <rPr>
            <sz val="11"/>
            <color indexed="8"/>
            <rFont val="Arial"/>
            <family val="2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31" authorId="0">
      <text>
        <r>
          <rPr>
            <sz val="11"/>
            <color indexed="8"/>
            <rFont val="Arial"/>
            <family val="2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31" authorId="0">
      <text>
        <r>
          <rPr>
            <sz val="11"/>
            <color indexed="8"/>
            <rFont val="Arial"/>
            <family val="2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31" authorId="0">
      <text>
        <r>
          <rPr>
            <sz val="11"/>
            <color indexed="8"/>
            <rFont val="Arial"/>
            <family val="2"/>
          </rPr>
          <t>Valor do vencimento do servidor, em Reais (R$).</t>
        </r>
      </text>
    </comment>
    <comment ref="H31" authorId="0">
      <text>
        <r>
          <rPr>
            <sz val="11"/>
            <color indexed="8"/>
            <rFont val="Arial"/>
            <family val="2"/>
          </rPr>
          <t>Valor da representação paga em razão da função gratificada de direção e assessoramento, em Reais (R$).</t>
        </r>
      </text>
    </comment>
    <comment ref="I31" authorId="0">
      <text>
        <r>
          <rPr>
            <sz val="11"/>
            <color indexed="8"/>
            <rFont val="Arial"/>
            <family val="2"/>
          </rPr>
          <t>(Células de preenchimento automático). Montante resultante da soma entre o vencimento + representação, em Reais (R$).</t>
        </r>
      </text>
    </comment>
    <comment ref="A41" authorId="0">
      <text>
        <r>
          <rPr>
            <sz val="11"/>
            <color indexed="8"/>
            <rFont val="Arial"/>
            <family val="2"/>
          </rPr>
          <t>(Não editar as células em cinza). Relação de todas as funções gratificadas de direção e assessoramento, conforme Lei Estadual nº 16.520/2018.</t>
        </r>
      </text>
    </comment>
    <comment ref="B41" authorId="0">
      <text>
        <r>
          <rPr>
            <sz val="11"/>
            <color indexed="8"/>
            <rFont val="Arial"/>
            <family val="2"/>
          </rPr>
          <t>(Não editar as células em cinza). Relação de todos os símbolos das funções gratificadas de direção e assessoramento, conforme Lei Estadual nº 16.520/2018.</t>
        </r>
      </text>
    </comment>
    <comment ref="C41" authorId="0">
      <text>
        <r>
          <rPr>
            <sz val="11"/>
            <color indexed="8"/>
            <rFont val="Arial"/>
            <family val="2"/>
          </rPr>
          <t>(Células de preenchimento automático). Quantitativo das funções gratificadas de direção e assessoramento preenchidos.</t>
        </r>
      </text>
    </comment>
    <comment ref="D41" authorId="0">
      <text>
        <r>
          <rPr>
            <sz val="11"/>
            <color indexed="8"/>
            <rFont val="Arial"/>
            <family val="2"/>
          </rPr>
          <t>(Células de preenchimento automático). Quantitativo das funções gratificadas de direção e assessoramento vagas.</t>
        </r>
      </text>
    </comment>
    <comment ref="E41" authorId="0">
      <text>
        <r>
          <rPr>
            <sz val="11"/>
            <color indexed="8"/>
            <rFont val="Arial"/>
            <family val="2"/>
          </rPr>
          <t>(Células de preenchimento automático). Quantitativo das funções gratificadas de direção e assessoramento existentes (preenchidos + vagos).</t>
        </r>
      </text>
    </comment>
    <comment ref="G41" authorId="0">
      <text>
        <r>
          <rPr>
            <sz val="11"/>
            <color indexed="8"/>
            <rFont val="Arial"/>
            <family val="2"/>
          </rPr>
          <t>(Células de preenchimento automático). Valor total dos vencimentos dos servidores, em Reais (R$).</t>
        </r>
      </text>
    </comment>
    <comment ref="H41" authorId="0">
      <text>
        <r>
          <rPr>
            <sz val="11"/>
            <color indexed="8"/>
            <rFont val="Arial"/>
            <family val="2"/>
          </rPr>
          <t>(Células de preenchimento automático). Valor total das representações pagas em razão da função gratificada de direção e assessoramento, em Reais (R$).</t>
        </r>
      </text>
    </comment>
    <comment ref="I41" authorId="0">
      <text>
        <r>
          <rPr>
            <sz val="11"/>
            <color indexed="8"/>
            <rFont val="Arial"/>
            <family val="2"/>
          </rPr>
          <t>(Células de preenchimento automático). Valor total dos montantes resultantes da soma entre os vencimentos + representações, em Reais (R$).</t>
        </r>
      </text>
    </comment>
    <comment ref="A50" authorId="0">
      <text>
        <r>
          <rPr>
            <sz val="11"/>
            <color indexed="8"/>
            <rFont val="Arial"/>
            <family val="2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50" authorId="0">
      <text>
        <r>
          <rPr>
            <sz val="11"/>
            <color indexed="8"/>
            <rFont val="Arial"/>
            <family val="2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50" authorId="0">
      <text>
        <r>
          <rPr>
            <sz val="11"/>
            <color indexed="8"/>
            <rFont val="Arial"/>
            <family val="2"/>
          </rPr>
          <t>Descrever a sigla da lotação referente à função gratificada de supervisão e apoio. Exemplos de siglas da SCGE: DAUD/UAPP, DAUD/COP/UAOP, DAUD/CLC/UALC, etc.</t>
        </r>
      </text>
    </comment>
    <comment ref="D50" authorId="0">
      <text>
        <r>
          <rPr>
            <sz val="11"/>
            <color indexed="8"/>
            <rFont val="Arial"/>
            <family val="2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50" authorId="0">
      <text>
        <r>
          <rPr>
            <sz val="11"/>
            <color indexed="8"/>
            <rFont val="Arial"/>
            <family val="2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50" authorId="0">
      <text>
        <r>
          <rPr>
            <sz val="11"/>
            <color indexed="8"/>
            <rFont val="Arial"/>
            <family val="2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50" authorId="0">
      <text>
        <r>
          <rPr>
            <sz val="11"/>
            <color indexed="8"/>
            <rFont val="Arial"/>
            <family val="2"/>
          </rPr>
          <t>Valor do vencimento do servidor, em Reais (R$).</t>
        </r>
      </text>
    </comment>
    <comment ref="H50" authorId="0">
      <text>
        <r>
          <rPr>
            <sz val="11"/>
            <color indexed="8"/>
            <rFont val="Arial"/>
            <family val="2"/>
          </rPr>
          <t>Valor da representação paga em razão da função gratificada de supervisão e apoio, em Reais (R$).</t>
        </r>
      </text>
    </comment>
    <comment ref="I50" authorId="0">
      <text>
        <r>
          <rPr>
            <sz val="11"/>
            <color indexed="8"/>
            <rFont val="Arial"/>
            <family val="2"/>
          </rPr>
          <t>(Células de preenchimento automático). Montante resultante da soma entre o vencimento + representação, em Reais (R$).</t>
        </r>
      </text>
    </comment>
    <comment ref="A161" authorId="0">
      <text>
        <r>
          <rPr>
            <sz val="11"/>
            <color indexed="8"/>
            <rFont val="Arial"/>
            <family val="2"/>
          </rPr>
          <t>(Não editar as células em cinza). Relação de todas as funções gratificadas de supervisão e apoio, conforme Lei Estadual nº 16.520/2018.</t>
        </r>
      </text>
    </comment>
    <comment ref="B161" authorId="0">
      <text>
        <r>
          <rPr>
            <sz val="11"/>
            <color indexed="8"/>
            <rFont val="Arial"/>
            <family val="2"/>
          </rPr>
          <t>(Não editar as células em cinza). Relação de todos os símbolos das funções gratificadas de supervisão e apoio, conforme Lei Estadual nº 16.520/2018.</t>
        </r>
      </text>
    </comment>
    <comment ref="C161" authorId="0">
      <text>
        <r>
          <rPr>
            <sz val="11"/>
            <color indexed="8"/>
            <rFont val="Arial"/>
            <family val="2"/>
          </rPr>
          <t>(Células de preenchimento automático). Quantitativo das funções gratificadas de supervisão e apoio preenchidos.</t>
        </r>
      </text>
    </comment>
    <comment ref="D161" authorId="0">
      <text>
        <r>
          <rPr>
            <sz val="11"/>
            <color indexed="8"/>
            <rFont val="Arial"/>
            <family val="2"/>
          </rPr>
          <t>(Células de preenchimento automático). Quantitativo das funções gratificadas de supervisão e apoio vagos.</t>
        </r>
      </text>
    </comment>
    <comment ref="E161" authorId="0">
      <text>
        <r>
          <rPr>
            <sz val="11"/>
            <color indexed="8"/>
            <rFont val="Arial"/>
            <family val="2"/>
          </rPr>
          <t>(Células de preenchimento automático). Quantitativo das funções gratificadas de supervisão e apoio existentes (preenchidos + vagos).</t>
        </r>
      </text>
    </comment>
    <comment ref="G161" authorId="0">
      <text>
        <r>
          <rPr>
            <sz val="11"/>
            <color indexed="8"/>
            <rFont val="Arial"/>
            <family val="2"/>
          </rPr>
          <t>(Células de preenchimento automático). Valor total dos vencimentos dos servidores, em Reais (R$).</t>
        </r>
      </text>
    </comment>
    <comment ref="H161" authorId="0">
      <text>
        <r>
          <rPr>
            <sz val="11"/>
            <color indexed="8"/>
            <rFont val="Arial"/>
            <family val="2"/>
          </rPr>
          <t>(Células de preenchimento automático). Valor total das representações pagas em razão da função gratificada de supervisão e apoio, em Reais (R$).</t>
        </r>
      </text>
    </comment>
    <comment ref="I161" authorId="0">
      <text>
        <r>
          <rPr>
            <sz val="11"/>
            <color indexed="8"/>
            <rFont val="Arial"/>
            <family val="2"/>
          </rPr>
          <t>(Células de preenchimento automático). Valor total dos montantes resultantes da soma entre os vencimentos + representações, em Reais (R$).</t>
        </r>
      </text>
    </comment>
    <comment ref="C170" authorId="0">
      <text>
        <r>
          <rPr>
            <sz val="11"/>
            <color indexed="8"/>
            <rFont val="Arial"/>
            <family val="2"/>
          </rPr>
          <t>(Células de preenchimento automático). Quantitativo dos cargos em comissão + funções gratificadas preenchidos.</t>
        </r>
      </text>
    </comment>
    <comment ref="D170" authorId="0">
      <text>
        <r>
          <rPr>
            <sz val="11"/>
            <color indexed="8"/>
            <rFont val="Arial"/>
            <family val="2"/>
          </rPr>
          <t>(Células de preenchimento automático). Quantitativo dos cargos em comissão + funções gratificadas vagos.</t>
        </r>
      </text>
    </comment>
    <comment ref="E170" authorId="0">
      <text>
        <r>
          <rPr>
            <sz val="11"/>
            <color indexed="8"/>
            <rFont val="Arial"/>
            <family val="2"/>
          </rPr>
          <t>(Células de preenchimento automático). Quantitativo dos cargos em comissão + funções gratificadas existentes (preenchidos + vagos).</t>
        </r>
      </text>
    </comment>
    <comment ref="G170" authorId="0">
      <text>
        <r>
          <rPr>
            <sz val="11"/>
            <color indexed="8"/>
            <rFont val="Arial"/>
            <family val="2"/>
          </rPr>
          <t>(Células de preenchimento automático). Valor total dos vencimentos dos cargos comissionados + funções gratificadas, em Reais (R$).</t>
        </r>
      </text>
    </comment>
    <comment ref="H170" authorId="0">
      <text>
        <r>
          <rPr>
            <sz val="11"/>
            <color indexed="8"/>
            <rFont val="Arial"/>
            <family val="2"/>
          </rPr>
          <t>(Células de preenchimento automático). Valor total das representações pagas em razão dos cargos comissionados + funções gratificadas, em Reais (R$).</t>
        </r>
      </text>
    </comment>
    <comment ref="I170" authorId="0">
      <text>
        <r>
          <rPr>
            <sz val="11"/>
            <color indexed="8"/>
            <rFont val="Arial"/>
            <family val="2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171" authorId="0">
      <text>
        <r>
          <rPr>
            <sz val="11"/>
            <color indexed="8"/>
            <rFont val="Arial"/>
            <family val="2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sharedStrings.xml><?xml version="1.0" encoding="utf-8"?>
<sst xmlns="http://schemas.openxmlformats.org/spreadsheetml/2006/main" count="823" uniqueCount="472">
  <si>
    <t xml:space="preserve">                              GOVERNO DO ESTADO DE PERNAMBUCO </t>
  </si>
  <si>
    <t xml:space="preserve">                              NOME DA ENTIDADE/ÓRGÃO - SIGLA [1]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</si>
  <si>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</si>
  <si>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CARGOS COMISSIONADOS</t>
  </si>
  <si>
    <t>DESCRITIVO [3]</t>
  </si>
  <si>
    <t>SÍMBOLO [4]</t>
  </si>
  <si>
    <t>LOTAÇÃO [5]</t>
  </si>
  <si>
    <t>CATEGORIA [6]</t>
  </si>
  <si>
    <t>QTD. [7]</t>
  </si>
  <si>
    <t>SERVIDOR [8]</t>
  </si>
  <si>
    <t>AGP [9]</t>
  </si>
  <si>
    <t>VENCIMENTO [10]</t>
  </si>
  <si>
    <t>REPRESENTAÇÃO [11]</t>
  </si>
  <si>
    <t>MONTANTE [12]</t>
  </si>
  <si>
    <t>DESCRIÇÃO DOS CARGOS COMISSIONADOS [13]</t>
  </si>
  <si>
    <t>SIMBOLO [14]</t>
  </si>
  <si>
    <t>QTD. PREENCHIDOS [15]</t>
  </si>
  <si>
    <t>QTD. VAGO [16]</t>
  </si>
  <si>
    <t>TOTAL QTD. [17]</t>
  </si>
  <si>
    <t>TOTAL AGP [18]</t>
  </si>
  <si>
    <t>TOTAL VENCIMENTO [19]</t>
  </si>
  <si>
    <t>TOTAL REPRESENTAÇÃO [20]</t>
  </si>
  <si>
    <t>TOTAL MONTANTE [21]</t>
  </si>
  <si>
    <t>Cargo Comissionado de Direção e Assessoramento</t>
  </si>
  <si>
    <t>DAS</t>
  </si>
  <si>
    <t>Cargo Comissionado de Direção e Assessoramento - 1</t>
  </si>
  <si>
    <t>DAS-1</t>
  </si>
  <si>
    <t>Cargo Comissionado de Direção e Assessoramento - 2</t>
  </si>
  <si>
    <t>DAS-2</t>
  </si>
  <si>
    <t>Cargo Comissionado de Direção e Assessoramento - 3</t>
  </si>
  <si>
    <t>DAS-3</t>
  </si>
  <si>
    <t>Cargo Comissionado de Direção e Assessoramento - 4</t>
  </si>
  <si>
    <t>DAS-4</t>
  </si>
  <si>
    <t>Cargo Comissionado de Direção e Assessoramento - 5</t>
  </si>
  <si>
    <t>DAS-5</t>
  </si>
  <si>
    <t>Cargo de Assessoramento - 1</t>
  </si>
  <si>
    <t>CAA-1</t>
  </si>
  <si>
    <t>Cargo de Assessoramento - 2</t>
  </si>
  <si>
    <t>CAA-2</t>
  </si>
  <si>
    <t>Cargo de Assessoramento - 3</t>
  </si>
  <si>
    <t>CAA-3</t>
  </si>
  <si>
    <t>Cargo de Assessoramento - 4</t>
  </si>
  <si>
    <t>CAA-4</t>
  </si>
  <si>
    <t>Cargo de Assessoramento - 5</t>
  </si>
  <si>
    <t>CAA-5</t>
  </si>
  <si>
    <t>TOTAL DOS CARGOS COMISSIONADOS E DAS SUAS REMUNERAÇÕES</t>
  </si>
  <si>
    <t>FUNÇÃO GRATIFICADA DE DIREÇÃO E ASSESSORAMENTO</t>
  </si>
  <si>
    <t>DESCRITIVO [22]</t>
  </si>
  <si>
    <t>SÍMBOLO [23]</t>
  </si>
  <si>
    <t>LOTAÇÃO [24]</t>
  </si>
  <si>
    <t>CATEGORIA [25]</t>
  </si>
  <si>
    <t>QTD. [26]</t>
  </si>
  <si>
    <t>SERVIDOR [27]</t>
  </si>
  <si>
    <t>VENCIMENTO [28]</t>
  </si>
  <si>
    <t>REPRESENTAÇÃO [29]</t>
  </si>
  <si>
    <t>MONTANTE [30]</t>
  </si>
  <si>
    <t>RELAÇÃO DAS FUNÇÕES GRATIFICADAS DE DIREÇÃO E ASSESSORAMENTO [31]</t>
  </si>
  <si>
    <t>SIMBOLO [32]</t>
  </si>
  <si>
    <t>QTD. PREENCHIDOS [33]</t>
  </si>
  <si>
    <t>QTD. VAGO [34]</t>
  </si>
  <si>
    <t>TOTAL QTD. [35]</t>
  </si>
  <si>
    <t>TOTAL VENCIMENTO [36]</t>
  </si>
  <si>
    <t>TOTAL REPRESENTAÇÃO [37]</t>
  </si>
  <si>
    <t>TOTAL MONTANTE [38]</t>
  </si>
  <si>
    <t>Função Gratificada de Direção e Assessoramento</t>
  </si>
  <si>
    <t>FDA</t>
  </si>
  <si>
    <t>Função Gratificada de Direção e Assessoramento - 1</t>
  </si>
  <si>
    <t>FDA-1</t>
  </si>
  <si>
    <t>Função Gratificada de Direção e Assessoramento - 2</t>
  </si>
  <si>
    <t>FDA-2</t>
  </si>
  <si>
    <t>Função Gratificada de Direção e Assessoramento - 3</t>
  </si>
  <si>
    <t>FDA-3</t>
  </si>
  <si>
    <t>Função Gratificada de Direção e Assessoramento - 4</t>
  </si>
  <si>
    <t>FDA-4</t>
  </si>
  <si>
    <t>TOTAL DAS FUNÇÕES GRATIFICADAS DE DIREÇÃO E ASSESSORAMENTO E DAS SUAS REMUNERAÇÕES</t>
  </si>
  <si>
    <t>FUNÇÃO GRATIFICADA DE SUPERVISÃO E APOIO</t>
  </si>
  <si>
    <t>DESCRITIVO [39]</t>
  </si>
  <si>
    <t>SÍMBOLO [40]</t>
  </si>
  <si>
    <t>LOTAÇÃO [41]</t>
  </si>
  <si>
    <t>CATEGORIA [42]</t>
  </si>
  <si>
    <t>QTD. [43]</t>
  </si>
  <si>
    <t>SERVIDOR [44]</t>
  </si>
  <si>
    <t>VENCIMENTO [45]</t>
  </si>
  <si>
    <t>REPRESENTAÇÃO [46]</t>
  </si>
  <si>
    <t>MONTANTE [47]</t>
  </si>
  <si>
    <t>RELAÇÃO DAS FUNÇÕES GRATIFICADAS DE SUPERVISÃO E APOIO [48]</t>
  </si>
  <si>
    <t>SIMBOLO [49]</t>
  </si>
  <si>
    <t>QTD. PREENCHIDOS [50]</t>
  </si>
  <si>
    <t>QTD. VAGO [51]</t>
  </si>
  <si>
    <t>TOTAL QTD. [52]</t>
  </si>
  <si>
    <t>TOTAL VENCIMENTO [53]</t>
  </si>
  <si>
    <t>TOTAL REPRESENTAÇÃO [54]</t>
  </si>
  <si>
    <t>TOTAL MONTANTE [55]</t>
  </si>
  <si>
    <t>Função Gratificada de Supervisão -1</t>
  </si>
  <si>
    <t>FGS-1</t>
  </si>
  <si>
    <t>Função Gratificada de Supervisão -2</t>
  </si>
  <si>
    <t xml:space="preserve">FGS-2 </t>
  </si>
  <si>
    <t>Função Gratificada de Supervisão -3</t>
  </si>
  <si>
    <t>FGS-3</t>
  </si>
  <si>
    <t xml:space="preserve">Função Gratificada de Apoio -1 </t>
  </si>
  <si>
    <t xml:space="preserve">FGA-1 </t>
  </si>
  <si>
    <t>Função Gratificada de Apoio -2</t>
  </si>
  <si>
    <t>FGA-2</t>
  </si>
  <si>
    <t xml:space="preserve">Função Gratificada de Apoio -3 </t>
  </si>
  <si>
    <t>FGA-3</t>
  </si>
  <si>
    <t>TOTAL DAS FUNÇÕES GRATIFICADAS DE SUPERVISÃO E APOIO E DAS SUAS REMUNERAÇÕES</t>
  </si>
  <si>
    <t>TOTAL QTD. PREENCHIDOS [56]</t>
  </si>
  <si>
    <t>TOTAL QTD. VAGO [57]</t>
  </si>
  <si>
    <t>TOTAL QTD. [58]</t>
  </si>
  <si>
    <t>VALOR TOTAL VENCIMENTO [59]</t>
  </si>
  <si>
    <t>VALOR TOTAL REPRESENTAÇÃO [60]</t>
  </si>
  <si>
    <t>VALOR TOTAL MONTANTE [61]</t>
  </si>
  <si>
    <t>QUANTITATIVO TOTAL DOS CARGOS EM COMISSÃO + FUNÇÕES GRATIFICADAS E VALOR TOTAL DAS SUAS REMUNERAÇÕES</t>
  </si>
  <si>
    <t>EMBASAMENTO LEGAL:</t>
  </si>
  <si>
    <t>Lei nº 6.123, de 20 de julho de 1968 (institui o regime jurídico dos funcionários públicos civis do Estado de Pernambuco).</t>
  </si>
  <si>
    <t>Lei nº 16.520, de 27 de dezembro de 2018 (Lei que dispõe sobre a estrutura e o funcionamento do Poder Executivo vigente à epoca da divulgação)</t>
  </si>
  <si>
    <t>Enumerar Decreto(s) de Alocação de Cargos Comissionados e Funções Gratificadas do órgão ou entidade ou normativo equivalente vigentes à epoca da divulgação</t>
  </si>
  <si>
    <t>Decreto que aprova o Regulamento do órgão ou entidade ou normativo equivalente vigente à epoca da divulgação</t>
  </si>
  <si>
    <t>Decreto que aprova o Manual de Serviços do órgão ou entidade ou normativo equivalente vigente à epoca da divulgação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</si>
  <si>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</si>
  <si>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</si>
  <si>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</si>
  <si>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Descrever o nome do cargo comissionado como consta no Decreto de Alocação do Cargo e/ou Regulamento do órgão ou entidade. Exemplos da SCGE: Secretário Executivo da Controladoria-Geral do Estado, Chefe de Gabinete, Assessor de Comunicação, etc.</t>
  </si>
  <si>
    <t>[4] (célula de preenchimento obrigatório, pois serve de base para a contabilização dos quantitativos totais de cargos, funções e gratificações preenchidos e vagos). Lista suspensa. Simbolo do cargo comissionado, conforme Lei Estadual nº 16.520/2018. Opções: DAS, DAS-1, DAS-2, DAS-3, DAS-4, DAS-5, CAA-1, CAA-2, CAA-3, CAA-4 e CAA-5.</t>
  </si>
  <si>
    <t>[5] Descrever a sigla da lotação referente ao cargo comissionado. Exemplos de siglas da SCGE: GAB/SECGE, GAB/CGAB, CGAB/ASC, etc.</t>
  </si>
  <si>
    <t>[6]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</si>
  <si>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[7] 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</si>
  <si>
    <t>[8] Nome completo do servidor ocupante do cargo comissionado. Caso o cargo esteja vago, a palavra "VAGO" deverá ser inserida na célula correspondente.</t>
  </si>
  <si>
    <t>[9] Valor do subsídio do agente político, em Reais (R$).</t>
  </si>
  <si>
    <t>[10] Valor do vencimento do servidor, em Reais (R$).</t>
  </si>
  <si>
    <t>[11] Valor da representação paga em razão do cargo em comissão, em Reais (R$).</t>
  </si>
  <si>
    <t>[12] (Células de preenchimento automático). Montante resultante da soma entre o subsídio do agente político + vencimento + representação, em Reais (R$).</t>
  </si>
  <si>
    <t>[13] (Não editar as células em cinza). Relação de todos os cargos comissionados, conforme Lei Estadual nº 16.520/2018.</t>
  </si>
  <si>
    <t>[14] (Não editar as células em cinza). Relação de todos os símbolos dos cargos comissionados, conforme Lei Estadual nº 16.520/2018.</t>
  </si>
  <si>
    <t>[15] (Células de preenchimento automático). Quantitativo dos cargos comissionados preenchidos.</t>
  </si>
  <si>
    <t>[16] (Células de preenchimento automático). Quantitativo dos cargos comissionados vagos.</t>
  </si>
  <si>
    <t>[17] (Células de preenchimento automático). Quantitativo dos cargos comissionados existentes (preenchidos + vagos).</t>
  </si>
  <si>
    <t>[18] (Células de preenchimento automático). Valor total do subsídio do agente político, em Reais (R$).</t>
  </si>
  <si>
    <t>[19] (Células de preenchimento automático). Valor total dos vencimentos dos servidores em razão do cargo em comissão, em Reais (R$).</t>
  </si>
  <si>
    <t>[20] (Células de preenchimento automático). Valor total das representações pagas em razão do cargo em comissão, em Reais (R$).</t>
  </si>
  <si>
    <t>[21] (Células de preenchimento automático). Valor total dos montantes resultantes da soma entre os subsídios dos agentes políticos + vencimentos + representações, em Reais (R$).</t>
  </si>
  <si>
    <t>[22] Descrever o nome da função gratificada de direção e assessoramento, conforme Decreto de Alocação da Função Gratificada e/ou Regulamento do órgão ou entidade. Exemplos da SCGE: Diretora da Ouvidoria-Geral do Estado, Gestora da Setorial Contábil, Coordenador de Auditoria de Obras Públicas, etc.</t>
  </si>
  <si>
    <t>[23] 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</si>
  <si>
    <t>[24] Descrever a sigla da lotação referente à função gratificada de direção e assessoramento. Exemplos de siglas da SCGE: GAB/DOGE, DPGE/GAF/GSC, DAUD/COP, etc.</t>
  </si>
  <si>
    <t>[25]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</si>
  <si>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[26] 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</si>
  <si>
    <t>[27] Nome completo do servidor ocupante da função gratificada de direção e assessoramento. Caso a função gratificada de direção e assessoramento esteja vaga, a palavra "VAGA" deverá ser inserida na célula correspondente.</t>
  </si>
  <si>
    <t>[28] Valor do vencimento do servidor, em Reais (R$).</t>
  </si>
  <si>
    <t>[29] Valor da representação paga em razão da função gratificada de direção e assessoramento, em Reais (R$).</t>
  </si>
  <si>
    <t>[30] (Células de preenchimento automático). Montante resultante da soma entre o vencimento + representação, em Reais (R$).</t>
  </si>
  <si>
    <t>[31] (Não editar as células em cinza). Relação de todas as funções gratificadas de direção e assessoramento, conforme Lei Estadual nº 16.520/2018.</t>
  </si>
  <si>
    <t>[32] (Não editar as células em cinza). Relação de todos os símbolos das funções gratificadas de direção e assessoramento, conforme Lei Estadual nº 16.520/2018.</t>
  </si>
  <si>
    <t>[33] (Células de preenchimento automático). Quantitativo das funções gratificadas de direção e assessoramento preenchidos.</t>
  </si>
  <si>
    <t>[34] (Células de preenchimento automático). Quantitativo das funções gratificadas de direção e assessoramento vagas.</t>
  </si>
  <si>
    <t>[35] (Células de preenchimento automático). Quantitativo das funções gratificadas de direção e assessoramento existentes (preenchidos + vagos).</t>
  </si>
  <si>
    <t>[36] (Células de preenchimento automático). Valor total dos vencimentos dos servidores, em Reais (R$).</t>
  </si>
  <si>
    <t>[37] (Células de preenchimento automático). Valor total das representações pagas em razão da função gratificada de direção e assessoramento, em Reais (R$).</t>
  </si>
  <si>
    <t>[38] (Células de preenchimento automático). Valor total dos montantes resultantes da soma entre os vencimentos + representações, em Reais (R$).</t>
  </si>
  <si>
    <t xml:space="preserve">[39] Descrever o nome da função gratificada de supervisão e apoio como consta no Decreto de Alocação da Função Gratificada e/ou Manual de Serviços do órgão ou entidade. Exemplos da SCGE: Chefia da Unidade de Apoio e Projetos, Chefia da Unidade de Obras e Serviços de Engenharia, Chefia da Unidade de Licitações e Contratos, Função Gratificada de Supervisão 3, Função Gratificada de Apoio 2 etc. </t>
  </si>
  <si>
    <t>[40] 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</si>
  <si>
    <t>[41] Descrever a sigla da lotação referente à função gratificada de supervisão e apoio. Exemplos de siglas da SCGE: DAUD/UAPP, DAUD/COP/UAOP, DAUD/CLC/UALC, etc.</t>
  </si>
  <si>
    <t>[42]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</si>
  <si>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[43] 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</si>
  <si>
    <t>[44] Nome completo do servidor ocupante da função gratificada de supervisão e apoio. Caso a função gratificada de supervisão e apoio esteja vaga, a palavra "VAGA" deverá ser inserida na célula correspondente.</t>
  </si>
  <si>
    <t>[45] Valor do vencimento do servidor, em Reais (R$).</t>
  </si>
  <si>
    <t>[46] Valor da representação paga em razão da função gratificada de supervisão e apoio, em Reais (R$).</t>
  </si>
  <si>
    <t>[47] (Células de preenchimento automático). Montante resultante da soma entre o vencimento + representação, em Reais (R$).</t>
  </si>
  <si>
    <t>[48] (Não editar as células em cinza). Relação de todas as funções gratificadas de supervisão e apoio, conforme Lei Estadual nº 16.520/2018.</t>
  </si>
  <si>
    <t>[49] (Não editar as células em cinza). Relação de todos os símbolos das funções gratificadas de supervisão e apoio, conforme Lei Estadual nº 16.520/2018.</t>
  </si>
  <si>
    <t>[50] (Células de preenchimento automático). Quantitativo das funções gratificadas de supervisão e apoio preenchidos.</t>
  </si>
  <si>
    <t>[51] (Células de preenchimento automático). Quantitativo das funções gratificadas de supervisão e apoio vagos.</t>
  </si>
  <si>
    <t>[52] (Células de preenchimento automático). Quantitativo das funções gratificadas de supervisão e apoio existentes (preenchidos + vagos).</t>
  </si>
  <si>
    <t>[53] (Células de preenchimento automático). Valor total dos vencimentos dos servidores, em Reais (R$).</t>
  </si>
  <si>
    <t>[54] (Células de preenchimento automático). Valor total das representações pagas em razão da função gratificada de supervisão e apoio, em Reais (R$).</t>
  </si>
  <si>
    <t>[55] (Células de preenchimento automático). Valor total dos montantes resultantes da soma entre os vencimentos + representações, em Reais (R$).</t>
  </si>
  <si>
    <t>[56] (Células de preenchimento automático). Quantitativo dos cargos em comissão + funções gratificadas preenchidos.</t>
  </si>
  <si>
    <t>[57] (Células de preenchimento automático). Quantitativo dos cargos em comissão + funções gratificadas vagos.</t>
  </si>
  <si>
    <t>[58] (Células de preenchimento automático). Quantitativo dos cargos em comissão + funções gratificadas existentes (preenchidos + vagos).</t>
  </si>
  <si>
    <t>[59] (Células de preenchimento automático). Valor total dos vencimentos dos cargos comissionados + funções gratificadas, em Reais (R$).</t>
  </si>
  <si>
    <t>[60] (Células de preenchimento automático). Valor total das representações pagas em razão dos cargos comissionados + funções gratificadas, em Reais (R$).</t>
  </si>
  <si>
    <t>[61] (Células de preenchimento automático). Valor total dos montantes resultantes da soma entre os vencimentos + representações pagas em razão dos cargos comissionados + funções gratificadas, em Reais (R$).</t>
  </si>
  <si>
    <t xml:space="preserve">                              ANEXO II - CARGOS EM COMISSÃO E FUNÇÕES GRATIFICADAS [DESCRITIVO DOS OCUPANTES, QUANTITATIVOS E VAGAS NÃO PREENCHIDAS] (ITENS 4.3 E 4.4 DO ANEXO I, DA PORTARIA SCGE Nº 27/2022)</t>
  </si>
  <si>
    <t>DIRETOR PRESIDENTE</t>
  </si>
  <si>
    <t>GABPRE</t>
  </si>
  <si>
    <t>COM</t>
  </si>
  <si>
    <t>GESSYANNE VALE PAULINO</t>
  </si>
  <si>
    <t>SECRETÁRIO DE GABINETE</t>
  </si>
  <si>
    <t>RHANNA LINS CARNEIRO BRANCO</t>
  </si>
  <si>
    <t>CHEFE DE AÇÕES FARMACEUTICAS</t>
  </si>
  <si>
    <t>FARMACIA</t>
  </si>
  <si>
    <t>EXQ</t>
  </si>
  <si>
    <t>NAYARA MARIA SIQUEIRA LEITE</t>
  </si>
  <si>
    <t>DIRETOR DE ARTICULAÇÃO</t>
  </si>
  <si>
    <t>DIRETORIA</t>
  </si>
  <si>
    <t>SUELY CRISTINA D'ALMEIDA SILVA</t>
  </si>
  <si>
    <t>GESTOR DE GESTÃO DE PESSOAS</t>
  </si>
  <si>
    <t>GGP</t>
  </si>
  <si>
    <t>ANDRESSA ALMEIDA DE MOURA</t>
  </si>
  <si>
    <t>CHEFE DO NUCLEO DE DESENVOLVIMENTO HUMANO</t>
  </si>
  <si>
    <t>MARIA EULINA DINIZ AZEVEDO CISNEIROS</t>
  </si>
  <si>
    <t>GERENTE DE ADMINISTRAÇÃO</t>
  </si>
  <si>
    <t>CADM</t>
  </si>
  <si>
    <t>KENIA DE ARRUDA PEREIRA DA SILVA</t>
  </si>
  <si>
    <t>APOIO ADMINISTRATIVO</t>
  </si>
  <si>
    <t>MARIO JOSE DE BARROS CARVALHO</t>
  </si>
  <si>
    <t>GERENTE DE FINANÇAS</t>
  </si>
  <si>
    <t>IZABELLE LARISSA LOPES SOUZA</t>
  </si>
  <si>
    <t>ASSESSOR JURIDICO</t>
  </si>
  <si>
    <t>JURIDICO</t>
  </si>
  <si>
    <t>EST</t>
  </si>
  <si>
    <t>UBIRAJARA LOPES CARVALHO</t>
  </si>
  <si>
    <t>CHEFE DE ENSINO E PESQUISA</t>
  </si>
  <si>
    <t>ENSINO E PESQ</t>
  </si>
  <si>
    <t>MARIA DO CARMO VALGUEIRO COSTA DE OLIVEIRA</t>
  </si>
  <si>
    <t>COORDENADOR DE AÇÕES ESTRATÉGICAS</t>
  </si>
  <si>
    <t>CAE</t>
  </si>
  <si>
    <t>MARIA FLORA CUNHA SABINO</t>
  </si>
  <si>
    <t>DIRETOR DE HEMATOLOGIA</t>
  </si>
  <si>
    <t>BRUNA PONTES DUARTE</t>
  </si>
  <si>
    <t>DIRETOR DE HEMOTERAPIA</t>
  </si>
  <si>
    <t>ANNA FAUSTA CAVALCANTE DE OLIVEIRA</t>
  </si>
  <si>
    <t>ASSESSOR ADMINISTRATIVO DO GABINETE DA PRESIDÊNCIA</t>
  </si>
  <si>
    <t>PRESIDÊNCIA</t>
  </si>
  <si>
    <t>JULIA FERNANDES SOUZA MARTINS</t>
  </si>
  <si>
    <t>GESTOR DE INTERIORIZAÇÃO</t>
  </si>
  <si>
    <t>GEINTER</t>
  </si>
  <si>
    <t>ANDREA SALES DOS SANTOS</t>
  </si>
  <si>
    <t>DIRETOR DE ADMINISTRAÇÃO E FINANÇAS</t>
  </si>
  <si>
    <t>RITA DE CASSIA BUARQUE CAMINHA MONTEIRO</t>
  </si>
  <si>
    <t>CARLOS ALBERTO DE SÁ COSTA</t>
  </si>
  <si>
    <t>Unidade de Comunicação e Marketing</t>
  </si>
  <si>
    <t>UCM</t>
  </si>
  <si>
    <t>Rilzia Bezerra de Melo</t>
  </si>
  <si>
    <t>Função de Apoio Grt</t>
  </si>
  <si>
    <t>Célia Maria de A Melo</t>
  </si>
  <si>
    <t>Maria Livramento da Silva</t>
  </si>
  <si>
    <t>Josemil Barros de Oliveira</t>
  </si>
  <si>
    <t>Supervisão de Criação e Artes</t>
  </si>
  <si>
    <t>FGS-2</t>
  </si>
  <si>
    <t>GRAFICA</t>
  </si>
  <si>
    <t>Jorge Venâncio da Silva</t>
  </si>
  <si>
    <t>Supervisão de apoio a UAP</t>
  </si>
  <si>
    <t>UAP</t>
  </si>
  <si>
    <t>Luiz Carlos Correia de Souza Filho</t>
  </si>
  <si>
    <t>FGA-1</t>
  </si>
  <si>
    <t>SECRETARIA</t>
  </si>
  <si>
    <t>Maria Gedalva Vilar de Albuquerque</t>
  </si>
  <si>
    <t>Unidade de dministração de Pessoal</t>
  </si>
  <si>
    <t>Mario Lobão da Costa Silva Neto</t>
  </si>
  <si>
    <t>Supervisão de Administração de Pessoal</t>
  </si>
  <si>
    <t>Haroldo Pierre Alexandre</t>
  </si>
  <si>
    <t>Supervisãode Benefícios</t>
  </si>
  <si>
    <t>Monica Oliveira de Melo Silva</t>
  </si>
  <si>
    <t>Supervisão de Cadastro</t>
  </si>
  <si>
    <t>Valeria Cristina L Oliveira</t>
  </si>
  <si>
    <t>Supervisão de Estágios</t>
  </si>
  <si>
    <t>NDH</t>
  </si>
  <si>
    <t>Mirtes da Silva Paula</t>
  </si>
  <si>
    <t>Elenita Feitosa Barbosa</t>
  </si>
  <si>
    <t>Unidade de Planejamento e Gestão da Qualidade</t>
  </si>
  <si>
    <t>Rufina Abigail Coelho</t>
  </si>
  <si>
    <t>Supervisão de Documentação e Memória Institucional</t>
  </si>
  <si>
    <t>Rita de Cássia Rodrigues da Silva Gomes</t>
  </si>
  <si>
    <t>Supervisão de Projetos e Programas</t>
  </si>
  <si>
    <t>Maria de Fátima de Araújo e Silva</t>
  </si>
  <si>
    <t>Supervisão de Informações Gerenciais</t>
  </si>
  <si>
    <t>Mary Jackeline de Albuquerque Cavalcante</t>
  </si>
  <si>
    <t>Supervisão do Conhecimento Estratégico</t>
  </si>
  <si>
    <t>Maristela Marques D Oliveira</t>
  </si>
  <si>
    <t>Unidade de Tecnologia da Informação</t>
  </si>
  <si>
    <t>Jorge Alberto Rodrigues de Araújo</t>
  </si>
  <si>
    <t>UTIC</t>
  </si>
  <si>
    <t>Adauto Jorge Campos Dias</t>
  </si>
  <si>
    <t>Supervisão de Suporte ao Usuário</t>
  </si>
  <si>
    <t>Valter Guilherme da Silva</t>
  </si>
  <si>
    <t>DHEMATO</t>
  </si>
  <si>
    <t>Cristina Maria S da Silva</t>
  </si>
  <si>
    <t xml:space="preserve">Sandra Helena Vieira Barbosa </t>
  </si>
  <si>
    <t>Mariluce Serafim Pereira</t>
  </si>
  <si>
    <t>Supervisão de Ambulatorio</t>
  </si>
  <si>
    <t>UNIHEMATO</t>
  </si>
  <si>
    <t>Manuela Freire Hazin Costa</t>
  </si>
  <si>
    <t>Supervisão de Pediatria</t>
  </si>
  <si>
    <t>jaqueline Cabral Peres</t>
  </si>
  <si>
    <t>Supervisão de Fisioterapia</t>
  </si>
  <si>
    <t>Ana Tereza Almeida de Alcantara</t>
  </si>
  <si>
    <t>Supervisão de Nutrição</t>
  </si>
  <si>
    <t>Sandra de Hollanda de Siqueira Campos</t>
  </si>
  <si>
    <t>Supervisão p/implantação de Novas Ativid do Hospital</t>
  </si>
  <si>
    <t>UAH</t>
  </si>
  <si>
    <t>Silvanice Correia dos Santos</t>
  </si>
  <si>
    <t>Unidade de Administração Hospítalar</t>
  </si>
  <si>
    <t>Rosiane Leôncio de Lima</t>
  </si>
  <si>
    <t>Supervisão Administ dos Laborat Especializados</t>
  </si>
  <si>
    <t>Maria Lucia Araujo Galindo de Melo</t>
  </si>
  <si>
    <t>Supervisão Administ de Hematologia Clínica</t>
  </si>
  <si>
    <t>Rita de Cássia Liberal da Silva</t>
  </si>
  <si>
    <t>Unidade de Hematologia Clinica</t>
  </si>
  <si>
    <t>Maria de Fatima Bandeira de Miranda</t>
  </si>
  <si>
    <t>Supervisão na Infra-Estrutura Hospitalar</t>
  </si>
  <si>
    <t>Hosana Alves Pereira</t>
  </si>
  <si>
    <t>Supervisão de Informação Hospilar</t>
  </si>
  <si>
    <t>Fernanda Jose de Moura Lima</t>
  </si>
  <si>
    <t>Supervisão de Atendimento ao Cliente</t>
  </si>
  <si>
    <t>Maria do Carmo Silva Brasileiro</t>
  </si>
  <si>
    <t>Unidade de Laboratorios Especializados</t>
  </si>
  <si>
    <t>Raphael Ferreira Pimentel</t>
  </si>
  <si>
    <t>UNILABE</t>
  </si>
  <si>
    <t>Rodrigo Santana do Nascimento</t>
  </si>
  <si>
    <t>Supervisão Cientifica de Serviços Laboratorias</t>
  </si>
  <si>
    <t>Washington Batista das Neves</t>
  </si>
  <si>
    <t>Supervisão Técnica de serviços laboratoriais</t>
  </si>
  <si>
    <t>Jonathan Lima de Araujo</t>
  </si>
  <si>
    <t>Supervisão de Controle de Exames</t>
  </si>
  <si>
    <t>josileide ferreira dos santos</t>
  </si>
  <si>
    <t>Supervisão de Pacientes Internos</t>
  </si>
  <si>
    <t>UNIENF</t>
  </si>
  <si>
    <t>Isabela Querino de Santana</t>
  </si>
  <si>
    <t>Unidade de Enfermagem</t>
  </si>
  <si>
    <t>ENFERMARIA</t>
  </si>
  <si>
    <t>Andrea Maria de Lima</t>
  </si>
  <si>
    <t>Supervisão de Enfermagem de Pacientes Externos</t>
  </si>
  <si>
    <t>Maria de Fátima Dias Cavalcanti</t>
  </si>
  <si>
    <t>Edivânia Alcântara de Lima</t>
  </si>
  <si>
    <t>Supervisão Administrativa da Dir. de Hemoterapia</t>
  </si>
  <si>
    <t>HEMOTERAPIA</t>
  </si>
  <si>
    <t>Umbelina Catunda de Oliveira Santos</t>
  </si>
  <si>
    <t>Supervisão Técnica Administ da Dir. de Hemoterapia</t>
  </si>
  <si>
    <t>Thereza Cristina de Lima Alves da Costa</t>
  </si>
  <si>
    <t>Unidade do Hemocentro Recife</t>
  </si>
  <si>
    <t>UHR</t>
  </si>
  <si>
    <t>Yeda Maia de A. Cavaille</t>
  </si>
  <si>
    <t>Avani Caldeira Cezar</t>
  </si>
  <si>
    <t>Supervisão de Enfermagem</t>
  </si>
  <si>
    <t>ENFERMAGEM</t>
  </si>
  <si>
    <t>Damaris Stenes de Lemos Costa</t>
  </si>
  <si>
    <t>Supervisâo da Expedição de Hemocomponentes</t>
  </si>
  <si>
    <t>EXPEDIÇÃO</t>
  </si>
  <si>
    <t>Rozangela Leite da Silva</t>
  </si>
  <si>
    <t>Unidade de Laboratórios</t>
  </si>
  <si>
    <t>UNILAB</t>
  </si>
  <si>
    <t>Maria Betânia do Amaral Pinto</t>
  </si>
  <si>
    <t>Supervisão do Fracionamento</t>
  </si>
  <si>
    <t>FRACIONAMENTO</t>
  </si>
  <si>
    <t>Sheyla Cavalcanti de Azevêdo</t>
  </si>
  <si>
    <t>Supervisão do Laboratorio de Sorologia</t>
  </si>
  <si>
    <t>SOROLOGIA</t>
  </si>
  <si>
    <t>Raquel Barros Albuquerque de Moura Ximenes</t>
  </si>
  <si>
    <t>Supervisão da Lavagem e Esterilização</t>
  </si>
  <si>
    <t>LAVAGEM</t>
  </si>
  <si>
    <t>Joana D`Arc Soares da Silva</t>
  </si>
  <si>
    <t>Supervisão de Controle de Qualidade de Hemocomponentes</t>
  </si>
  <si>
    <t>QUALIDADE</t>
  </si>
  <si>
    <t>Virginia Maria da Silva Florencio</t>
  </si>
  <si>
    <t>Supervisão de Matéria Prima do Fracionamento</t>
  </si>
  <si>
    <t>Edinaldo Rosas da Silva</t>
  </si>
  <si>
    <t>Supervisão de Processos de Hemocomponentes</t>
  </si>
  <si>
    <t>Juliano Galdino do Amaral Nunes</t>
  </si>
  <si>
    <t>Supervisão de Controle de Qualidade da Sorologia</t>
  </si>
  <si>
    <t>Maria Iraci Buarque Valença</t>
  </si>
  <si>
    <t>Supervisão Administrativa</t>
  </si>
  <si>
    <t>INTERIORIZAÇÃO</t>
  </si>
  <si>
    <t>Ana Maria Alexandre Oliveira</t>
  </si>
  <si>
    <t>Unidade do Hemocentro Caruaru</t>
  </si>
  <si>
    <t>CARUARU</t>
  </si>
  <si>
    <t>Elayne Simões de Oliveira Santos</t>
  </si>
  <si>
    <t>Rosangela Silva Brito</t>
  </si>
  <si>
    <t>Supervisão Hemocentro de Palmares</t>
  </si>
  <si>
    <t>PALMARES</t>
  </si>
  <si>
    <t>Emerson Catanho de Oliveira</t>
  </si>
  <si>
    <t>Supervisão Laboratorio e Fracionamento</t>
  </si>
  <si>
    <t>Erika Mayara Vasconcelos Barbosa</t>
  </si>
  <si>
    <t>Dilma Gomes da Silva</t>
  </si>
  <si>
    <t>Supervisão Hemocentro de Garanhuns</t>
  </si>
  <si>
    <t>GARANHUNS</t>
  </si>
  <si>
    <t>Luis de Moura Amorim Junior</t>
  </si>
  <si>
    <t>Jessica Vasconcelos de Lacerda</t>
  </si>
  <si>
    <t>Angela Maria Morais Melo</t>
  </si>
  <si>
    <t>Supervisão Captação</t>
  </si>
  <si>
    <t>Amanda Souza Lopes Barros</t>
  </si>
  <si>
    <t>Supervisão hemocentro Petrolina</t>
  </si>
  <si>
    <t xml:space="preserve">PETROLINA </t>
  </si>
  <si>
    <t xml:space="preserve">Geraldine Nogueira Lins Ramos </t>
  </si>
  <si>
    <t>Supervisão Hemocentro de Serra Talhada</t>
  </si>
  <si>
    <t>SERRA TALHADA</t>
  </si>
  <si>
    <t>Marcelo André de Ferraz Barros</t>
  </si>
  <si>
    <t xml:space="preserve">Supervisão de Laboratorio do Fracionamento </t>
  </si>
  <si>
    <t xml:space="preserve">SERRA TALHADA </t>
  </si>
  <si>
    <t>Gonçalves Antas  Dias</t>
  </si>
  <si>
    <t>Elenilva Jorge de Lima</t>
  </si>
  <si>
    <t>Ferdinando Franklin A Alipyo</t>
  </si>
  <si>
    <t>Maria do Socorro C Brandão</t>
  </si>
  <si>
    <t>Supervisão Administrativa de Limoeiro</t>
  </si>
  <si>
    <t>LIMOEIRO</t>
  </si>
  <si>
    <t>Severino Travassos de Araujo</t>
  </si>
  <si>
    <t>Supervisão Hemonucleo de Arcoverde</t>
  </si>
  <si>
    <t>ARCOVERDE</t>
  </si>
  <si>
    <t>Jose Ivan Vidal de Lima</t>
  </si>
  <si>
    <t>SALGUEIRO</t>
  </si>
  <si>
    <t>Maria do Carmo Franklin Barbosa</t>
  </si>
  <si>
    <t>Supervisão de Captação</t>
  </si>
  <si>
    <t xml:space="preserve">Kátia Dorotéia Cruz B. Queiroz  </t>
  </si>
  <si>
    <t>Karina Eugenio Placido</t>
  </si>
  <si>
    <t>Supervisão de Aquisições Especiais</t>
  </si>
  <si>
    <t>ALMOXARIFADO</t>
  </si>
  <si>
    <t>Cesar Roberto dos Santos Gaspar</t>
  </si>
  <si>
    <t>Supervisão de Execução e Controle de Processos</t>
  </si>
  <si>
    <t>DAF</t>
  </si>
  <si>
    <t>Vanda Maria Santos da Silva</t>
  </si>
  <si>
    <t>Supervisão de Recepção,Expedição e Controle de Materiais</t>
  </si>
  <si>
    <t>USI</t>
  </si>
  <si>
    <t>Joselito Joaci da Silva</t>
  </si>
  <si>
    <t>Supervisão de Apoio a USI</t>
  </si>
  <si>
    <t>Ivoneide Cabral de Araujo</t>
  </si>
  <si>
    <t>Supervisão de Controle Patrimonial</t>
  </si>
  <si>
    <t>PATRIMONIO</t>
  </si>
  <si>
    <t>Paulo Roberto da Silveira</t>
  </si>
  <si>
    <t>Unidade de Suprimentos e Insumos</t>
  </si>
  <si>
    <t>SUPRIMENTOS</t>
  </si>
  <si>
    <t>Angelita Batista dos Santos de Oliveira</t>
  </si>
  <si>
    <t>Supervisão de Compras</t>
  </si>
  <si>
    <t>COMPRAS</t>
  </si>
  <si>
    <t>Luiz Edmundo Ferreira Gomes</t>
  </si>
  <si>
    <t>Supervisão de Engenharia</t>
  </si>
  <si>
    <t>ENGENHARIA</t>
  </si>
  <si>
    <t>Maria Edvane Mariz de Melo</t>
  </si>
  <si>
    <t xml:space="preserve">Supervisão de Almoxarifado  </t>
  </si>
  <si>
    <t>Manoel Gomes da Silva Filho</t>
  </si>
  <si>
    <t>Supervisão de Serviços Auxiliares</t>
  </si>
  <si>
    <t>Edilene Maria Silva Santos Lira</t>
  </si>
  <si>
    <t>Supervisão de Manutenção Geral</t>
  </si>
  <si>
    <t>Fernando Antonio Pereira Lemos</t>
  </si>
  <si>
    <t>Unidade de Engenharia Clínica</t>
  </si>
  <si>
    <t>Aeligton dos Santos Belo</t>
  </si>
  <si>
    <t>Supervisão da Rede de Frios</t>
  </si>
  <si>
    <t>Marcos Alexandre da Silva</t>
  </si>
  <si>
    <t>Supervisão de Manutenção de Equipamentos</t>
  </si>
  <si>
    <t>Eronildo Jose do Nascimento</t>
  </si>
  <si>
    <t>Unidade Financeiira</t>
  </si>
  <si>
    <t>UNIFIN</t>
  </si>
  <si>
    <t>Maria Idjane de Albuquerque Silva</t>
  </si>
  <si>
    <t>Supervisão de Controle de Processos</t>
  </si>
  <si>
    <t>CLT</t>
  </si>
  <si>
    <t>Magda Maria Moreira Ferraz</t>
  </si>
  <si>
    <t>Supervisão de Execução e Controle Financeiro</t>
  </si>
  <si>
    <t>Sueyne Maria Dornelas</t>
  </si>
  <si>
    <t>Supervisão de Execução e Controle Orçamentário</t>
  </si>
  <si>
    <t>Miriam Maria Basante Silva</t>
  </si>
  <si>
    <t>Supervisão de Contabilidade</t>
  </si>
  <si>
    <t>CONTABILIDADE</t>
  </si>
  <si>
    <t>Almir José Caldeira Cezar</t>
  </si>
  <si>
    <t>Unidade de Relacionamento com o Mercado de Saúde</t>
  </si>
  <si>
    <t>URMS</t>
  </si>
  <si>
    <t>Valéria Lopes Vilar</t>
  </si>
  <si>
    <t>Supervisão de Processamento e Controle SUS</t>
  </si>
  <si>
    <t>Marconi Vieira de Luna</t>
  </si>
  <si>
    <t>Supervisão Hemocentro Salgueiro</t>
  </si>
  <si>
    <t>Radson Dias de Souza</t>
  </si>
  <si>
    <t>Supervisão de Convênios Privados</t>
  </si>
  <si>
    <t>Silbene Brito do Nascimento</t>
  </si>
  <si>
    <t>Unidade de Controle Financeiro</t>
  </si>
  <si>
    <t>Daylton Dantas de Farias</t>
  </si>
  <si>
    <t>Marcelo Augusto A Rocha</t>
  </si>
  <si>
    <t>Hemonucléo  Arcoverde</t>
  </si>
  <si>
    <t>Lígia Simone de Sousa Cardos</t>
  </si>
  <si>
    <t>Hemocentro Serra Talhada</t>
  </si>
  <si>
    <t>Rita Jussara Rocha de Almeida</t>
  </si>
  <si>
    <t>SECO</t>
  </si>
  <si>
    <t>Geralda Amorim de Lima</t>
  </si>
  <si>
    <t>Supervisão do Laboratorio da Imunohematologia do Hemocentro Recife</t>
  </si>
  <si>
    <t>Ramonna Roberta Cruz Costa</t>
  </si>
  <si>
    <t>ATUALIZADO EM 08/11/2022 [2]</t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</si>
</sst>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 -416]#,##0.00"/>
    <numFmt numFmtId="165" formatCode="_-[$R$-416]\ * #,##0.00_-;\-[$R$-416]\ * #,##0.00_-;_-[$R$-416]\ * &quot;-&quot;??_-;_-@_-"/>
    <numFmt numFmtId="166" formatCode="[$R$-416]&quot; &quot;#,##0.00;[Red]&quot;-&quot;[$R$-416]&quot; &quot;#,##0.00"/>
  </numFmts>
  <fonts count="46">
    <font>
      <sz val="11"/>
      <color rgb="FF000000"/>
      <name val="Arial"/>
    </font>
    <font>
      <b/>
      <sz val="16"/>
      <color indexed="9"/>
      <name val="Calibri"/>
      <family val="2"/>
    </font>
    <font>
      <sz val="11"/>
      <name val="Arial"/>
      <family val="2"/>
    </font>
    <font>
      <b/>
      <sz val="14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strike/>
      <sz val="11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1"/>
      <color rgb="FF0000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9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3" fillId="0" borderId="0"/>
    <xf numFmtId="0" fontId="34" fillId="29" borderId="0"/>
    <xf numFmtId="0" fontId="34" fillId="30" borderId="0"/>
    <xf numFmtId="0" fontId="33" fillId="31" borderId="0"/>
    <xf numFmtId="0" fontId="35" fillId="32" borderId="0"/>
    <xf numFmtId="0" fontId="17" fillId="4" borderId="0" applyNumberFormat="0" applyBorder="0" applyAlignment="0" applyProtection="0"/>
    <xf numFmtId="0" fontId="18" fillId="17" borderId="1" applyNumberFormat="0" applyAlignment="0" applyProtection="0"/>
    <xf numFmtId="0" fontId="19" fillId="18" borderId="2" applyNumberFormat="0" applyAlignment="0" applyProtection="0"/>
    <xf numFmtId="0" fontId="20" fillId="0" borderId="3" applyNumberFormat="0" applyFill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2" borderId="0" applyNumberFormat="0" applyBorder="0" applyAlignment="0" applyProtection="0"/>
    <xf numFmtId="0" fontId="21" fillId="7" borderId="1" applyNumberFormat="0" applyAlignment="0" applyProtection="0"/>
    <xf numFmtId="0" fontId="36" fillId="33" borderId="0"/>
    <xf numFmtId="0" fontId="37" fillId="0" borderId="0"/>
    <xf numFmtId="0" fontId="38" fillId="34" borderId="0"/>
    <xf numFmtId="0" fontId="39" fillId="0" borderId="0"/>
    <xf numFmtId="0" fontId="40" fillId="0" borderId="0"/>
    <xf numFmtId="0" fontId="41" fillId="0" borderId="0"/>
    <xf numFmtId="0" fontId="39" fillId="0" borderId="0">
      <alignment textRotation="90"/>
    </xf>
    <xf numFmtId="0" fontId="22" fillId="3" borderId="0" applyNumberFormat="0" applyBorder="0" applyAlignment="0" applyProtection="0"/>
    <xf numFmtId="44" fontId="13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23" fillId="23" borderId="0" applyNumberFormat="0" applyBorder="0" applyAlignment="0" applyProtection="0"/>
    <xf numFmtId="0" fontId="42" fillId="35" borderId="0"/>
    <xf numFmtId="0" fontId="14" fillId="0" borderId="0"/>
    <xf numFmtId="0" fontId="43" fillId="0" borderId="0"/>
    <xf numFmtId="0" fontId="14" fillId="24" borderId="4" applyNumberFormat="0" applyFont="0" applyAlignment="0" applyProtection="0"/>
    <xf numFmtId="0" fontId="44" fillId="35" borderId="21"/>
    <xf numFmtId="0" fontId="45" fillId="0" borderId="0"/>
    <xf numFmtId="166" fontId="45" fillId="0" borderId="0"/>
    <xf numFmtId="0" fontId="24" fillId="17" borderId="5" applyNumberFormat="0" applyAlignment="0" applyProtection="0"/>
    <xf numFmtId="0" fontId="43" fillId="0" borderId="0"/>
    <xf numFmtId="0" fontId="43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9" applyNumberFormat="0" applyFill="0" applyAlignment="0" applyProtection="0"/>
    <xf numFmtId="43" fontId="1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5" fillId="0" borderId="0"/>
  </cellStyleXfs>
  <cellXfs count="9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25" borderId="10" xfId="0" applyFont="1" applyFill="1" applyBorder="1" applyAlignment="1">
      <alignment vertical="center" wrapText="1"/>
    </xf>
    <xf numFmtId="4" fontId="0" fillId="0" borderId="0" xfId="0" applyNumberFormat="1" applyFont="1" applyAlignment="1"/>
    <xf numFmtId="4" fontId="8" fillId="26" borderId="0" xfId="0" applyNumberFormat="1" applyFont="1" applyFill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27" borderId="10" xfId="0" applyFont="1" applyFill="1" applyBorder="1" applyAlignment="1">
      <alignment horizontal="center" vertical="center" wrapText="1"/>
    </xf>
    <xf numFmtId="4" fontId="8" fillId="26" borderId="12" xfId="0" applyNumberFormat="1" applyFont="1" applyFill="1" applyBorder="1" applyAlignment="1">
      <alignment vertical="center" wrapText="1"/>
    </xf>
    <xf numFmtId="0" fontId="8" fillId="26" borderId="4" xfId="0" applyFont="1" applyFill="1" applyBorder="1" applyAlignment="1">
      <alignment vertical="center" wrapText="1"/>
    </xf>
    <xf numFmtId="0" fontId="0" fillId="26" borderId="0" xfId="0" applyFont="1" applyFill="1" applyBorder="1" applyAlignment="1"/>
    <xf numFmtId="0" fontId="9" fillId="16" borderId="10" xfId="0" applyFont="1" applyFill="1" applyBorder="1" applyAlignment="1">
      <alignment horizontal="center" vertical="center" wrapText="1"/>
    </xf>
    <xf numFmtId="164" fontId="9" fillId="16" borderId="1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0" fillId="26" borderId="0" xfId="0" applyNumberFormat="1" applyFont="1" applyFill="1" applyBorder="1" applyAlignment="1"/>
    <xf numFmtId="4" fontId="7" fillId="27" borderId="10" xfId="0" applyNumberFormat="1" applyFont="1" applyFill="1" applyBorder="1" applyAlignment="1">
      <alignment horizontal="center" vertical="center" wrapText="1"/>
    </xf>
    <xf numFmtId="3" fontId="7" fillId="27" borderId="10" xfId="0" applyNumberFormat="1" applyFont="1" applyFill="1" applyBorder="1" applyAlignment="1">
      <alignment horizontal="center" vertical="center" wrapText="1"/>
    </xf>
    <xf numFmtId="0" fontId="8" fillId="27" borderId="13" xfId="0" applyFont="1" applyFill="1" applyBorder="1" applyAlignment="1">
      <alignment vertical="center" wrapText="1"/>
    </xf>
    <xf numFmtId="164" fontId="9" fillId="16" borderId="10" xfId="0" applyNumberFormat="1" applyFont="1" applyFill="1" applyBorder="1" applyAlignment="1">
      <alignment vertical="center" wrapText="1"/>
    </xf>
    <xf numFmtId="3" fontId="9" fillId="16" borderId="10" xfId="0" applyNumberFormat="1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vertical="center" wrapText="1"/>
    </xf>
    <xf numFmtId="164" fontId="10" fillId="16" borderId="10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16" borderId="10" xfId="0" applyNumberFormat="1" applyFont="1" applyFill="1" applyBorder="1" applyAlignment="1">
      <alignment vertical="center" wrapText="1"/>
    </xf>
    <xf numFmtId="4" fontId="9" fillId="16" borderId="10" xfId="0" applyNumberFormat="1" applyFont="1" applyFill="1" applyBorder="1" applyAlignment="1">
      <alignment vertical="center" wrapText="1"/>
    </xf>
    <xf numFmtId="4" fontId="8" fillId="16" borderId="10" xfId="0" applyNumberFormat="1" applyFont="1" applyFill="1" applyBorder="1" applyAlignment="1">
      <alignment vertical="center" wrapText="1"/>
    </xf>
    <xf numFmtId="164" fontId="7" fillId="27" borderId="14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vertical="center" wrapText="1"/>
    </xf>
    <xf numFmtId="0" fontId="8" fillId="26" borderId="0" xfId="0" applyFont="1" applyFill="1" applyAlignment="1">
      <alignment vertical="center" wrapText="1"/>
    </xf>
    <xf numFmtId="0" fontId="8" fillId="27" borderId="10" xfId="0" applyFont="1" applyFill="1" applyBorder="1" applyAlignment="1">
      <alignment vertical="center" wrapText="1"/>
    </xf>
    <xf numFmtId="164" fontId="9" fillId="16" borderId="10" xfId="0" applyNumberFormat="1" applyFont="1" applyFill="1" applyBorder="1" applyAlignment="1">
      <alignment horizontal="center" vertical="center" wrapText="1"/>
    </xf>
    <xf numFmtId="164" fontId="7" fillId="27" borderId="10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4" fontId="9" fillId="16" borderId="10" xfId="0" applyNumberFormat="1" applyFont="1" applyFill="1" applyBorder="1" applyAlignment="1">
      <alignment horizontal="center" vertical="center" wrapText="1"/>
    </xf>
    <xf numFmtId="0" fontId="12" fillId="26" borderId="0" xfId="0" applyFont="1" applyFill="1" applyBorder="1" applyAlignment="1"/>
    <xf numFmtId="0" fontId="12" fillId="26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15" xfId="47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5" fontId="2" fillId="28" borderId="15" xfId="43" applyNumberFormat="1" applyFont="1" applyFill="1" applyBorder="1" applyAlignment="1">
      <alignment horizontal="center" vertical="center" wrapText="1"/>
    </xf>
    <xf numFmtId="165" fontId="2" fillId="28" borderId="15" xfId="43" applyNumberFormat="1" applyFont="1" applyFill="1" applyBorder="1" applyAlignment="1">
      <alignment horizontal="center" vertical="center"/>
    </xf>
    <xf numFmtId="44" fontId="2" fillId="28" borderId="15" xfId="43" applyFont="1" applyFill="1" applyBorder="1" applyAlignment="1">
      <alignment horizontal="center" vertical="center"/>
    </xf>
    <xf numFmtId="44" fontId="2" fillId="28" borderId="16" xfId="43" applyFont="1" applyFill="1" applyBorder="1" applyAlignment="1">
      <alignment horizontal="center" vertical="center"/>
    </xf>
    <xf numFmtId="0" fontId="6" fillId="16" borderId="15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 wrapText="1"/>
    </xf>
    <xf numFmtId="164" fontId="6" fillId="16" borderId="15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4" fontId="10" fillId="16" borderId="10" xfId="0" applyNumberFormat="1" applyFont="1" applyFill="1" applyBorder="1" applyAlignment="1">
      <alignment horizontal="center" vertical="center" wrapText="1"/>
    </xf>
    <xf numFmtId="164" fontId="7" fillId="27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4" fontId="8" fillId="26" borderId="0" xfId="0" applyNumberFormat="1" applyFont="1" applyFill="1" applyAlignment="1">
      <alignment horizontal="center" vertical="center" wrapText="1"/>
    </xf>
    <xf numFmtId="0" fontId="8" fillId="26" borderId="0" xfId="0" applyFont="1" applyFill="1" applyAlignment="1">
      <alignment horizontal="center" vertical="center" wrapText="1"/>
    </xf>
    <xf numFmtId="0" fontId="12" fillId="26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7" xfId="47" applyFont="1" applyFill="1" applyBorder="1" applyAlignment="1">
      <alignment horizontal="center" vertical="center"/>
    </xf>
    <xf numFmtId="0" fontId="2" fillId="0" borderId="16" xfId="47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15" xfId="48" applyNumberFormat="1" applyFont="1" applyFill="1" applyBorder="1" applyAlignment="1">
      <alignment horizontal="center" vertical="center"/>
    </xf>
    <xf numFmtId="0" fontId="2" fillId="0" borderId="15" xfId="48" applyFont="1" applyFill="1" applyBorder="1" applyAlignment="1">
      <alignment horizontal="center" vertical="center" wrapText="1"/>
    </xf>
    <xf numFmtId="164" fontId="6" fillId="16" borderId="10" xfId="0" applyNumberFormat="1" applyFont="1" applyFill="1" applyBorder="1" applyAlignment="1">
      <alignment horizontal="center" vertical="center" wrapText="1"/>
    </xf>
    <xf numFmtId="164" fontId="9" fillId="16" borderId="15" xfId="0" applyNumberFormat="1" applyFont="1" applyFill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0" fontId="8" fillId="27" borderId="18" xfId="0" applyFont="1" applyFill="1" applyBorder="1" applyAlignment="1">
      <alignment vertical="center" wrapText="1"/>
    </xf>
    <xf numFmtId="3" fontId="7" fillId="27" borderId="18" xfId="0" applyNumberFormat="1" applyFont="1" applyFill="1" applyBorder="1" applyAlignment="1">
      <alignment horizontal="center" vertical="center" wrapText="1"/>
    </xf>
    <xf numFmtId="4" fontId="7" fillId="27" borderId="18" xfId="0" applyNumberFormat="1" applyFont="1" applyFill="1" applyBorder="1" applyAlignment="1">
      <alignment horizontal="center" vertical="center" wrapText="1"/>
    </xf>
    <xf numFmtId="164" fontId="9" fillId="16" borderId="19" xfId="0" applyNumberFormat="1" applyFont="1" applyFill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0" fontId="6" fillId="16" borderId="19" xfId="0" applyFont="1" applyFill="1" applyBorder="1" applyAlignment="1">
      <alignment horizontal="center" vertical="center" wrapText="1"/>
    </xf>
    <xf numFmtId="4" fontId="10" fillId="0" borderId="0" xfId="0" applyNumberFormat="1" applyFont="1" applyAlignment="1"/>
    <xf numFmtId="4" fontId="6" fillId="0" borderId="0" xfId="0" applyNumberFormat="1" applyFont="1" applyAlignment="1">
      <alignment vertical="center" wrapText="1"/>
    </xf>
    <xf numFmtId="0" fontId="10" fillId="0" borderId="0" xfId="0" applyFont="1" applyAlignment="1"/>
    <xf numFmtId="0" fontId="10" fillId="0" borderId="14" xfId="0" applyFont="1" applyBorder="1" applyAlignment="1">
      <alignment vertical="center" wrapText="1"/>
    </xf>
    <xf numFmtId="0" fontId="2" fillId="0" borderId="13" xfId="0" applyFont="1" applyBorder="1"/>
    <xf numFmtId="0" fontId="2" fillId="0" borderId="20" xfId="0" applyFont="1" applyBorder="1"/>
    <xf numFmtId="0" fontId="11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/>
    <xf numFmtId="4" fontId="7" fillId="27" borderId="14" xfId="0" applyNumberFormat="1" applyFont="1" applyFill="1" applyBorder="1" applyAlignment="1">
      <alignment horizontal="left" vertical="center" wrapText="1"/>
    </xf>
    <xf numFmtId="0" fontId="0" fillId="26" borderId="14" xfId="0" applyFont="1" applyFill="1" applyBorder="1" applyAlignment="1">
      <alignment horizontal="left" wrapText="1"/>
    </xf>
    <xf numFmtId="0" fontId="1" fillId="27" borderId="0" xfId="0" applyFont="1" applyFill="1" applyAlignment="1">
      <alignment horizontal="left" vertical="center"/>
    </xf>
    <xf numFmtId="0" fontId="1" fillId="27" borderId="14" xfId="0" applyFont="1" applyFill="1" applyBorder="1" applyAlignment="1">
      <alignment horizontal="left" vertical="center"/>
    </xf>
    <xf numFmtId="0" fontId="6" fillId="25" borderId="14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7" fillId="27" borderId="14" xfId="0" applyFont="1" applyFill="1" applyBorder="1" applyAlignment="1">
      <alignment horizontal="center" vertical="center" wrapText="1"/>
    </xf>
    <xf numFmtId="0" fontId="6" fillId="26" borderId="14" xfId="0" applyFont="1" applyFill="1" applyBorder="1" applyAlignment="1">
      <alignment horizontal="left" wrapText="1"/>
    </xf>
  </cellXfs>
  <cellStyles count="67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Accent" xfId="19"/>
    <cellStyle name="Accent 1" xfId="20"/>
    <cellStyle name="Accent 2" xfId="21"/>
    <cellStyle name="Accent 3" xfId="22"/>
    <cellStyle name="Bad" xfId="23"/>
    <cellStyle name="Bom 2" xfId="24"/>
    <cellStyle name="Cálculo 2" xfId="25"/>
    <cellStyle name="Célula de Verificação 2" xfId="26"/>
    <cellStyle name="Célula Vinculada 2" xfId="27"/>
    <cellStyle name="Ênfase1 2" xfId="28"/>
    <cellStyle name="Ênfase2 2" xfId="29"/>
    <cellStyle name="Ênfase3 2" xfId="30"/>
    <cellStyle name="Ênfase4 2" xfId="31"/>
    <cellStyle name="Ênfase5 2" xfId="32"/>
    <cellStyle name="Ênfase6 2" xfId="33"/>
    <cellStyle name="Entrada 2" xfId="34"/>
    <cellStyle name="Error" xfId="35"/>
    <cellStyle name="Footnote" xfId="36"/>
    <cellStyle name="Good" xfId="37"/>
    <cellStyle name="Heading" xfId="38"/>
    <cellStyle name="Heading 1" xfId="39"/>
    <cellStyle name="Heading 2" xfId="40"/>
    <cellStyle name="Heading1" xfId="41"/>
    <cellStyle name="Incorreto 2" xfId="42"/>
    <cellStyle name="Moeda" xfId="43" builtinId="4"/>
    <cellStyle name="Moeda 2" xfId="44"/>
    <cellStyle name="Neutra 2" xfId="45"/>
    <cellStyle name="Neutral" xfId="46"/>
    <cellStyle name="Normal" xfId="0" builtinId="0"/>
    <cellStyle name="Normal 2" xfId="47"/>
    <cellStyle name="Normal 3" xfId="48"/>
    <cellStyle name="Nota 2" xfId="49"/>
    <cellStyle name="Note" xfId="50"/>
    <cellStyle name="Result" xfId="51"/>
    <cellStyle name="Result2" xfId="52"/>
    <cellStyle name="Saída 2" xfId="53"/>
    <cellStyle name="Status" xfId="54"/>
    <cellStyle name="Text" xfId="55"/>
    <cellStyle name="Texto de Aviso 2" xfId="56"/>
    <cellStyle name="Texto Explicativo 2" xfId="57"/>
    <cellStyle name="Título 1 2" xfId="58"/>
    <cellStyle name="Título 2 2" xfId="59"/>
    <cellStyle name="Título 3 2" xfId="60"/>
    <cellStyle name="Título 4 2" xfId="61"/>
    <cellStyle name="Título 5" xfId="62"/>
    <cellStyle name="Total 2" xfId="63"/>
    <cellStyle name="Vírgula 2" xfId="64"/>
    <cellStyle name="Vírgula 3" xfId="65"/>
    <cellStyle name="Warning" xfId="6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1352550</xdr:colOff>
      <xdr:row>2</xdr:row>
      <xdr:rowOff>209550</xdr:rowOff>
    </xdr:to>
    <xdr:pic>
      <xdr:nvPicPr>
        <xdr:cNvPr id="1085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 bwMode="auto">
        <a:xfrm>
          <a:off x="0" y="0"/>
          <a:ext cx="13525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68"/>
  <sheetViews>
    <sheetView tabSelected="1" zoomScale="70" zoomScaleNormal="70" workbookViewId="0">
      <selection activeCell="A5" sqref="A5:J5"/>
    </sheetView>
  </sheetViews>
  <sheetFormatPr defaultColWidth="12.625" defaultRowHeight="15" customHeight="1"/>
  <cols>
    <col min="1" max="1" width="71" customWidth="1"/>
    <col min="2" max="2" width="12" customWidth="1"/>
    <col min="3" max="3" width="22.5" bestFit="1" customWidth="1"/>
    <col min="4" max="4" width="14.5" customWidth="1"/>
    <col min="5" max="5" width="13.875" bestFit="1" customWidth="1"/>
    <col min="6" max="6" width="52.875" customWidth="1"/>
    <col min="7" max="8" width="19.875" style="62" customWidth="1"/>
    <col min="9" max="9" width="21.5" style="62" customWidth="1"/>
    <col min="10" max="10" width="22.625" bestFit="1" customWidth="1"/>
    <col min="11" max="16" width="8" customWidth="1"/>
    <col min="17" max="17" width="43.875" customWidth="1"/>
    <col min="18" max="30" width="8" customWidth="1"/>
  </cols>
  <sheetData>
    <row r="1" spans="1:30" ht="21">
      <c r="A1" s="88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21">
      <c r="A2" s="89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1">
      <c r="A3" s="89" t="s">
        <v>181</v>
      </c>
      <c r="B3" s="81"/>
      <c r="C3" s="81"/>
      <c r="D3" s="81"/>
      <c r="E3" s="81"/>
      <c r="F3" s="81"/>
      <c r="G3" s="81"/>
      <c r="H3" s="81"/>
      <c r="I3" s="81"/>
      <c r="J3" s="8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/>
      <c r="AA3" s="3"/>
    </row>
    <row r="4" spans="1:30">
      <c r="A4" s="4" t="s">
        <v>471</v>
      </c>
      <c r="B4" s="90" t="s">
        <v>2</v>
      </c>
      <c r="C4" s="81"/>
      <c r="D4" s="81"/>
      <c r="E4" s="81"/>
      <c r="F4" s="81"/>
      <c r="G4" s="81"/>
      <c r="H4" s="81"/>
      <c r="I4" s="81"/>
      <c r="J4" s="82"/>
      <c r="K4" s="5"/>
    </row>
    <row r="5" spans="1:30">
      <c r="A5" s="92" t="s">
        <v>3</v>
      </c>
      <c r="B5" s="81"/>
      <c r="C5" s="81"/>
      <c r="D5" s="81"/>
      <c r="E5" s="81"/>
      <c r="F5" s="81"/>
      <c r="G5" s="81"/>
      <c r="H5" s="81"/>
      <c r="I5" s="81"/>
      <c r="J5" s="82"/>
      <c r="K5" s="6"/>
      <c r="L5" s="7"/>
      <c r="M5" s="8"/>
      <c r="N5" s="8"/>
      <c r="O5" s="8"/>
      <c r="P5" s="8"/>
      <c r="Q5" s="8"/>
    </row>
    <row r="6" spans="1:30" ht="30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10"/>
      <c r="L6" s="11"/>
      <c r="M6" s="11"/>
      <c r="N6" s="11"/>
      <c r="O6" s="11"/>
      <c r="P6" s="11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>
      <c r="A7" s="39" t="s">
        <v>182</v>
      </c>
      <c r="B7" s="39" t="s">
        <v>26</v>
      </c>
      <c r="C7" s="40" t="s">
        <v>183</v>
      </c>
      <c r="D7" s="40" t="s">
        <v>184</v>
      </c>
      <c r="E7" s="41">
        <v>1</v>
      </c>
      <c r="F7" s="39" t="s">
        <v>185</v>
      </c>
      <c r="G7" s="42">
        <v>0</v>
      </c>
      <c r="H7" s="43">
        <v>2312.25</v>
      </c>
      <c r="I7" s="44">
        <v>9249.0300000000007</v>
      </c>
      <c r="J7" s="14">
        <f t="shared" ref="J7:J15" si="0">SUM(G7:I7)</f>
        <v>11561.28</v>
      </c>
      <c r="K7" s="15"/>
      <c r="L7" s="15"/>
      <c r="M7" s="15"/>
      <c r="N7" s="15"/>
      <c r="O7" s="15"/>
      <c r="P7" s="15"/>
      <c r="Q7" s="15"/>
      <c r="R7" s="16"/>
      <c r="S7" s="16"/>
      <c r="T7" s="16"/>
      <c r="U7" s="16"/>
      <c r="V7" s="16"/>
      <c r="W7" s="16"/>
      <c r="X7" s="16"/>
      <c r="Y7" s="16"/>
      <c r="Z7" s="16"/>
      <c r="AA7" s="5"/>
      <c r="AB7" s="5"/>
      <c r="AC7" s="5"/>
      <c r="AD7" s="5"/>
    </row>
    <row r="8" spans="1:30">
      <c r="A8" s="39" t="s">
        <v>186</v>
      </c>
      <c r="B8" s="39" t="s">
        <v>40</v>
      </c>
      <c r="C8" s="40" t="s">
        <v>183</v>
      </c>
      <c r="D8" s="40" t="s">
        <v>184</v>
      </c>
      <c r="E8" s="41">
        <v>1</v>
      </c>
      <c r="F8" s="39" t="s">
        <v>187</v>
      </c>
      <c r="G8" s="42">
        <v>0</v>
      </c>
      <c r="H8" s="45">
        <v>500.99</v>
      </c>
      <c r="I8" s="45">
        <v>2003.96</v>
      </c>
      <c r="J8" s="14">
        <f t="shared" si="0"/>
        <v>2504.9499999999998</v>
      </c>
      <c r="K8" s="15"/>
      <c r="L8" s="15"/>
      <c r="M8" s="15"/>
      <c r="N8" s="15"/>
      <c r="O8" s="15"/>
      <c r="P8" s="15"/>
      <c r="Q8" s="1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>
      <c r="A9" s="39" t="s">
        <v>188</v>
      </c>
      <c r="B9" s="39" t="s">
        <v>40</v>
      </c>
      <c r="C9" s="40" t="s">
        <v>189</v>
      </c>
      <c r="D9" s="40" t="s">
        <v>190</v>
      </c>
      <c r="E9" s="41">
        <v>1</v>
      </c>
      <c r="F9" s="39" t="s">
        <v>191</v>
      </c>
      <c r="G9" s="42">
        <v>0</v>
      </c>
      <c r="H9" s="45">
        <v>1716.58</v>
      </c>
      <c r="I9" s="45">
        <v>2003.96</v>
      </c>
      <c r="J9" s="14">
        <f t="shared" si="0"/>
        <v>3720.54</v>
      </c>
      <c r="K9" s="15"/>
      <c r="L9" s="15"/>
      <c r="M9" s="15"/>
      <c r="N9" s="15"/>
      <c r="O9" s="15"/>
      <c r="P9" s="15"/>
      <c r="Q9" s="1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>
      <c r="A10" s="39" t="s">
        <v>192</v>
      </c>
      <c r="B10" s="39" t="s">
        <v>30</v>
      </c>
      <c r="C10" s="40" t="s">
        <v>193</v>
      </c>
      <c r="D10" s="40" t="s">
        <v>184</v>
      </c>
      <c r="E10" s="41">
        <v>1</v>
      </c>
      <c r="F10" s="39" t="s">
        <v>194</v>
      </c>
      <c r="G10" s="42">
        <v>0</v>
      </c>
      <c r="H10" s="45">
        <v>1425.9</v>
      </c>
      <c r="I10" s="45">
        <v>5703.56</v>
      </c>
      <c r="J10" s="14">
        <f t="shared" si="0"/>
        <v>7129.4600000000009</v>
      </c>
      <c r="K10" s="15"/>
      <c r="L10" s="15"/>
      <c r="M10" s="15"/>
      <c r="N10" s="15"/>
      <c r="O10" s="15"/>
      <c r="P10" s="15"/>
      <c r="Q10" s="1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>
      <c r="A11" s="39" t="s">
        <v>195</v>
      </c>
      <c r="B11" s="39" t="s">
        <v>34</v>
      </c>
      <c r="C11" s="40" t="s">
        <v>196</v>
      </c>
      <c r="D11" s="40" t="s">
        <v>184</v>
      </c>
      <c r="E11" s="41">
        <v>1</v>
      </c>
      <c r="F11" s="39" t="s">
        <v>197</v>
      </c>
      <c r="G11" s="42">
        <v>0</v>
      </c>
      <c r="H11" s="45">
        <v>1079.06</v>
      </c>
      <c r="I11" s="45">
        <v>4316.21</v>
      </c>
      <c r="J11" s="14">
        <f t="shared" si="0"/>
        <v>5395.27</v>
      </c>
      <c r="K11" s="15"/>
      <c r="L11" s="15"/>
      <c r="M11" s="15"/>
      <c r="N11" s="15"/>
      <c r="O11" s="15"/>
      <c r="P11" s="15"/>
      <c r="Q11" s="1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>
      <c r="A12" s="39" t="s">
        <v>198</v>
      </c>
      <c r="B12" s="39" t="s">
        <v>40</v>
      </c>
      <c r="C12" s="40" t="s">
        <v>196</v>
      </c>
      <c r="D12" s="40" t="s">
        <v>184</v>
      </c>
      <c r="E12" s="41">
        <v>1</v>
      </c>
      <c r="F12" s="39" t="s">
        <v>199</v>
      </c>
      <c r="G12" s="42">
        <v>0</v>
      </c>
      <c r="H12" s="45">
        <v>500.99</v>
      </c>
      <c r="I12" s="45">
        <v>2003.96</v>
      </c>
      <c r="J12" s="14">
        <f t="shared" si="0"/>
        <v>2504.9499999999998</v>
      </c>
      <c r="K12" s="15"/>
      <c r="L12" s="15"/>
      <c r="M12" s="15"/>
      <c r="N12" s="15"/>
      <c r="O12" s="15"/>
      <c r="P12" s="15"/>
      <c r="Q12" s="1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>
      <c r="A13" s="39" t="s">
        <v>200</v>
      </c>
      <c r="B13" s="39" t="s">
        <v>32</v>
      </c>
      <c r="C13" s="40" t="s">
        <v>201</v>
      </c>
      <c r="D13" s="40" t="s">
        <v>184</v>
      </c>
      <c r="E13" s="41">
        <v>1</v>
      </c>
      <c r="F13" s="39" t="s">
        <v>202</v>
      </c>
      <c r="G13" s="42">
        <v>0</v>
      </c>
      <c r="H13" s="45">
        <v>1310.28</v>
      </c>
      <c r="I13" s="45">
        <v>5241.1099999999997</v>
      </c>
      <c r="J13" s="14">
        <f t="shared" si="0"/>
        <v>6551.3899999999994</v>
      </c>
      <c r="K13" s="15"/>
      <c r="L13" s="15"/>
      <c r="M13" s="15"/>
      <c r="N13" s="15"/>
      <c r="O13" s="15"/>
      <c r="P13" s="15"/>
      <c r="Q13" s="1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>
      <c r="A14" s="39" t="s">
        <v>203</v>
      </c>
      <c r="B14" s="39" t="s">
        <v>42</v>
      </c>
      <c r="C14" s="40" t="s">
        <v>201</v>
      </c>
      <c r="D14" s="40" t="s">
        <v>184</v>
      </c>
      <c r="E14" s="41">
        <v>1</v>
      </c>
      <c r="F14" s="39" t="s">
        <v>204</v>
      </c>
      <c r="G14" s="42">
        <v>0</v>
      </c>
      <c r="H14" s="46">
        <v>308.3</v>
      </c>
      <c r="I14" s="46">
        <v>1233.21</v>
      </c>
      <c r="J14" s="14">
        <f t="shared" si="0"/>
        <v>1541.51</v>
      </c>
      <c r="K14" s="15"/>
      <c r="L14" s="15"/>
      <c r="M14" s="15"/>
      <c r="N14" s="15"/>
      <c r="O14" s="15"/>
      <c r="P14" s="15"/>
      <c r="Q14" s="1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>
      <c r="A15" s="39" t="s">
        <v>205</v>
      </c>
      <c r="B15" s="39" t="s">
        <v>32</v>
      </c>
      <c r="C15" s="40" t="s">
        <v>193</v>
      </c>
      <c r="D15" s="40" t="s">
        <v>184</v>
      </c>
      <c r="E15" s="41">
        <v>1</v>
      </c>
      <c r="F15" s="40" t="s">
        <v>206</v>
      </c>
      <c r="G15" s="42">
        <v>0</v>
      </c>
      <c r="H15" s="46">
        <v>1310.28</v>
      </c>
      <c r="I15" s="46">
        <v>5241.1099999999997</v>
      </c>
      <c r="J15" s="14">
        <f t="shared" si="0"/>
        <v>6551.3899999999994</v>
      </c>
      <c r="K15" s="15"/>
      <c r="L15" s="15"/>
      <c r="M15" s="15"/>
      <c r="N15" s="15"/>
      <c r="O15" s="15"/>
      <c r="P15" s="15"/>
      <c r="Q15" s="1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45">
      <c r="A16" s="17" t="s">
        <v>14</v>
      </c>
      <c r="B16" s="17" t="s">
        <v>15</v>
      </c>
      <c r="C16" s="18" t="s">
        <v>16</v>
      </c>
      <c r="D16" s="18" t="s">
        <v>17</v>
      </c>
      <c r="E16" s="18" t="s">
        <v>18</v>
      </c>
      <c r="F16" s="19"/>
      <c r="G16" s="18" t="s">
        <v>19</v>
      </c>
      <c r="H16" s="18" t="s">
        <v>20</v>
      </c>
      <c r="I16" s="18" t="s">
        <v>21</v>
      </c>
      <c r="J16" s="18" t="s">
        <v>22</v>
      </c>
      <c r="K16" s="15"/>
      <c r="L16" s="15"/>
      <c r="M16" s="15"/>
      <c r="N16" s="15"/>
      <c r="O16" s="15"/>
      <c r="P16" s="15"/>
      <c r="Q16" s="1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>
      <c r="A17" s="20" t="s">
        <v>23</v>
      </c>
      <c r="B17" s="13" t="s">
        <v>24</v>
      </c>
      <c r="C17" s="21">
        <f>SUMIFS($E$7:$E$15,$B$7:$B$15,"DAS",$D$7:$D$15,"&lt;&gt;VAGO")</f>
        <v>0</v>
      </c>
      <c r="D17" s="21">
        <f>SUMIFS($E$7:$E$15,$B$7:$B$15,"DAS",$D$7:$D$15,"VAGO")</f>
        <v>0</v>
      </c>
      <c r="E17" s="21">
        <f t="shared" ref="E17:E27" si="1">C17+D17</f>
        <v>0</v>
      </c>
      <c r="F17" s="22"/>
      <c r="G17" s="53">
        <f>SUMIF($B$7:$B$15,"DAS",$G$7:$G$15)</f>
        <v>0</v>
      </c>
      <c r="H17" s="53">
        <f>SUMIF($B$7:$B$15,"DAS",$H$7:$H$15)</f>
        <v>0</v>
      </c>
      <c r="I17" s="53">
        <f>SUMIF($B$7:$B$15,"DAS",$I$7:$I$15)</f>
        <v>0</v>
      </c>
      <c r="J17" s="23">
        <f>SUMIF($B$7:$B$15,"DAS",$J$7:$J$15)</f>
        <v>0</v>
      </c>
      <c r="K17" s="24"/>
      <c r="L17" s="24"/>
      <c r="M17" s="24"/>
      <c r="N17" s="24"/>
      <c r="O17" s="24"/>
      <c r="P17" s="24"/>
      <c r="Q17" s="24"/>
    </row>
    <row r="18" spans="1:30">
      <c r="A18" s="20" t="s">
        <v>25</v>
      </c>
      <c r="B18" s="13" t="s">
        <v>26</v>
      </c>
      <c r="C18" s="21">
        <f>SUMIFS($E$7:$E$15,$B$7:$B$15,"DAS-1",$D$7:$D$15,"&lt;&gt;VAGO")</f>
        <v>1</v>
      </c>
      <c r="D18" s="21">
        <f>SUMIFS($E$7:$E$15,$B$7:$B$15,"DAS-1",$D$7:$D$15,"VAGO")</f>
        <v>0</v>
      </c>
      <c r="E18" s="21">
        <f t="shared" si="1"/>
        <v>1</v>
      </c>
      <c r="F18" s="25"/>
      <c r="G18" s="53">
        <f>SUMIF($B$7:$B$15,"DAS-1",$G$7:$G$15)</f>
        <v>0</v>
      </c>
      <c r="H18" s="53">
        <f>SUMIF($B$7:$B$15,"DAS-1",$H$7:$H$15)</f>
        <v>2312.25</v>
      </c>
      <c r="I18" s="53">
        <f>SUMIF($B$7:$B$15,"DAS-1",$I$7:$I$15)</f>
        <v>9249.0300000000007</v>
      </c>
      <c r="J18" s="23">
        <f>SUMIF($B$7:$B$15,"DAS-1",$J$7:$J$15)</f>
        <v>11561.28</v>
      </c>
      <c r="K18" s="24"/>
      <c r="L18" s="24"/>
      <c r="M18" s="24"/>
      <c r="N18" s="24"/>
      <c r="O18" s="24"/>
      <c r="P18" s="24"/>
      <c r="Q18" s="24"/>
    </row>
    <row r="19" spans="1:30">
      <c r="A19" s="20" t="s">
        <v>27</v>
      </c>
      <c r="B19" s="13" t="s">
        <v>28</v>
      </c>
      <c r="C19" s="21">
        <f>SUMIFS($E$7:$E$15,$B$7:$B$15,"DAS-2",$D$7:$D$15,"&lt;&gt;VAGO")</f>
        <v>0</v>
      </c>
      <c r="D19" s="21">
        <f>SUMIFS($E$7:$E$15,$B$7:$B$15,"DAS-2",$D$7:$D$15,"VAGO")</f>
        <v>0</v>
      </c>
      <c r="E19" s="21">
        <f t="shared" si="1"/>
        <v>0</v>
      </c>
      <c r="F19" s="25"/>
      <c r="G19" s="53">
        <f>SUMIF($B$7:$B$15,"DAS-2",$G$7:$G$15)</f>
        <v>0</v>
      </c>
      <c r="H19" s="53">
        <f>SUMIF($B$7:$B$15,"DAS-2",$H$7:$H$15)</f>
        <v>0</v>
      </c>
      <c r="I19" s="53">
        <f>SUMIF($B$7:$B$15,"DAS-2",$I$7:$I$15)</f>
        <v>0</v>
      </c>
      <c r="J19" s="23">
        <f>SUMIF($B$7:$B$15,"DAS-2",$J$7:$J$15)</f>
        <v>0</v>
      </c>
      <c r="K19" s="24"/>
      <c r="L19" s="24"/>
      <c r="M19" s="24"/>
      <c r="N19" s="24"/>
      <c r="O19" s="24"/>
      <c r="P19" s="24"/>
      <c r="Q19" s="24"/>
    </row>
    <row r="20" spans="1:30">
      <c r="A20" s="20" t="s">
        <v>29</v>
      </c>
      <c r="B20" s="13" t="s">
        <v>30</v>
      </c>
      <c r="C20" s="21">
        <f>SUMIFS($E$7:$E$15,$B$7:$B$15,"DAS-3",$D$7:$D$15,"&lt;&gt;VAGO")</f>
        <v>1</v>
      </c>
      <c r="D20" s="21">
        <f>SUMIFS($E$7:$E$15,$B$7:$B$15,"DAS-3",$D$7:$D$15,"VAGO")</f>
        <v>0</v>
      </c>
      <c r="E20" s="21">
        <f t="shared" si="1"/>
        <v>1</v>
      </c>
      <c r="F20" s="25"/>
      <c r="G20" s="53">
        <f>SUMIF($B$7:$B$15,"DAS-3",$G$7:$G$15)</f>
        <v>0</v>
      </c>
      <c r="H20" s="53">
        <f>SUMIF($B$7:$B$15,"DAS-3",$H$7:$H$15)</f>
        <v>1425.9</v>
      </c>
      <c r="I20" s="53">
        <f>SUMIF($B$7:$B$15,"DAS-3",$I$7:$I$15)</f>
        <v>5703.56</v>
      </c>
      <c r="J20" s="23">
        <f>SUMIF($B$7:$B$15,"DAS-3",$J$7:$J$15)</f>
        <v>7129.4600000000009</v>
      </c>
      <c r="K20" s="24"/>
      <c r="L20" s="24"/>
      <c r="M20" s="24"/>
      <c r="N20" s="24"/>
      <c r="O20" s="24"/>
      <c r="P20" s="24"/>
      <c r="Q20" s="24"/>
    </row>
    <row r="21" spans="1:30">
      <c r="A21" s="26" t="s">
        <v>31</v>
      </c>
      <c r="B21" s="13" t="s">
        <v>32</v>
      </c>
      <c r="C21" s="21">
        <f>SUMIFS($E$7:$E$15,$B$7:$B$15,"DAS-4",$D$7:$D$15,"&lt;&gt;VAGO")</f>
        <v>2</v>
      </c>
      <c r="D21" s="21">
        <f>SUMIFS($E$7:$E$15,$B$7:$B$15,"DAS-4",$D$7:$D$15,"VAGO")</f>
        <v>0</v>
      </c>
      <c r="E21" s="21">
        <f t="shared" si="1"/>
        <v>2</v>
      </c>
      <c r="F21" s="27"/>
      <c r="G21" s="53">
        <f>SUMIF($B$7:$B$15,"DAS-4",$G$7:$G$15)</f>
        <v>0</v>
      </c>
      <c r="H21" s="53">
        <f>SUMIF($B$7:$B$15,"DAS-4",$H$7:$H$15)</f>
        <v>2620.56</v>
      </c>
      <c r="I21" s="53">
        <f>SUMIF($B$7:$B$15,"DAS-4",$I$7:$I$15)</f>
        <v>10482.219999999999</v>
      </c>
      <c r="J21" s="23">
        <f>SUMIF($B$7:$B$15,"DAS-4",$J$7:$J$15)</f>
        <v>13102.779999999999</v>
      </c>
      <c r="K21" s="24"/>
      <c r="L21" s="24"/>
      <c r="M21" s="24"/>
      <c r="N21" s="24"/>
      <c r="O21" s="24"/>
      <c r="P21" s="24"/>
      <c r="Q21" s="24"/>
    </row>
    <row r="22" spans="1:30">
      <c r="A22" s="26" t="s">
        <v>33</v>
      </c>
      <c r="B22" s="13" t="s">
        <v>34</v>
      </c>
      <c r="C22" s="21">
        <f>SUMIFS($E$7:$E$15,$B$7:$B$15,"DAS-5",$D$7:$D$15,"&lt;&gt;VAGO")</f>
        <v>1</v>
      </c>
      <c r="D22" s="21">
        <f>SUMIFS($E$7:$E$15,$B$7:$B$15,"DAS-5",$D$7:$D$15,"VAGO")</f>
        <v>0</v>
      </c>
      <c r="E22" s="21">
        <f t="shared" si="1"/>
        <v>1</v>
      </c>
      <c r="F22" s="27"/>
      <c r="G22" s="53">
        <f>SUMIF($B$7:$B$15,"DAS-5",$G$7:$G$15)</f>
        <v>0</v>
      </c>
      <c r="H22" s="53">
        <f>SUMIF($B$7:$B$15,"DAS-5",$H$7:$H$15)</f>
        <v>1079.06</v>
      </c>
      <c r="I22" s="53">
        <f>SUMIF($B$7:$B$15,"DAS-5",$I$7:$I$15)</f>
        <v>4316.21</v>
      </c>
      <c r="J22" s="23">
        <f>SUMIF($B$7:$B$15,"DAS-5",$J$7:$J$15)</f>
        <v>5395.27</v>
      </c>
      <c r="K22" s="24"/>
      <c r="L22" s="24"/>
      <c r="M22" s="24"/>
      <c r="N22" s="24"/>
      <c r="O22" s="24"/>
      <c r="P22" s="24"/>
      <c r="Q22" s="24"/>
    </row>
    <row r="23" spans="1:30">
      <c r="A23" s="26" t="s">
        <v>35</v>
      </c>
      <c r="B23" s="13" t="s">
        <v>36</v>
      </c>
      <c r="C23" s="21">
        <f>SUMIFS($E$7:$E$15,$B$7:$B$15,"CAA-1",$D$7:$D$15,"&lt;&gt;VAGO")</f>
        <v>0</v>
      </c>
      <c r="D23" s="21">
        <f>SUMIFS($E$7:$E$15,$B$7:$B$15,"CAA-1",$D$7:$D$15,"VAGO")</f>
        <v>0</v>
      </c>
      <c r="E23" s="21">
        <f t="shared" si="1"/>
        <v>0</v>
      </c>
      <c r="F23" s="27"/>
      <c r="G23" s="53">
        <f>SUMIF($B$7:$B$15,"CAA-1",$G$7:$G$15)</f>
        <v>0</v>
      </c>
      <c r="H23" s="53">
        <f>SUMIF($B$7:$B$15,"CAA-1",$H$7:$H$15)</f>
        <v>0</v>
      </c>
      <c r="I23" s="53">
        <f>SUMIF($B$7:$B$15,"CAA-1",$I$7:$I$15)</f>
        <v>0</v>
      </c>
      <c r="J23" s="23">
        <f>SUMIF($B$7:$B$15,"CAA-1",$J$7:$J$15)</f>
        <v>0</v>
      </c>
      <c r="K23" s="24"/>
      <c r="L23" s="24"/>
      <c r="M23" s="24"/>
      <c r="N23" s="24"/>
      <c r="O23" s="24"/>
      <c r="P23" s="24"/>
      <c r="Q23" s="24"/>
    </row>
    <row r="24" spans="1:30">
      <c r="A24" s="26" t="s">
        <v>37</v>
      </c>
      <c r="B24" s="13" t="s">
        <v>38</v>
      </c>
      <c r="C24" s="21">
        <f>SUMIFS($E$7:$E$15,$B$7:$B$15,"CAA-2",$D$7:$D$15,"&lt;&gt;VAGO")</f>
        <v>0</v>
      </c>
      <c r="D24" s="21">
        <f>SUMIFS($E$7:$E$15,$B$7:$B$15,"CAA-2",$D$7:$D$15,"VAGO")</f>
        <v>0</v>
      </c>
      <c r="E24" s="21">
        <f t="shared" si="1"/>
        <v>0</v>
      </c>
      <c r="F24" s="27"/>
      <c r="G24" s="53">
        <f>SUMIF($B$7:$B$15,"CAA-2",$G$7:$G$15)</f>
        <v>0</v>
      </c>
      <c r="H24" s="53">
        <f>SUMIF($B$7:$B$15,"CAA-2",$H$7:$H$15)</f>
        <v>0</v>
      </c>
      <c r="I24" s="53">
        <f>SUMIF($B$7:$B$15,"CAA-2",$I$7:$I$15)</f>
        <v>0</v>
      </c>
      <c r="J24" s="23">
        <f>SUMIF($B$7:$B$15,"CAA-2",$J$7:$J$15)</f>
        <v>0</v>
      </c>
      <c r="K24" s="24"/>
      <c r="L24" s="24"/>
      <c r="M24" s="24"/>
      <c r="N24" s="24"/>
      <c r="O24" s="24"/>
      <c r="P24" s="24"/>
      <c r="Q24" s="24"/>
    </row>
    <row r="25" spans="1:30">
      <c r="A25" s="26" t="s">
        <v>39</v>
      </c>
      <c r="B25" s="13" t="s">
        <v>40</v>
      </c>
      <c r="C25" s="21">
        <f>SUMIFS($E$7:$E$15,$B$7:$B$15,"CAA-3",$D$7:$D$15,"&lt;&gt;VAGO")</f>
        <v>3</v>
      </c>
      <c r="D25" s="21">
        <f>SUMIFS($E$7:$E$15,$B$7:$B$15,"CAA-3",$D$7:$D$15,"VAGO")</f>
        <v>0</v>
      </c>
      <c r="E25" s="21">
        <f t="shared" si="1"/>
        <v>3</v>
      </c>
      <c r="F25" s="25"/>
      <c r="G25" s="53">
        <f>SUMIF($B$7:$B$15,"CAA-3",$G$7:$G$15)</f>
        <v>0</v>
      </c>
      <c r="H25" s="53">
        <f>SUMIF($B$7:$B$15,"CAA-3",$H$7:$H$15)</f>
        <v>2718.5599999999995</v>
      </c>
      <c r="I25" s="53">
        <f>SUMIF($B$7:$B$15,"CAA-3",$I$7:$I$15)</f>
        <v>6011.88</v>
      </c>
      <c r="J25" s="23">
        <f>SUMIF($B$7:$B$15,"CAA-3",$J$7:$J$15)</f>
        <v>8730.4399999999987</v>
      </c>
      <c r="K25" s="24"/>
      <c r="L25" s="24"/>
      <c r="M25" s="24"/>
      <c r="N25" s="24"/>
      <c r="O25" s="24"/>
      <c r="P25" s="24"/>
      <c r="Q25" s="24"/>
    </row>
    <row r="26" spans="1:30">
      <c r="A26" s="26" t="s">
        <v>41</v>
      </c>
      <c r="B26" s="13" t="s">
        <v>42</v>
      </c>
      <c r="C26" s="21">
        <f>SUMIFS($E$7:$E$15,$B$7:$B$15,"CAA-4",$D$7:$D$15,"&lt;&gt;VAGO")</f>
        <v>1</v>
      </c>
      <c r="D26" s="21">
        <f>SUMIFS($E$7:$E$15,$B$7:$B$15,"CAA-4",$D$7:$D$15,"VAGO")</f>
        <v>0</v>
      </c>
      <c r="E26" s="21">
        <f t="shared" si="1"/>
        <v>1</v>
      </c>
      <c r="F26" s="25"/>
      <c r="G26" s="53">
        <f>SUMIF($B$7:$B$15,"CAA-4",$G$7:$G$15)</f>
        <v>0</v>
      </c>
      <c r="H26" s="53">
        <f>SUMIF($B$7:$B$15,"CAA-4",$H$7:$H$15)</f>
        <v>308.3</v>
      </c>
      <c r="I26" s="53">
        <f>SUMIF($B$7:$B$15,"CAA-4",$I$7:$I$15)</f>
        <v>1233.21</v>
      </c>
      <c r="J26" s="23">
        <f>SUMIF($B$7:$B$15,"CAA-4",$J$7:$J$15)</f>
        <v>1541.51</v>
      </c>
      <c r="K26" s="24"/>
      <c r="L26" s="24"/>
      <c r="M26" s="24"/>
      <c r="N26" s="24"/>
      <c r="O26" s="24"/>
      <c r="P26" s="24"/>
      <c r="Q26" s="24"/>
    </row>
    <row r="27" spans="1:30">
      <c r="A27" s="26" t="s">
        <v>43</v>
      </c>
      <c r="B27" s="13" t="s">
        <v>44</v>
      </c>
      <c r="C27" s="21">
        <f>SUMIFS($E$7:$E$15,$B$7:$B$15,"CAA-5",$D$7:$D$15,"&lt;&gt;VAGO")</f>
        <v>0</v>
      </c>
      <c r="D27" s="21">
        <f>SUMIFS($E$7:$E$15,$B$7:$B$15,"CAA-5",$D$7:$D$15,"VAGO")</f>
        <v>0</v>
      </c>
      <c r="E27" s="21">
        <f t="shared" si="1"/>
        <v>0</v>
      </c>
      <c r="F27" s="25"/>
      <c r="G27" s="53">
        <f>SUMIF($B$7:$B$15,"CAA-5",$G$7:$G$15)</f>
        <v>0</v>
      </c>
      <c r="H27" s="53">
        <f>SUMIF($B$7:$B$15,"CAA-5",$H$7:$H$15)</f>
        <v>0</v>
      </c>
      <c r="I27" s="53">
        <f>SUMIF($B$7:$B$15,"CAA-5",$I$7:$I$15)</f>
        <v>0</v>
      </c>
      <c r="J27" s="23">
        <f>SUMIF($B$7:$B$15,"CAA-5",$J$7:$J$15)</f>
        <v>0</v>
      </c>
      <c r="K27" s="24"/>
      <c r="L27" s="24"/>
      <c r="M27" s="24"/>
      <c r="N27" s="24"/>
      <c r="O27" s="24"/>
      <c r="P27" s="24"/>
      <c r="Q27" s="24"/>
    </row>
    <row r="28" spans="1:30">
      <c r="A28" s="17" t="s">
        <v>45</v>
      </c>
      <c r="B28" s="19"/>
      <c r="C28" s="18">
        <f>SUM(C17:C27)</f>
        <v>9</v>
      </c>
      <c r="D28" s="18">
        <f>SUM(D17:D25)</f>
        <v>0</v>
      </c>
      <c r="E28" s="18">
        <f>SUM(E17:E27)</f>
        <v>9</v>
      </c>
      <c r="F28" s="19"/>
      <c r="G28" s="54">
        <f>SUM(G17:G27)</f>
        <v>0</v>
      </c>
      <c r="H28" s="54">
        <f>SUM(H17:H27)</f>
        <v>10464.629999999999</v>
      </c>
      <c r="I28" s="54">
        <f>SUM(I17:I27)</f>
        <v>36996.109999999993</v>
      </c>
      <c r="J28" s="28">
        <f>SUM(J17:J27)</f>
        <v>47460.74</v>
      </c>
      <c r="K28" s="24"/>
      <c r="L28" s="24"/>
      <c r="M28" s="24"/>
      <c r="N28" s="24"/>
      <c r="O28" s="24"/>
      <c r="P28" s="24"/>
      <c r="Q28" s="24"/>
    </row>
    <row r="29" spans="1:30" ht="45.75" customHeight="1">
      <c r="A29" s="24"/>
      <c r="B29" s="24"/>
      <c r="C29" s="24"/>
      <c r="D29" s="24"/>
      <c r="E29" s="24"/>
      <c r="F29" s="24"/>
      <c r="G29" s="55"/>
      <c r="H29" s="56"/>
      <c r="I29" s="56"/>
      <c r="J29" s="29"/>
      <c r="K29" s="24"/>
      <c r="L29" s="24"/>
      <c r="M29" s="24"/>
      <c r="N29" s="24"/>
      <c r="O29" s="24"/>
      <c r="P29" s="24"/>
      <c r="Q29" s="24"/>
    </row>
    <row r="30" spans="1:30">
      <c r="A30" s="92" t="s">
        <v>46</v>
      </c>
      <c r="B30" s="81"/>
      <c r="C30" s="81"/>
      <c r="D30" s="81"/>
      <c r="E30" s="81"/>
      <c r="F30" s="81"/>
      <c r="G30" s="81"/>
      <c r="H30" s="81"/>
      <c r="I30" s="82"/>
      <c r="J30" s="24"/>
      <c r="K30" s="6"/>
      <c r="L30" s="24"/>
      <c r="M30" s="24"/>
      <c r="N30" s="24"/>
      <c r="O30" s="24"/>
      <c r="P30" s="24"/>
      <c r="Q30" s="24"/>
    </row>
    <row r="31" spans="1:30" ht="30">
      <c r="A31" s="9" t="s">
        <v>47</v>
      </c>
      <c r="B31" s="9" t="s">
        <v>48</v>
      </c>
      <c r="C31" s="9" t="s">
        <v>49</v>
      </c>
      <c r="D31" s="9" t="s">
        <v>50</v>
      </c>
      <c r="E31" s="9" t="s">
        <v>51</v>
      </c>
      <c r="F31" s="9" t="s">
        <v>52</v>
      </c>
      <c r="G31" s="9" t="s">
        <v>53</v>
      </c>
      <c r="H31" s="9" t="s">
        <v>54</v>
      </c>
      <c r="I31" s="9" t="s">
        <v>55</v>
      </c>
      <c r="J31" s="30"/>
      <c r="K31" s="6"/>
      <c r="L31" s="30"/>
      <c r="M31" s="30"/>
      <c r="N31" s="30"/>
      <c r="O31" s="30"/>
      <c r="P31" s="30"/>
      <c r="Q31" s="30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>
      <c r="A32" s="39" t="s">
        <v>207</v>
      </c>
      <c r="B32" s="39" t="s">
        <v>73</v>
      </c>
      <c r="C32" s="40" t="s">
        <v>208</v>
      </c>
      <c r="D32" s="40" t="s">
        <v>209</v>
      </c>
      <c r="E32" s="47">
        <v>1</v>
      </c>
      <c r="F32" s="39" t="s">
        <v>210</v>
      </c>
      <c r="G32" s="48">
        <v>3083.11</v>
      </c>
      <c r="H32" s="49">
        <v>0</v>
      </c>
      <c r="I32" s="50">
        <f t="shared" ref="I32:I39" si="2">SUM(G32:H32)</f>
        <v>3083.11</v>
      </c>
      <c r="J32" s="24"/>
      <c r="K32" s="15"/>
      <c r="L32" s="15"/>
      <c r="M32" s="15"/>
      <c r="N32" s="15"/>
      <c r="O32" s="15"/>
      <c r="P32" s="15"/>
      <c r="Q32" s="1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>
      <c r="A33" s="39" t="s">
        <v>211</v>
      </c>
      <c r="B33" s="39" t="s">
        <v>73</v>
      </c>
      <c r="C33" s="40" t="s">
        <v>212</v>
      </c>
      <c r="D33" s="40" t="s">
        <v>209</v>
      </c>
      <c r="E33" s="47">
        <v>1</v>
      </c>
      <c r="F33" s="39" t="s">
        <v>213</v>
      </c>
      <c r="G33" s="48">
        <v>3083.11</v>
      </c>
      <c r="H33" s="49">
        <v>0</v>
      </c>
      <c r="I33" s="50">
        <f t="shared" si="2"/>
        <v>3083.11</v>
      </c>
      <c r="J33" s="24"/>
      <c r="K33" s="15"/>
      <c r="L33" s="15"/>
      <c r="M33" s="15"/>
      <c r="N33" s="15"/>
      <c r="O33" s="15"/>
      <c r="P33" s="15"/>
      <c r="Q33" s="1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:30">
      <c r="A34" s="39" t="s">
        <v>214</v>
      </c>
      <c r="B34" s="39" t="s">
        <v>69</v>
      </c>
      <c r="C34" s="40" t="s">
        <v>215</v>
      </c>
      <c r="D34" s="40" t="s">
        <v>209</v>
      </c>
      <c r="E34" s="47">
        <v>1</v>
      </c>
      <c r="F34" s="39" t="s">
        <v>216</v>
      </c>
      <c r="G34" s="48">
        <v>5241.1099999999997</v>
      </c>
      <c r="H34" s="49">
        <v>0</v>
      </c>
      <c r="I34" s="50">
        <f t="shared" si="2"/>
        <v>5241.1099999999997</v>
      </c>
      <c r="J34" s="24"/>
      <c r="K34" s="15"/>
      <c r="L34" s="15"/>
      <c r="M34" s="15"/>
      <c r="N34" s="15"/>
      <c r="O34" s="15"/>
      <c r="P34" s="15"/>
      <c r="Q34" s="1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:30">
      <c r="A35" s="39" t="s">
        <v>217</v>
      </c>
      <c r="B35" s="39" t="s">
        <v>67</v>
      </c>
      <c r="C35" s="40" t="s">
        <v>193</v>
      </c>
      <c r="D35" s="40" t="s">
        <v>190</v>
      </c>
      <c r="E35" s="47">
        <v>1</v>
      </c>
      <c r="F35" s="39" t="s">
        <v>218</v>
      </c>
      <c r="G35" s="48">
        <v>5703.56</v>
      </c>
      <c r="H35" s="49">
        <v>0</v>
      </c>
      <c r="I35" s="50">
        <f t="shared" si="2"/>
        <v>5703.56</v>
      </c>
      <c r="J35" s="24"/>
      <c r="K35" s="15"/>
      <c r="L35" s="15"/>
      <c r="M35" s="15"/>
      <c r="N35" s="15"/>
      <c r="O35" s="15"/>
      <c r="P35" s="15"/>
      <c r="Q35" s="1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:30">
      <c r="A36" s="39" t="s">
        <v>219</v>
      </c>
      <c r="B36" s="39" t="s">
        <v>67</v>
      </c>
      <c r="C36" s="40" t="s">
        <v>193</v>
      </c>
      <c r="D36" s="40" t="s">
        <v>209</v>
      </c>
      <c r="E36" s="47">
        <v>1</v>
      </c>
      <c r="F36" s="39" t="s">
        <v>220</v>
      </c>
      <c r="G36" s="48">
        <v>5703.56</v>
      </c>
      <c r="H36" s="49">
        <v>0</v>
      </c>
      <c r="I36" s="50">
        <f t="shared" si="2"/>
        <v>5703.56</v>
      </c>
      <c r="J36" s="24"/>
      <c r="K36" s="15"/>
      <c r="L36" s="15"/>
      <c r="M36" s="15"/>
      <c r="N36" s="15"/>
      <c r="O36" s="15"/>
      <c r="P36" s="15"/>
      <c r="Q36" s="1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:30">
      <c r="A37" s="39" t="s">
        <v>221</v>
      </c>
      <c r="B37" s="39" t="s">
        <v>71</v>
      </c>
      <c r="C37" s="40" t="s">
        <v>222</v>
      </c>
      <c r="D37" s="40" t="s">
        <v>209</v>
      </c>
      <c r="E37" s="47">
        <v>1</v>
      </c>
      <c r="F37" s="39" t="s">
        <v>223</v>
      </c>
      <c r="G37" s="48">
        <v>4316.21</v>
      </c>
      <c r="H37" s="49">
        <v>0</v>
      </c>
      <c r="I37" s="50">
        <f t="shared" si="2"/>
        <v>4316.21</v>
      </c>
      <c r="J37" s="24"/>
      <c r="K37" s="15"/>
      <c r="L37" s="15"/>
      <c r="M37" s="15"/>
      <c r="N37" s="15"/>
      <c r="O37" s="15"/>
      <c r="P37" s="15"/>
      <c r="Q37" s="1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>
      <c r="A38" s="39" t="s">
        <v>224</v>
      </c>
      <c r="B38" s="39" t="s">
        <v>71</v>
      </c>
      <c r="C38" s="40" t="s">
        <v>225</v>
      </c>
      <c r="D38" s="40" t="s">
        <v>209</v>
      </c>
      <c r="E38" s="47">
        <v>1</v>
      </c>
      <c r="F38" s="39" t="s">
        <v>226</v>
      </c>
      <c r="G38" s="48">
        <v>4316.21</v>
      </c>
      <c r="H38" s="49">
        <v>0</v>
      </c>
      <c r="I38" s="50">
        <f t="shared" si="2"/>
        <v>4316.21</v>
      </c>
      <c r="J38" s="24"/>
      <c r="K38" s="15"/>
      <c r="L38" s="15"/>
      <c r="M38" s="15"/>
      <c r="N38" s="15"/>
      <c r="O38" s="15"/>
      <c r="P38" s="15"/>
      <c r="Q38" s="1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:30">
      <c r="A39" s="39" t="s">
        <v>227</v>
      </c>
      <c r="B39" s="39" t="s">
        <v>65</v>
      </c>
      <c r="C39" s="40" t="s">
        <v>193</v>
      </c>
      <c r="D39" s="40" t="s">
        <v>190</v>
      </c>
      <c r="E39" s="47">
        <v>1</v>
      </c>
      <c r="F39" s="39" t="s">
        <v>228</v>
      </c>
      <c r="G39" s="48">
        <v>6782.61</v>
      </c>
      <c r="H39" s="49">
        <v>0</v>
      </c>
      <c r="I39" s="50">
        <f t="shared" si="2"/>
        <v>6782.61</v>
      </c>
      <c r="J39" s="24"/>
      <c r="K39" s="15"/>
      <c r="L39" s="15"/>
      <c r="M39" s="15"/>
      <c r="N39" s="15"/>
      <c r="O39" s="15"/>
      <c r="P39" s="15"/>
      <c r="Q39" s="1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>
      <c r="A40" s="39" t="s">
        <v>224</v>
      </c>
      <c r="B40" s="39" t="s">
        <v>71</v>
      </c>
      <c r="C40" s="40" t="s">
        <v>225</v>
      </c>
      <c r="D40" s="40" t="s">
        <v>209</v>
      </c>
      <c r="E40" s="47">
        <v>1</v>
      </c>
      <c r="F40" s="39" t="s">
        <v>229</v>
      </c>
      <c r="G40" s="48">
        <v>4316.21</v>
      </c>
      <c r="H40" s="34">
        <v>0</v>
      </c>
      <c r="I40" s="32">
        <f>SUM(G40:H40)</f>
        <v>4316.21</v>
      </c>
      <c r="J40" s="24"/>
      <c r="K40" s="15"/>
      <c r="L40" s="15"/>
      <c r="M40" s="15"/>
      <c r="N40" s="15"/>
      <c r="O40" s="15"/>
      <c r="P40" s="15"/>
      <c r="Q40" s="1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45">
      <c r="A41" s="17" t="s">
        <v>56</v>
      </c>
      <c r="B41" s="17" t="s">
        <v>57</v>
      </c>
      <c r="C41" s="18" t="s">
        <v>58</v>
      </c>
      <c r="D41" s="18" t="s">
        <v>59</v>
      </c>
      <c r="E41" s="18" t="s">
        <v>60</v>
      </c>
      <c r="F41" s="31"/>
      <c r="G41" s="18" t="s">
        <v>61</v>
      </c>
      <c r="H41" s="18" t="s">
        <v>62</v>
      </c>
      <c r="I41" s="18" t="s">
        <v>63</v>
      </c>
      <c r="J41" s="24"/>
      <c r="K41" s="6"/>
      <c r="L41" s="6"/>
      <c r="M41" s="6"/>
      <c r="N41" s="6"/>
      <c r="O41" s="6"/>
      <c r="P41" s="6"/>
      <c r="Q41" s="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</row>
    <row r="42" spans="1:30">
      <c r="A42" s="20" t="s">
        <v>64</v>
      </c>
      <c r="B42" s="32" t="s">
        <v>65</v>
      </c>
      <c r="C42" s="21">
        <f>SUMIFS($E$32:$E$40,$B$32:$B$40,"FDA",$D$32:$D$40,"&lt;&gt;VAGO")</f>
        <v>1</v>
      </c>
      <c r="D42" s="21">
        <f>SUMIFS($E$32:$E$40,$B$32:$B$40,"FDA",$D$32:$D$40,"VAGO")</f>
        <v>0</v>
      </c>
      <c r="E42" s="21">
        <f>C42+D42</f>
        <v>1</v>
      </c>
      <c r="F42" s="22"/>
      <c r="G42" s="32">
        <f>SUMIF($B$32:$B$40,"FDA",$G$32:$G$40)</f>
        <v>6782.61</v>
      </c>
      <c r="H42" s="32">
        <f>SUMIF($B$32:$B$40,"FDA",$H$32:$H$40)</f>
        <v>0</v>
      </c>
      <c r="I42" s="32">
        <f>SUMIF($B$32:$B$40,"FDA",$I$32:$I$40)</f>
        <v>6782.61</v>
      </c>
      <c r="J42" s="15"/>
      <c r="K42" s="6"/>
      <c r="L42" s="15"/>
      <c r="M42" s="15"/>
      <c r="N42" s="15"/>
      <c r="O42" s="15"/>
      <c r="P42" s="15"/>
      <c r="Q42" s="1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:30">
      <c r="A43" s="20" t="s">
        <v>66</v>
      </c>
      <c r="B43" s="32" t="s">
        <v>67</v>
      </c>
      <c r="C43" s="21">
        <f>SUMIFS($E$32:$E$40,$B$32:$B$40,"FDA-1",$D$32:$D$40,"&lt;&gt;VAGO")</f>
        <v>2</v>
      </c>
      <c r="D43" s="21">
        <f>SUMIFS($E$32:$E$40,$B$32:$B$40,"FDA-1",$D$32:$D$40,"VAGO")</f>
        <v>0</v>
      </c>
      <c r="E43" s="21">
        <f>C43+D43</f>
        <v>2</v>
      </c>
      <c r="F43" s="22"/>
      <c r="G43" s="32">
        <f>SUMIF($B$32:$B$40,"FDA-1",$G$32:$G$40)</f>
        <v>11407.12</v>
      </c>
      <c r="H43" s="32">
        <f>SUMIF($B$32:$B$40,"FDA-1",$H$32:$H$40)</f>
        <v>0</v>
      </c>
      <c r="I43" s="32">
        <f>SUMIF($B$32:$B$40,"FDA-1",$I$32:$I$40)</f>
        <v>11407.12</v>
      </c>
      <c r="J43" s="15"/>
      <c r="K43" s="6"/>
      <c r="L43" s="15"/>
      <c r="M43" s="15"/>
      <c r="N43" s="15"/>
      <c r="O43" s="15"/>
      <c r="P43" s="15"/>
      <c r="Q43" s="1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:30">
      <c r="A44" s="20" t="s">
        <v>68</v>
      </c>
      <c r="B44" s="32" t="s">
        <v>69</v>
      </c>
      <c r="C44" s="21">
        <f>SUMIFS($E$32:$E$40,$B$32:$B$40,"FDA-2",$D$32:$D$40,"&lt;&gt;VAGO")</f>
        <v>1</v>
      </c>
      <c r="D44" s="21">
        <f>SUMIFS($E$32:$E$40,$B$32:$B$40,"FDA-2",$D$32:$D$40,"VAGO")</f>
        <v>0</v>
      </c>
      <c r="E44" s="21">
        <f>C44+D44</f>
        <v>1</v>
      </c>
      <c r="F44" s="25"/>
      <c r="G44" s="32">
        <f>SUMIF($B$32:$B$40,"FDA-2",$G$32:$G$40)</f>
        <v>5241.1099999999997</v>
      </c>
      <c r="H44" s="32">
        <f>SUMIF($B$32:$B$40,"FDA-2",$H$32:$H$40)</f>
        <v>0</v>
      </c>
      <c r="I44" s="32">
        <f>SUMIF($B$32:$B$40,"FDA-2",$I$32:$I$40)</f>
        <v>5241.1099999999997</v>
      </c>
      <c r="J44" s="15"/>
      <c r="K44" s="6"/>
      <c r="L44" s="15"/>
      <c r="M44" s="15"/>
      <c r="N44" s="15"/>
      <c r="O44" s="15"/>
      <c r="P44" s="15"/>
      <c r="Q44" s="1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:30">
      <c r="A45" s="20" t="s">
        <v>70</v>
      </c>
      <c r="B45" s="32" t="s">
        <v>71</v>
      </c>
      <c r="C45" s="21">
        <f>SUMIFS($E$32:$E$40,$B$32:$B$40,"FDA-3",$D$32:$D$40,"&lt;&gt;VAGO")</f>
        <v>3</v>
      </c>
      <c r="D45" s="21">
        <f>SUMIFS($E$32:$E$40,$B$32:$B$40,"FDA-3",$D$32:$D$40,"VAGO")</f>
        <v>0</v>
      </c>
      <c r="E45" s="21">
        <f>C45+D45</f>
        <v>3</v>
      </c>
      <c r="F45" s="27"/>
      <c r="G45" s="32">
        <f>SUMIF($B$32:$B$40,"FDA-3",$G$32:$G$40)</f>
        <v>12948.630000000001</v>
      </c>
      <c r="H45" s="32">
        <f>SUMIF($B$32:$B$40,"FDA-3",$H$32:$H$40)</f>
        <v>0</v>
      </c>
      <c r="I45" s="32">
        <f>SUMIF($B$32:$B$40,"FDA-3",$I$32:$I$40)</f>
        <v>12948.630000000001</v>
      </c>
      <c r="J45" s="15"/>
      <c r="K45" s="6"/>
      <c r="L45" s="15"/>
      <c r="M45" s="15"/>
      <c r="N45" s="15"/>
      <c r="O45" s="15"/>
      <c r="P45" s="15"/>
      <c r="Q45" s="1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>
      <c r="A46" s="20" t="s">
        <v>72</v>
      </c>
      <c r="B46" s="32" t="s">
        <v>73</v>
      </c>
      <c r="C46" s="21">
        <f>SUMIFS($E$32:$E$40,$B$32:$B$40,"FDA-4",$D$32:$D$40,"&lt;&gt;VAGO")</f>
        <v>2</v>
      </c>
      <c r="D46" s="21">
        <f>SUMIFS($E$32:$E$40,$B$32:$B$40,"FDA-4",$D$32:$D$40,"VAGO")</f>
        <v>0</v>
      </c>
      <c r="E46" s="21">
        <f>C46+D46</f>
        <v>2</v>
      </c>
      <c r="F46" s="25"/>
      <c r="G46" s="32">
        <f>SUMIF($B$32:$B$40,"FDA-4",$G$32:$G$40)</f>
        <v>6166.22</v>
      </c>
      <c r="H46" s="32">
        <f>SUMIF($B$32:$B$40,"FDA-4",$H$32:$H$40)</f>
        <v>0</v>
      </c>
      <c r="I46" s="32">
        <f>SUMIF($B$32:$B$40,"FDA-4",$I$32:$I$40)</f>
        <v>6166.22</v>
      </c>
      <c r="J46" s="15"/>
      <c r="K46" s="6"/>
      <c r="L46" s="15"/>
      <c r="M46" s="15"/>
      <c r="N46" s="15"/>
      <c r="O46" s="15"/>
      <c r="P46" s="15"/>
      <c r="Q46" s="1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:30" ht="30">
      <c r="A47" s="17" t="s">
        <v>74</v>
      </c>
      <c r="B47" s="31"/>
      <c r="C47" s="18">
        <f>SUM(C42:C46)</f>
        <v>9</v>
      </c>
      <c r="D47" s="18">
        <f>SUM(D43:D46)</f>
        <v>0</v>
      </c>
      <c r="E47" s="18">
        <f>SUM(E42:E46)</f>
        <v>9</v>
      </c>
      <c r="F47" s="31"/>
      <c r="G47" s="33">
        <f>SUM(G42:G46)</f>
        <v>42545.69</v>
      </c>
      <c r="H47" s="33">
        <f>SUM(H42:H46)</f>
        <v>0</v>
      </c>
      <c r="I47" s="33">
        <f>SUM(I42:I46)</f>
        <v>42545.69</v>
      </c>
      <c r="J47" s="15"/>
      <c r="K47" s="6"/>
      <c r="L47" s="15"/>
      <c r="M47" s="15"/>
      <c r="N47" s="15"/>
      <c r="O47" s="15"/>
      <c r="P47" s="15"/>
      <c r="Q47" s="1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:30" ht="45" customHeight="1">
      <c r="A48" s="29"/>
      <c r="B48" s="29"/>
      <c r="C48" s="29"/>
      <c r="D48" s="29"/>
      <c r="E48" s="29"/>
      <c r="F48" s="29"/>
      <c r="G48" s="57"/>
      <c r="H48" s="57"/>
      <c r="I48" s="58"/>
      <c r="J48" s="15"/>
      <c r="K48" s="6"/>
      <c r="L48" s="15"/>
      <c r="M48" s="15"/>
      <c r="N48" s="15"/>
      <c r="O48" s="15"/>
      <c r="P48" s="15"/>
      <c r="Q48" s="1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:30">
      <c r="A49" s="92" t="s">
        <v>75</v>
      </c>
      <c r="B49" s="81"/>
      <c r="C49" s="81"/>
      <c r="D49" s="81"/>
      <c r="E49" s="81"/>
      <c r="F49" s="81"/>
      <c r="G49" s="81"/>
      <c r="H49" s="81"/>
      <c r="I49" s="82"/>
      <c r="J49" s="15"/>
      <c r="K49" s="6"/>
      <c r="L49" s="15"/>
      <c r="M49" s="15"/>
      <c r="N49" s="15"/>
      <c r="O49" s="15"/>
      <c r="P49" s="15"/>
      <c r="Q49" s="1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:30" ht="30">
      <c r="A50" s="33" t="s">
        <v>76</v>
      </c>
      <c r="B50" s="9" t="s">
        <v>77</v>
      </c>
      <c r="C50" s="9" t="s">
        <v>78</v>
      </c>
      <c r="D50" s="9" t="s">
        <v>79</v>
      </c>
      <c r="E50" s="9" t="s">
        <v>80</v>
      </c>
      <c r="F50" s="9" t="s">
        <v>81</v>
      </c>
      <c r="G50" s="9" t="s">
        <v>82</v>
      </c>
      <c r="H50" s="9" t="s">
        <v>83</v>
      </c>
      <c r="I50" s="9" t="s">
        <v>84</v>
      </c>
      <c r="J50" s="6"/>
      <c r="K50" s="6"/>
      <c r="L50" s="6"/>
      <c r="M50" s="6"/>
      <c r="N50" s="6"/>
      <c r="O50" s="6"/>
      <c r="P50" s="6"/>
      <c r="Q50" s="6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</row>
    <row r="51" spans="1:30">
      <c r="A51" s="63" t="s">
        <v>230</v>
      </c>
      <c r="B51" s="64" t="s">
        <v>94</v>
      </c>
      <c r="C51" s="65" t="s">
        <v>231</v>
      </c>
      <c r="D51" s="65" t="s">
        <v>209</v>
      </c>
      <c r="E51" s="76">
        <v>1</v>
      </c>
      <c r="F51" s="64" t="s">
        <v>232</v>
      </c>
      <c r="G51" s="65">
        <v>1392.8</v>
      </c>
      <c r="H51" s="75">
        <v>0</v>
      </c>
      <c r="I51" s="74">
        <f t="shared" ref="I51:I160" si="3">SUM(G51:H51)</f>
        <v>1392.8</v>
      </c>
      <c r="J51" s="15"/>
      <c r="K51" s="15"/>
      <c r="L51" s="15"/>
      <c r="M51" s="15"/>
      <c r="N51" s="15"/>
      <c r="O51" s="15"/>
      <c r="P51" s="15"/>
      <c r="Q51" s="1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:30">
      <c r="A52" s="39" t="s">
        <v>233</v>
      </c>
      <c r="B52" s="39" t="s">
        <v>104</v>
      </c>
      <c r="C52" s="40" t="s">
        <v>231</v>
      </c>
      <c r="D52" s="48" t="s">
        <v>209</v>
      </c>
      <c r="E52" s="47">
        <v>1</v>
      </c>
      <c r="F52" s="39" t="s">
        <v>234</v>
      </c>
      <c r="G52" s="48">
        <v>364.17</v>
      </c>
      <c r="H52" s="70">
        <v>0</v>
      </c>
      <c r="I52" s="69">
        <f t="shared" si="3"/>
        <v>364.17</v>
      </c>
      <c r="J52" s="15"/>
      <c r="K52" s="15"/>
      <c r="L52" s="15"/>
      <c r="M52" s="15"/>
      <c r="N52" s="15"/>
      <c r="O52" s="15"/>
      <c r="P52" s="15"/>
      <c r="Q52" s="1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:30">
      <c r="A53" s="39" t="s">
        <v>233</v>
      </c>
      <c r="B53" s="39" t="s">
        <v>102</v>
      </c>
      <c r="C53" s="40" t="s">
        <v>212</v>
      </c>
      <c r="D53" s="48" t="s">
        <v>209</v>
      </c>
      <c r="E53" s="47">
        <v>1</v>
      </c>
      <c r="F53" s="39" t="s">
        <v>235</v>
      </c>
      <c r="G53" s="48">
        <v>465.35</v>
      </c>
      <c r="H53" s="70">
        <v>0</v>
      </c>
      <c r="I53" s="69">
        <f t="shared" si="3"/>
        <v>465.35</v>
      </c>
      <c r="J53" s="15"/>
      <c r="K53" s="15"/>
      <c r="L53" s="15"/>
      <c r="M53" s="15"/>
      <c r="N53" s="15"/>
      <c r="O53" s="15"/>
      <c r="P53" s="15"/>
      <c r="Q53" s="1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:30">
      <c r="A54" s="39" t="s">
        <v>233</v>
      </c>
      <c r="B54" s="39" t="s">
        <v>104</v>
      </c>
      <c r="C54" s="40" t="s">
        <v>189</v>
      </c>
      <c r="D54" s="48" t="s">
        <v>190</v>
      </c>
      <c r="E54" s="47">
        <v>1</v>
      </c>
      <c r="F54" s="39" t="s">
        <v>236</v>
      </c>
      <c r="G54" s="48">
        <v>364.17</v>
      </c>
      <c r="H54" s="70">
        <v>0</v>
      </c>
      <c r="I54" s="69">
        <f t="shared" si="3"/>
        <v>364.17</v>
      </c>
      <c r="J54" s="15"/>
      <c r="K54" s="15"/>
      <c r="L54" s="15"/>
      <c r="M54" s="15"/>
      <c r="N54" s="15"/>
      <c r="O54" s="15"/>
      <c r="P54" s="15"/>
      <c r="Q54" s="1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:30">
      <c r="A55" s="39" t="s">
        <v>237</v>
      </c>
      <c r="B55" s="39" t="s">
        <v>238</v>
      </c>
      <c r="C55" s="40" t="s">
        <v>239</v>
      </c>
      <c r="D55" s="48" t="s">
        <v>209</v>
      </c>
      <c r="E55" s="47">
        <v>1</v>
      </c>
      <c r="F55" s="39" t="s">
        <v>240</v>
      </c>
      <c r="G55" s="48">
        <v>849.76</v>
      </c>
      <c r="H55" s="70">
        <v>0</v>
      </c>
      <c r="I55" s="69">
        <f t="shared" si="3"/>
        <v>849.76</v>
      </c>
      <c r="J55" s="15"/>
      <c r="K55" s="15"/>
      <c r="L55" s="15"/>
      <c r="M55" s="15"/>
      <c r="N55" s="15"/>
      <c r="O55" s="15"/>
      <c r="P55" s="15"/>
      <c r="Q55" s="1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>
      <c r="A56" s="39" t="s">
        <v>241</v>
      </c>
      <c r="B56" s="39" t="s">
        <v>238</v>
      </c>
      <c r="C56" s="51" t="s">
        <v>242</v>
      </c>
      <c r="D56" s="48" t="s">
        <v>209</v>
      </c>
      <c r="E56" s="47">
        <v>1</v>
      </c>
      <c r="F56" s="39" t="s">
        <v>243</v>
      </c>
      <c r="G56" s="48">
        <v>849.76</v>
      </c>
      <c r="H56" s="70">
        <v>0</v>
      </c>
      <c r="I56" s="69">
        <f t="shared" si="3"/>
        <v>849.76</v>
      </c>
      <c r="J56" s="15"/>
      <c r="K56" s="15"/>
      <c r="L56" s="15"/>
      <c r="M56" s="15"/>
      <c r="N56" s="15"/>
      <c r="O56" s="15"/>
      <c r="P56" s="15"/>
      <c r="Q56" s="1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>
      <c r="A57" s="39" t="s">
        <v>233</v>
      </c>
      <c r="B57" s="39" t="s">
        <v>244</v>
      </c>
      <c r="C57" s="51" t="s">
        <v>245</v>
      </c>
      <c r="D57" s="48" t="s">
        <v>190</v>
      </c>
      <c r="E57" s="47">
        <v>1</v>
      </c>
      <c r="F57" s="39" t="s">
        <v>246</v>
      </c>
      <c r="G57" s="48">
        <v>505.81</v>
      </c>
      <c r="H57" s="70">
        <v>0</v>
      </c>
      <c r="I57" s="69">
        <f t="shared" si="3"/>
        <v>505.81</v>
      </c>
      <c r="J57" s="15"/>
      <c r="K57" s="15"/>
      <c r="L57" s="15"/>
      <c r="M57" s="15"/>
      <c r="N57" s="15"/>
      <c r="O57" s="15"/>
      <c r="P57" s="15"/>
      <c r="Q57" s="1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>
      <c r="A58" s="39" t="s">
        <v>247</v>
      </c>
      <c r="B58" s="39" t="s">
        <v>94</v>
      </c>
      <c r="C58" s="51" t="s">
        <v>196</v>
      </c>
      <c r="D58" s="48" t="s">
        <v>209</v>
      </c>
      <c r="E58" s="47">
        <v>1</v>
      </c>
      <c r="F58" s="39" t="s">
        <v>248</v>
      </c>
      <c r="G58" s="48">
        <v>1392.8</v>
      </c>
      <c r="H58" s="70">
        <v>0</v>
      </c>
      <c r="I58" s="69">
        <f t="shared" si="3"/>
        <v>1392.8</v>
      </c>
      <c r="J58" s="15"/>
      <c r="K58" s="15"/>
      <c r="L58" s="15"/>
      <c r="M58" s="15"/>
      <c r="N58" s="15"/>
      <c r="O58" s="15"/>
      <c r="P58" s="15"/>
      <c r="Q58" s="1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>
      <c r="A59" s="39" t="s">
        <v>249</v>
      </c>
      <c r="B59" s="39" t="s">
        <v>238</v>
      </c>
      <c r="C59" s="51" t="s">
        <v>242</v>
      </c>
      <c r="D59" s="48" t="s">
        <v>209</v>
      </c>
      <c r="E59" s="47">
        <v>1</v>
      </c>
      <c r="F59" s="39" t="s">
        <v>250</v>
      </c>
      <c r="G59" s="48">
        <v>849.76</v>
      </c>
      <c r="H59" s="70">
        <v>0</v>
      </c>
      <c r="I59" s="69">
        <f t="shared" si="3"/>
        <v>849.76</v>
      </c>
      <c r="J59" s="15"/>
      <c r="K59" s="15"/>
      <c r="L59" s="15"/>
      <c r="M59" s="15"/>
      <c r="N59" s="15"/>
      <c r="O59" s="15"/>
      <c r="P59" s="15"/>
      <c r="Q59" s="1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>
      <c r="A60" s="39" t="s">
        <v>251</v>
      </c>
      <c r="B60" s="39" t="s">
        <v>238</v>
      </c>
      <c r="C60" s="51" t="s">
        <v>242</v>
      </c>
      <c r="D60" s="48" t="s">
        <v>190</v>
      </c>
      <c r="E60" s="47">
        <v>1</v>
      </c>
      <c r="F60" s="39" t="s">
        <v>252</v>
      </c>
      <c r="G60" s="48">
        <v>849.76</v>
      </c>
      <c r="H60" s="70">
        <v>0</v>
      </c>
      <c r="I60" s="69">
        <f t="shared" si="3"/>
        <v>849.76</v>
      </c>
      <c r="J60" s="15"/>
      <c r="K60" s="15"/>
      <c r="L60" s="15"/>
      <c r="M60" s="15"/>
      <c r="N60" s="15"/>
      <c r="O60" s="15"/>
      <c r="P60" s="15"/>
      <c r="Q60" s="1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>
      <c r="A61" s="39" t="s">
        <v>253</v>
      </c>
      <c r="B61" s="39" t="s">
        <v>238</v>
      </c>
      <c r="C61" s="52" t="s">
        <v>242</v>
      </c>
      <c r="D61" s="48" t="s">
        <v>190</v>
      </c>
      <c r="E61" s="47">
        <v>1</v>
      </c>
      <c r="F61" s="39" t="s">
        <v>254</v>
      </c>
      <c r="G61" s="48">
        <v>849.76</v>
      </c>
      <c r="H61" s="70">
        <v>0</v>
      </c>
      <c r="I61" s="69">
        <f t="shared" si="3"/>
        <v>849.76</v>
      </c>
      <c r="J61" s="15"/>
      <c r="K61" s="15"/>
      <c r="L61" s="15"/>
      <c r="M61" s="15"/>
      <c r="N61" s="15"/>
      <c r="O61" s="15"/>
      <c r="P61" s="15"/>
      <c r="Q61" s="1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>
      <c r="A62" s="39" t="s">
        <v>255</v>
      </c>
      <c r="B62" s="39" t="s">
        <v>238</v>
      </c>
      <c r="C62" s="52" t="s">
        <v>256</v>
      </c>
      <c r="D62" s="48" t="s">
        <v>190</v>
      </c>
      <c r="E62" s="47">
        <v>1</v>
      </c>
      <c r="F62" s="39" t="s">
        <v>257</v>
      </c>
      <c r="G62" s="48">
        <v>849.76</v>
      </c>
      <c r="H62" s="70">
        <v>0</v>
      </c>
      <c r="I62" s="69">
        <f t="shared" si="3"/>
        <v>849.76</v>
      </c>
      <c r="J62" s="15"/>
      <c r="K62" s="15"/>
      <c r="L62" s="15"/>
      <c r="M62" s="15"/>
      <c r="N62" s="15"/>
      <c r="O62" s="15"/>
      <c r="P62" s="15"/>
      <c r="Q62" s="1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>
      <c r="A63" s="39" t="s">
        <v>233</v>
      </c>
      <c r="B63" s="39" t="s">
        <v>244</v>
      </c>
      <c r="C63" s="52" t="s">
        <v>215</v>
      </c>
      <c r="D63" s="48" t="s">
        <v>190</v>
      </c>
      <c r="E63" s="47">
        <v>1</v>
      </c>
      <c r="F63" s="39" t="s">
        <v>258</v>
      </c>
      <c r="G63" s="48">
        <v>505.81</v>
      </c>
      <c r="H63" s="70">
        <v>0</v>
      </c>
      <c r="I63" s="69">
        <f t="shared" si="3"/>
        <v>505.81</v>
      </c>
      <c r="J63" s="15"/>
      <c r="K63" s="15"/>
      <c r="L63" s="15"/>
      <c r="M63" s="15"/>
      <c r="N63" s="15"/>
      <c r="O63" s="15"/>
      <c r="P63" s="15"/>
      <c r="Q63" s="1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>
      <c r="A64" s="39" t="s">
        <v>259</v>
      </c>
      <c r="B64" s="39" t="s">
        <v>94</v>
      </c>
      <c r="C64" s="52" t="s">
        <v>215</v>
      </c>
      <c r="D64" s="48" t="s">
        <v>190</v>
      </c>
      <c r="E64" s="47">
        <v>1</v>
      </c>
      <c r="F64" s="39" t="s">
        <v>260</v>
      </c>
      <c r="G64" s="48">
        <v>1392.8</v>
      </c>
      <c r="H64" s="70">
        <v>0</v>
      </c>
      <c r="I64" s="69">
        <f t="shared" si="3"/>
        <v>1392.8</v>
      </c>
      <c r="J64" s="15"/>
      <c r="K64" s="15"/>
      <c r="L64" s="15"/>
      <c r="M64" s="15"/>
      <c r="N64" s="15"/>
      <c r="O64" s="15"/>
      <c r="P64" s="15"/>
      <c r="Q64" s="1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:30">
      <c r="A65" s="39" t="s">
        <v>261</v>
      </c>
      <c r="B65" s="39" t="s">
        <v>238</v>
      </c>
      <c r="C65" s="52" t="s">
        <v>215</v>
      </c>
      <c r="D65" s="48" t="s">
        <v>190</v>
      </c>
      <c r="E65" s="47">
        <v>1</v>
      </c>
      <c r="F65" s="39" t="s">
        <v>262</v>
      </c>
      <c r="G65" s="48">
        <v>849.76</v>
      </c>
      <c r="H65" s="70">
        <v>0</v>
      </c>
      <c r="I65" s="69">
        <f t="shared" si="3"/>
        <v>849.76</v>
      </c>
      <c r="J65" s="15"/>
      <c r="K65" s="15"/>
      <c r="L65" s="15"/>
      <c r="M65" s="15"/>
      <c r="N65" s="15"/>
      <c r="O65" s="15"/>
      <c r="P65" s="15"/>
      <c r="Q65" s="1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:30">
      <c r="A66" s="39" t="s">
        <v>263</v>
      </c>
      <c r="B66" s="39" t="s">
        <v>238</v>
      </c>
      <c r="C66" s="52" t="s">
        <v>215</v>
      </c>
      <c r="D66" s="48" t="s">
        <v>190</v>
      </c>
      <c r="E66" s="47">
        <v>1</v>
      </c>
      <c r="F66" s="39" t="s">
        <v>264</v>
      </c>
      <c r="G66" s="48">
        <v>849.76</v>
      </c>
      <c r="H66" s="70">
        <v>0</v>
      </c>
      <c r="I66" s="69">
        <f t="shared" si="3"/>
        <v>849.76</v>
      </c>
      <c r="J66" s="15"/>
      <c r="K66" s="15"/>
      <c r="L66" s="15"/>
      <c r="M66" s="15"/>
      <c r="N66" s="15"/>
      <c r="O66" s="15"/>
      <c r="P66" s="15"/>
      <c r="Q66" s="1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:30">
      <c r="A67" s="39" t="s">
        <v>265</v>
      </c>
      <c r="B67" s="39" t="s">
        <v>238</v>
      </c>
      <c r="C67" s="52" t="s">
        <v>215</v>
      </c>
      <c r="D67" s="48" t="s">
        <v>209</v>
      </c>
      <c r="E67" s="47">
        <v>1</v>
      </c>
      <c r="F67" s="39" t="s">
        <v>266</v>
      </c>
      <c r="G67" s="48">
        <v>849.76</v>
      </c>
      <c r="H67" s="70">
        <v>0</v>
      </c>
      <c r="I67" s="69">
        <f t="shared" si="3"/>
        <v>849.76</v>
      </c>
      <c r="J67" s="15"/>
      <c r="K67" s="15"/>
      <c r="L67" s="15"/>
      <c r="M67" s="15"/>
      <c r="N67" s="15"/>
      <c r="O67" s="15"/>
      <c r="P67" s="15"/>
      <c r="Q67" s="1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:30">
      <c r="A68" s="39" t="s">
        <v>267</v>
      </c>
      <c r="B68" s="39" t="s">
        <v>238</v>
      </c>
      <c r="C68" s="52" t="s">
        <v>215</v>
      </c>
      <c r="D68" s="48" t="s">
        <v>209</v>
      </c>
      <c r="E68" s="47">
        <v>1</v>
      </c>
      <c r="F68" s="39" t="s">
        <v>268</v>
      </c>
      <c r="G68" s="48">
        <v>849.76</v>
      </c>
      <c r="H68" s="70">
        <v>0</v>
      </c>
      <c r="I68" s="69">
        <f t="shared" si="3"/>
        <v>849.76</v>
      </c>
      <c r="J68" s="15"/>
      <c r="K68" s="15"/>
      <c r="L68" s="15"/>
      <c r="M68" s="15"/>
      <c r="N68" s="15"/>
      <c r="O68" s="15"/>
      <c r="P68" s="15"/>
      <c r="Q68" s="1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>
      <c r="A69" s="39" t="s">
        <v>269</v>
      </c>
      <c r="B69" s="39" t="s">
        <v>94</v>
      </c>
      <c r="C69" s="52" t="s">
        <v>215</v>
      </c>
      <c r="D69" s="48" t="s">
        <v>209</v>
      </c>
      <c r="E69" s="47">
        <v>1</v>
      </c>
      <c r="F69" s="39" t="s">
        <v>270</v>
      </c>
      <c r="G69" s="48">
        <v>1392.8</v>
      </c>
      <c r="H69" s="70">
        <v>0</v>
      </c>
      <c r="I69" s="69">
        <f t="shared" si="3"/>
        <v>1392.8</v>
      </c>
      <c r="J69" s="15"/>
      <c r="K69" s="15"/>
      <c r="L69" s="15"/>
      <c r="M69" s="15"/>
      <c r="N69" s="15"/>
      <c r="O69" s="15"/>
      <c r="P69" s="15"/>
      <c r="Q69" s="1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:30">
      <c r="A70" s="39" t="s">
        <v>233</v>
      </c>
      <c r="B70" s="39" t="s">
        <v>244</v>
      </c>
      <c r="C70" s="52" t="s">
        <v>271</v>
      </c>
      <c r="D70" s="48" t="s">
        <v>209</v>
      </c>
      <c r="E70" s="47">
        <v>1</v>
      </c>
      <c r="F70" s="39" t="s">
        <v>272</v>
      </c>
      <c r="G70" s="48">
        <v>505.81</v>
      </c>
      <c r="H70" s="70">
        <v>0</v>
      </c>
      <c r="I70" s="69">
        <f t="shared" si="3"/>
        <v>505.81</v>
      </c>
      <c r="J70" s="15"/>
      <c r="K70" s="15"/>
      <c r="L70" s="15"/>
      <c r="M70" s="15"/>
      <c r="N70" s="15"/>
      <c r="O70" s="15"/>
      <c r="P70" s="15"/>
      <c r="Q70" s="1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:30">
      <c r="A71" s="39" t="s">
        <v>273</v>
      </c>
      <c r="B71" s="39" t="s">
        <v>238</v>
      </c>
      <c r="C71" s="52" t="s">
        <v>271</v>
      </c>
      <c r="D71" s="48" t="s">
        <v>209</v>
      </c>
      <c r="E71" s="47">
        <v>1</v>
      </c>
      <c r="F71" s="39" t="s">
        <v>274</v>
      </c>
      <c r="G71" s="48">
        <v>849.76</v>
      </c>
      <c r="H71" s="70">
        <v>0</v>
      </c>
      <c r="I71" s="69">
        <f t="shared" si="3"/>
        <v>849.76</v>
      </c>
      <c r="J71" s="15"/>
      <c r="K71" s="15"/>
      <c r="L71" s="15"/>
      <c r="M71" s="15"/>
      <c r="N71" s="15"/>
      <c r="O71" s="15"/>
      <c r="P71" s="15"/>
      <c r="Q71" s="1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:30">
      <c r="A72" s="39" t="s">
        <v>233</v>
      </c>
      <c r="B72" s="39" t="s">
        <v>244</v>
      </c>
      <c r="C72" s="40" t="s">
        <v>275</v>
      </c>
      <c r="D72" s="48" t="s">
        <v>190</v>
      </c>
      <c r="E72" s="47">
        <v>1</v>
      </c>
      <c r="F72" s="39" t="s">
        <v>276</v>
      </c>
      <c r="G72" s="48">
        <v>505.81</v>
      </c>
      <c r="H72" s="70">
        <v>0</v>
      </c>
      <c r="I72" s="69">
        <f t="shared" si="3"/>
        <v>505.81</v>
      </c>
      <c r="J72" s="15"/>
      <c r="K72" s="15"/>
      <c r="L72" s="15"/>
      <c r="M72" s="15"/>
      <c r="N72" s="15"/>
      <c r="O72" s="15"/>
      <c r="P72" s="15"/>
      <c r="Q72" s="1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:30">
      <c r="A73" s="39" t="s">
        <v>233</v>
      </c>
      <c r="B73" s="39" t="s">
        <v>244</v>
      </c>
      <c r="C73" s="40" t="s">
        <v>275</v>
      </c>
      <c r="D73" s="48" t="s">
        <v>209</v>
      </c>
      <c r="E73" s="47">
        <v>1</v>
      </c>
      <c r="F73" s="39" t="s">
        <v>277</v>
      </c>
      <c r="G73" s="48">
        <v>505.81</v>
      </c>
      <c r="H73" s="70">
        <v>0</v>
      </c>
      <c r="I73" s="69">
        <f t="shared" si="3"/>
        <v>505.81</v>
      </c>
      <c r="J73" s="15"/>
      <c r="K73" s="15"/>
      <c r="L73" s="15"/>
      <c r="M73" s="15"/>
      <c r="N73" s="15"/>
      <c r="O73" s="15"/>
      <c r="P73" s="15"/>
      <c r="Q73" s="1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:30">
      <c r="A74" s="39" t="s">
        <v>233</v>
      </c>
      <c r="B74" s="39" t="s">
        <v>244</v>
      </c>
      <c r="C74" s="40" t="s">
        <v>275</v>
      </c>
      <c r="D74" s="48" t="s">
        <v>209</v>
      </c>
      <c r="E74" s="47">
        <v>1</v>
      </c>
      <c r="F74" s="39" t="s">
        <v>278</v>
      </c>
      <c r="G74" s="48">
        <v>505.81</v>
      </c>
      <c r="H74" s="70">
        <v>0</v>
      </c>
      <c r="I74" s="69">
        <f t="shared" si="3"/>
        <v>505.81</v>
      </c>
      <c r="J74" s="15"/>
      <c r="K74" s="15"/>
      <c r="L74" s="15"/>
      <c r="M74" s="15"/>
      <c r="N74" s="15"/>
      <c r="O74" s="15"/>
      <c r="P74" s="15"/>
      <c r="Q74" s="1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:30">
      <c r="A75" s="39" t="s">
        <v>279</v>
      </c>
      <c r="B75" s="39" t="s">
        <v>238</v>
      </c>
      <c r="C75" s="40" t="s">
        <v>280</v>
      </c>
      <c r="D75" s="48" t="s">
        <v>209</v>
      </c>
      <c r="E75" s="47">
        <v>1</v>
      </c>
      <c r="F75" s="39" t="s">
        <v>281</v>
      </c>
      <c r="G75" s="48">
        <v>849.76</v>
      </c>
      <c r="H75" s="70">
        <v>0</v>
      </c>
      <c r="I75" s="69">
        <f t="shared" si="3"/>
        <v>849.76</v>
      </c>
      <c r="J75" s="15"/>
      <c r="K75" s="15"/>
      <c r="L75" s="15"/>
      <c r="M75" s="15"/>
      <c r="N75" s="15"/>
      <c r="O75" s="15"/>
      <c r="P75" s="15"/>
      <c r="Q75" s="1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:30">
      <c r="A76" s="39" t="s">
        <v>282</v>
      </c>
      <c r="B76" s="39" t="s">
        <v>238</v>
      </c>
      <c r="C76" s="40" t="s">
        <v>280</v>
      </c>
      <c r="D76" s="48" t="s">
        <v>190</v>
      </c>
      <c r="E76" s="47">
        <v>1</v>
      </c>
      <c r="F76" s="39" t="s">
        <v>283</v>
      </c>
      <c r="G76" s="48">
        <v>849.76</v>
      </c>
      <c r="H76" s="70">
        <v>0</v>
      </c>
      <c r="I76" s="69">
        <f t="shared" si="3"/>
        <v>849.76</v>
      </c>
      <c r="J76" s="15"/>
      <c r="K76" s="15"/>
      <c r="L76" s="15"/>
      <c r="M76" s="15"/>
      <c r="N76" s="15"/>
      <c r="O76" s="15"/>
      <c r="P76" s="15"/>
      <c r="Q76" s="1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:30">
      <c r="A77" s="39" t="s">
        <v>284</v>
      </c>
      <c r="B77" s="39" t="s">
        <v>98</v>
      </c>
      <c r="C77" s="40" t="s">
        <v>280</v>
      </c>
      <c r="D77" s="48" t="s">
        <v>190</v>
      </c>
      <c r="E77" s="47">
        <v>1</v>
      </c>
      <c r="F77" s="39" t="s">
        <v>285</v>
      </c>
      <c r="G77" s="48">
        <v>566.6</v>
      </c>
      <c r="H77" s="70">
        <v>0</v>
      </c>
      <c r="I77" s="69">
        <f t="shared" si="3"/>
        <v>566.6</v>
      </c>
      <c r="J77" s="15"/>
      <c r="K77" s="15"/>
      <c r="L77" s="15"/>
      <c r="M77" s="15"/>
      <c r="N77" s="15"/>
      <c r="O77" s="15"/>
      <c r="P77" s="15"/>
      <c r="Q77" s="1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:30">
      <c r="A78" s="39" t="s">
        <v>286</v>
      </c>
      <c r="B78" s="39" t="s">
        <v>98</v>
      </c>
      <c r="C78" s="40" t="s">
        <v>280</v>
      </c>
      <c r="D78" s="48" t="s">
        <v>190</v>
      </c>
      <c r="E78" s="47">
        <v>1</v>
      </c>
      <c r="F78" s="39" t="s">
        <v>287</v>
      </c>
      <c r="G78" s="48">
        <v>566.6</v>
      </c>
      <c r="H78" s="70">
        <v>0</v>
      </c>
      <c r="I78" s="69">
        <f t="shared" si="3"/>
        <v>566.6</v>
      </c>
      <c r="J78" s="15"/>
      <c r="K78" s="15"/>
      <c r="L78" s="15"/>
      <c r="M78" s="15"/>
      <c r="N78" s="15"/>
      <c r="O78" s="15"/>
      <c r="P78" s="15"/>
      <c r="Q78" s="1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  <row r="79" spans="1:30">
      <c r="A79" s="39" t="s">
        <v>288</v>
      </c>
      <c r="B79" s="39" t="s">
        <v>98</v>
      </c>
      <c r="C79" s="40" t="s">
        <v>289</v>
      </c>
      <c r="D79" s="48" t="s">
        <v>190</v>
      </c>
      <c r="E79" s="47">
        <v>1</v>
      </c>
      <c r="F79" s="39" t="s">
        <v>290</v>
      </c>
      <c r="G79" s="48">
        <v>566.6</v>
      </c>
      <c r="H79" s="70">
        <v>0</v>
      </c>
      <c r="I79" s="69">
        <f t="shared" si="3"/>
        <v>566.6</v>
      </c>
      <c r="J79" s="15"/>
      <c r="K79" s="15"/>
      <c r="L79" s="15"/>
      <c r="M79" s="15"/>
      <c r="N79" s="15"/>
      <c r="O79" s="15"/>
      <c r="P79" s="15"/>
      <c r="Q79" s="1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</row>
    <row r="80" spans="1:30">
      <c r="A80" s="39" t="s">
        <v>291</v>
      </c>
      <c r="B80" s="39" t="s">
        <v>94</v>
      </c>
      <c r="C80" s="40" t="s">
        <v>275</v>
      </c>
      <c r="D80" s="48" t="s">
        <v>190</v>
      </c>
      <c r="E80" s="47">
        <v>1</v>
      </c>
      <c r="F80" s="39" t="s">
        <v>292</v>
      </c>
      <c r="G80" s="48">
        <v>1392.8</v>
      </c>
      <c r="H80" s="70">
        <v>0</v>
      </c>
      <c r="I80" s="69">
        <f t="shared" si="3"/>
        <v>1392.8</v>
      </c>
      <c r="J80" s="15"/>
      <c r="K80" s="15"/>
      <c r="L80" s="15"/>
      <c r="M80" s="15"/>
      <c r="N80" s="15"/>
      <c r="O80" s="15"/>
      <c r="P80" s="15"/>
      <c r="Q80" s="1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</row>
    <row r="81" spans="1:30">
      <c r="A81" s="39" t="s">
        <v>293</v>
      </c>
      <c r="B81" s="39" t="s">
        <v>238</v>
      </c>
      <c r="C81" s="40" t="s">
        <v>275</v>
      </c>
      <c r="D81" s="48" t="s">
        <v>190</v>
      </c>
      <c r="E81" s="47">
        <v>1</v>
      </c>
      <c r="F81" s="39" t="s">
        <v>294</v>
      </c>
      <c r="G81" s="48">
        <v>849.76</v>
      </c>
      <c r="H81" s="70">
        <v>0</v>
      </c>
      <c r="I81" s="69">
        <f t="shared" si="3"/>
        <v>849.76</v>
      </c>
      <c r="J81" s="15"/>
      <c r="K81" s="15"/>
      <c r="L81" s="15"/>
      <c r="M81" s="15"/>
      <c r="N81" s="15"/>
      <c r="O81" s="15"/>
      <c r="P81" s="15"/>
      <c r="Q81" s="1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</row>
    <row r="82" spans="1:30">
      <c r="A82" s="39" t="s">
        <v>295</v>
      </c>
      <c r="B82" s="39" t="s">
        <v>238</v>
      </c>
      <c r="C82" s="40" t="s">
        <v>275</v>
      </c>
      <c r="D82" s="48" t="s">
        <v>190</v>
      </c>
      <c r="E82" s="47">
        <v>1</v>
      </c>
      <c r="F82" s="39" t="s">
        <v>296</v>
      </c>
      <c r="G82" s="48">
        <v>849.76</v>
      </c>
      <c r="H82" s="70">
        <v>0</v>
      </c>
      <c r="I82" s="69">
        <f t="shared" si="3"/>
        <v>849.76</v>
      </c>
      <c r="J82" s="15"/>
      <c r="K82" s="15"/>
      <c r="L82" s="15"/>
      <c r="M82" s="15"/>
      <c r="N82" s="15"/>
      <c r="O82" s="15"/>
      <c r="P82" s="15"/>
      <c r="Q82" s="1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</row>
    <row r="83" spans="1:30">
      <c r="A83" s="39" t="s">
        <v>297</v>
      </c>
      <c r="B83" s="39" t="s">
        <v>94</v>
      </c>
      <c r="C83" s="40" t="s">
        <v>275</v>
      </c>
      <c r="D83" s="48" t="s">
        <v>209</v>
      </c>
      <c r="E83" s="47">
        <v>1</v>
      </c>
      <c r="F83" s="39" t="s">
        <v>298</v>
      </c>
      <c r="G83" s="48">
        <v>1392.8</v>
      </c>
      <c r="H83" s="70">
        <v>0</v>
      </c>
      <c r="I83" s="69">
        <f t="shared" si="3"/>
        <v>1392.8</v>
      </c>
      <c r="J83" s="15"/>
      <c r="K83" s="15"/>
      <c r="L83" s="15"/>
      <c r="M83" s="15"/>
      <c r="N83" s="15"/>
      <c r="O83" s="15"/>
      <c r="P83" s="15"/>
      <c r="Q83" s="1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</row>
    <row r="84" spans="1:30">
      <c r="A84" s="39" t="s">
        <v>299</v>
      </c>
      <c r="B84" s="39" t="s">
        <v>98</v>
      </c>
      <c r="C84" s="40" t="s">
        <v>289</v>
      </c>
      <c r="D84" s="48" t="s">
        <v>190</v>
      </c>
      <c r="E84" s="47">
        <v>1</v>
      </c>
      <c r="F84" s="39" t="s">
        <v>300</v>
      </c>
      <c r="G84" s="48">
        <v>566.6</v>
      </c>
      <c r="H84" s="70">
        <v>0</v>
      </c>
      <c r="I84" s="69">
        <f t="shared" si="3"/>
        <v>566.6</v>
      </c>
      <c r="J84" s="15"/>
      <c r="K84" s="15"/>
      <c r="L84" s="15"/>
      <c r="M84" s="15"/>
      <c r="N84" s="15"/>
      <c r="O84" s="15"/>
      <c r="P84" s="15"/>
      <c r="Q84" s="1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</row>
    <row r="85" spans="1:30">
      <c r="A85" s="39" t="s">
        <v>301</v>
      </c>
      <c r="B85" s="39" t="s">
        <v>98</v>
      </c>
      <c r="C85" s="40" t="s">
        <v>289</v>
      </c>
      <c r="D85" s="48" t="s">
        <v>190</v>
      </c>
      <c r="E85" s="47">
        <v>1</v>
      </c>
      <c r="F85" s="39" t="s">
        <v>302</v>
      </c>
      <c r="G85" s="48">
        <v>566.6</v>
      </c>
      <c r="H85" s="70">
        <v>0</v>
      </c>
      <c r="I85" s="69">
        <f t="shared" si="3"/>
        <v>566.6</v>
      </c>
      <c r="J85" s="15"/>
      <c r="K85" s="15"/>
      <c r="L85" s="15"/>
      <c r="M85" s="15"/>
      <c r="N85" s="15"/>
      <c r="O85" s="15"/>
      <c r="P85" s="15"/>
      <c r="Q85" s="1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</row>
    <row r="86" spans="1:30">
      <c r="A86" s="39" t="s">
        <v>303</v>
      </c>
      <c r="B86" s="39" t="s">
        <v>238</v>
      </c>
      <c r="C86" s="40" t="s">
        <v>280</v>
      </c>
      <c r="D86" s="48" t="s">
        <v>190</v>
      </c>
      <c r="E86" s="47">
        <v>1</v>
      </c>
      <c r="F86" s="39" t="s">
        <v>304</v>
      </c>
      <c r="G86" s="48">
        <v>849.76</v>
      </c>
      <c r="H86" s="70">
        <v>0</v>
      </c>
      <c r="I86" s="69">
        <f t="shared" si="3"/>
        <v>849.76</v>
      </c>
      <c r="J86" s="15"/>
      <c r="K86" s="15"/>
      <c r="L86" s="15"/>
      <c r="M86" s="15"/>
      <c r="N86" s="15"/>
      <c r="O86" s="15"/>
      <c r="P86" s="15"/>
      <c r="Q86" s="1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</row>
    <row r="87" spans="1:30">
      <c r="A87" s="39" t="s">
        <v>305</v>
      </c>
      <c r="B87" s="39" t="s">
        <v>94</v>
      </c>
      <c r="C87" s="40" t="s">
        <v>275</v>
      </c>
      <c r="D87" s="48" t="s">
        <v>190</v>
      </c>
      <c r="E87" s="47">
        <v>1</v>
      </c>
      <c r="F87" s="39" t="s">
        <v>306</v>
      </c>
      <c r="G87" s="48">
        <v>1392.8</v>
      </c>
      <c r="H87" s="70">
        <v>0</v>
      </c>
      <c r="I87" s="69">
        <f t="shared" si="3"/>
        <v>1392.8</v>
      </c>
      <c r="J87" s="15"/>
      <c r="K87" s="15"/>
      <c r="L87" s="15"/>
      <c r="M87" s="15"/>
      <c r="N87" s="15"/>
      <c r="O87" s="15"/>
      <c r="P87" s="15"/>
      <c r="Q87" s="1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</row>
    <row r="88" spans="1:30">
      <c r="A88" s="39" t="s">
        <v>233</v>
      </c>
      <c r="B88" s="39" t="s">
        <v>244</v>
      </c>
      <c r="C88" s="40" t="s">
        <v>307</v>
      </c>
      <c r="D88" s="48" t="s">
        <v>209</v>
      </c>
      <c r="E88" s="47">
        <v>1</v>
      </c>
      <c r="F88" s="39" t="s">
        <v>308</v>
      </c>
      <c r="G88" s="48">
        <v>505.81</v>
      </c>
      <c r="H88" s="70">
        <v>0</v>
      </c>
      <c r="I88" s="69">
        <f t="shared" si="3"/>
        <v>505.81</v>
      </c>
      <c r="J88" s="15"/>
      <c r="K88" s="15"/>
      <c r="L88" s="15"/>
      <c r="M88" s="15"/>
      <c r="N88" s="15"/>
      <c r="O88" s="15"/>
      <c r="P88" s="15"/>
      <c r="Q88" s="1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</row>
    <row r="89" spans="1:30">
      <c r="A89" s="39" t="s">
        <v>309</v>
      </c>
      <c r="B89" s="39" t="s">
        <v>238</v>
      </c>
      <c r="C89" s="40" t="s">
        <v>307</v>
      </c>
      <c r="D89" s="48" t="s">
        <v>209</v>
      </c>
      <c r="E89" s="47">
        <v>1</v>
      </c>
      <c r="F89" s="39" t="s">
        <v>310</v>
      </c>
      <c r="G89" s="48">
        <v>849.76</v>
      </c>
      <c r="H89" s="70">
        <v>0</v>
      </c>
      <c r="I89" s="69">
        <f t="shared" si="3"/>
        <v>849.76</v>
      </c>
      <c r="J89" s="15"/>
      <c r="K89" s="15"/>
      <c r="L89" s="15"/>
      <c r="M89" s="15"/>
      <c r="N89" s="15"/>
      <c r="O89" s="15"/>
      <c r="P89" s="15"/>
      <c r="Q89" s="1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</row>
    <row r="90" spans="1:30">
      <c r="A90" s="39" t="s">
        <v>311</v>
      </c>
      <c r="B90" s="39" t="s">
        <v>238</v>
      </c>
      <c r="C90" s="40" t="s">
        <v>307</v>
      </c>
      <c r="D90" s="48" t="s">
        <v>209</v>
      </c>
      <c r="E90" s="47">
        <v>1</v>
      </c>
      <c r="F90" s="39" t="s">
        <v>312</v>
      </c>
      <c r="G90" s="48">
        <v>849.76</v>
      </c>
      <c r="H90" s="70">
        <v>0</v>
      </c>
      <c r="I90" s="69">
        <f t="shared" si="3"/>
        <v>849.76</v>
      </c>
      <c r="J90" s="15"/>
      <c r="K90" s="15"/>
      <c r="L90" s="15"/>
      <c r="M90" s="15"/>
      <c r="N90" s="15"/>
      <c r="O90" s="15"/>
      <c r="P90" s="15"/>
      <c r="Q90" s="1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</row>
    <row r="91" spans="1:30">
      <c r="A91" s="39" t="s">
        <v>313</v>
      </c>
      <c r="B91" s="39" t="s">
        <v>98</v>
      </c>
      <c r="C91" s="40" t="s">
        <v>307</v>
      </c>
      <c r="D91" s="48" t="s">
        <v>190</v>
      </c>
      <c r="E91" s="47">
        <v>1</v>
      </c>
      <c r="F91" s="39" t="s">
        <v>314</v>
      </c>
      <c r="G91" s="48">
        <v>566.6</v>
      </c>
      <c r="H91" s="70">
        <v>0</v>
      </c>
      <c r="I91" s="69">
        <f t="shared" si="3"/>
        <v>566.6</v>
      </c>
      <c r="J91" s="15"/>
      <c r="K91" s="15"/>
      <c r="L91" s="15"/>
      <c r="M91" s="15"/>
      <c r="N91" s="15"/>
      <c r="O91" s="15"/>
      <c r="P91" s="15"/>
      <c r="Q91" s="1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</row>
    <row r="92" spans="1:30">
      <c r="A92" s="39" t="s">
        <v>315</v>
      </c>
      <c r="B92" s="39" t="s">
        <v>238</v>
      </c>
      <c r="C92" s="40" t="s">
        <v>316</v>
      </c>
      <c r="D92" s="48" t="s">
        <v>209</v>
      </c>
      <c r="E92" s="47">
        <v>1</v>
      </c>
      <c r="F92" s="39" t="s">
        <v>317</v>
      </c>
      <c r="G92" s="48">
        <v>849.76</v>
      </c>
      <c r="H92" s="70">
        <v>0</v>
      </c>
      <c r="I92" s="69">
        <f t="shared" si="3"/>
        <v>849.76</v>
      </c>
      <c r="J92" s="15"/>
      <c r="K92" s="15"/>
      <c r="L92" s="15"/>
      <c r="M92" s="15"/>
      <c r="N92" s="15"/>
      <c r="O92" s="15"/>
      <c r="P92" s="15"/>
      <c r="Q92" s="1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</row>
    <row r="93" spans="1:30">
      <c r="A93" s="39" t="s">
        <v>318</v>
      </c>
      <c r="B93" s="39" t="s">
        <v>94</v>
      </c>
      <c r="C93" s="40" t="s">
        <v>319</v>
      </c>
      <c r="D93" s="48" t="s">
        <v>190</v>
      </c>
      <c r="E93" s="47">
        <v>1</v>
      </c>
      <c r="F93" s="39" t="s">
        <v>320</v>
      </c>
      <c r="G93" s="48">
        <v>1392.8</v>
      </c>
      <c r="H93" s="70">
        <v>0</v>
      </c>
      <c r="I93" s="69">
        <f t="shared" si="3"/>
        <v>1392.8</v>
      </c>
      <c r="J93" s="15"/>
      <c r="K93" s="15"/>
      <c r="L93" s="15"/>
      <c r="M93" s="15"/>
      <c r="N93" s="15"/>
      <c r="O93" s="15"/>
      <c r="P93" s="15"/>
      <c r="Q93" s="1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30">
      <c r="A94" s="39" t="s">
        <v>321</v>
      </c>
      <c r="B94" s="39" t="s">
        <v>238</v>
      </c>
      <c r="C94" s="40" t="s">
        <v>319</v>
      </c>
      <c r="D94" s="48" t="s">
        <v>190</v>
      </c>
      <c r="E94" s="47">
        <v>1</v>
      </c>
      <c r="F94" s="39" t="s">
        <v>322</v>
      </c>
      <c r="G94" s="48">
        <v>849.76</v>
      </c>
      <c r="H94" s="70">
        <v>0</v>
      </c>
      <c r="I94" s="69">
        <f t="shared" si="3"/>
        <v>849.76</v>
      </c>
      <c r="J94" s="15"/>
      <c r="K94" s="15"/>
      <c r="L94" s="15"/>
      <c r="M94" s="15"/>
      <c r="N94" s="15"/>
      <c r="O94" s="15"/>
      <c r="P94" s="15"/>
      <c r="Q94" s="1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30">
      <c r="A95" s="39" t="s">
        <v>233</v>
      </c>
      <c r="B95" s="39" t="s">
        <v>244</v>
      </c>
      <c r="C95" s="48" t="s">
        <v>193</v>
      </c>
      <c r="D95" s="48" t="s">
        <v>190</v>
      </c>
      <c r="E95" s="47">
        <v>1</v>
      </c>
      <c r="F95" s="39" t="s">
        <v>323</v>
      </c>
      <c r="G95" s="48">
        <v>505.81</v>
      </c>
      <c r="H95" s="70">
        <v>0</v>
      </c>
      <c r="I95" s="69">
        <f t="shared" si="3"/>
        <v>505.81</v>
      </c>
      <c r="J95" s="15"/>
      <c r="K95" s="15"/>
      <c r="L95" s="15"/>
      <c r="M95" s="15"/>
      <c r="N95" s="15"/>
      <c r="O95" s="15"/>
      <c r="P95" s="15"/>
      <c r="Q95" s="1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30">
      <c r="A96" s="39" t="s">
        <v>324</v>
      </c>
      <c r="B96" s="39" t="s">
        <v>98</v>
      </c>
      <c r="C96" s="48" t="s">
        <v>325</v>
      </c>
      <c r="D96" s="48" t="s">
        <v>190</v>
      </c>
      <c r="E96" s="47">
        <v>1</v>
      </c>
      <c r="F96" s="39" t="s">
        <v>326</v>
      </c>
      <c r="G96" s="48">
        <v>566.6</v>
      </c>
      <c r="H96" s="70">
        <v>0</v>
      </c>
      <c r="I96" s="69">
        <f t="shared" si="3"/>
        <v>566.6</v>
      </c>
      <c r="J96" s="15"/>
      <c r="K96" s="15"/>
      <c r="L96" s="15"/>
      <c r="M96" s="15"/>
      <c r="N96" s="15"/>
      <c r="O96" s="15"/>
      <c r="P96" s="15"/>
      <c r="Q96" s="1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>
      <c r="A97" s="39" t="s">
        <v>327</v>
      </c>
      <c r="B97" s="39" t="s">
        <v>238</v>
      </c>
      <c r="C97" s="48" t="s">
        <v>325</v>
      </c>
      <c r="D97" s="48" t="s">
        <v>209</v>
      </c>
      <c r="E97" s="47">
        <v>1</v>
      </c>
      <c r="F97" s="39" t="s">
        <v>328</v>
      </c>
      <c r="G97" s="48">
        <v>849.76</v>
      </c>
      <c r="H97" s="70">
        <v>0</v>
      </c>
      <c r="I97" s="69">
        <f t="shared" si="3"/>
        <v>849.76</v>
      </c>
      <c r="J97" s="15"/>
      <c r="K97" s="15"/>
      <c r="L97" s="15"/>
      <c r="M97" s="15"/>
      <c r="N97" s="15"/>
      <c r="O97" s="15"/>
      <c r="P97" s="15"/>
      <c r="Q97" s="1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>
      <c r="A98" s="39" t="s">
        <v>329</v>
      </c>
      <c r="B98" s="39" t="s">
        <v>94</v>
      </c>
      <c r="C98" s="48" t="s">
        <v>330</v>
      </c>
      <c r="D98" s="48" t="s">
        <v>190</v>
      </c>
      <c r="E98" s="47">
        <v>1</v>
      </c>
      <c r="F98" s="39" t="s">
        <v>331</v>
      </c>
      <c r="G98" s="48">
        <v>1392.8</v>
      </c>
      <c r="H98" s="70">
        <v>0</v>
      </c>
      <c r="I98" s="69">
        <f t="shared" si="3"/>
        <v>1392.8</v>
      </c>
      <c r="J98" s="15"/>
      <c r="K98" s="15"/>
      <c r="L98" s="15"/>
      <c r="M98" s="15"/>
      <c r="N98" s="15"/>
      <c r="O98" s="15"/>
      <c r="P98" s="15"/>
      <c r="Q98" s="1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>
      <c r="A99" s="39" t="s">
        <v>233</v>
      </c>
      <c r="B99" s="39" t="s">
        <v>244</v>
      </c>
      <c r="C99" s="48" t="s">
        <v>330</v>
      </c>
      <c r="D99" s="48" t="s">
        <v>190</v>
      </c>
      <c r="E99" s="47">
        <v>1</v>
      </c>
      <c r="F99" s="39" t="s">
        <v>332</v>
      </c>
      <c r="G99" s="48">
        <v>505.81</v>
      </c>
      <c r="H99" s="70">
        <v>0</v>
      </c>
      <c r="I99" s="69">
        <f t="shared" si="3"/>
        <v>505.81</v>
      </c>
      <c r="J99" s="15"/>
      <c r="K99" s="15"/>
      <c r="L99" s="15"/>
      <c r="M99" s="15"/>
      <c r="N99" s="15"/>
      <c r="O99" s="15"/>
      <c r="P99" s="15"/>
      <c r="Q99" s="1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>
      <c r="A100" s="39" t="s">
        <v>333</v>
      </c>
      <c r="B100" s="39" t="s">
        <v>238</v>
      </c>
      <c r="C100" s="48" t="s">
        <v>334</v>
      </c>
      <c r="D100" s="48" t="s">
        <v>209</v>
      </c>
      <c r="E100" s="47">
        <v>1</v>
      </c>
      <c r="F100" s="39" t="s">
        <v>335</v>
      </c>
      <c r="G100" s="48">
        <v>849.76</v>
      </c>
      <c r="H100" s="70">
        <v>0</v>
      </c>
      <c r="I100" s="69">
        <f t="shared" si="3"/>
        <v>849.76</v>
      </c>
      <c r="J100" s="15"/>
      <c r="K100" s="15"/>
      <c r="L100" s="15"/>
      <c r="M100" s="15"/>
      <c r="N100" s="15"/>
      <c r="O100" s="15"/>
      <c r="P100" s="15"/>
      <c r="Q100" s="1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>
      <c r="A101" s="39" t="s">
        <v>336</v>
      </c>
      <c r="B101" s="39" t="s">
        <v>238</v>
      </c>
      <c r="C101" s="48" t="s">
        <v>337</v>
      </c>
      <c r="D101" s="48" t="s">
        <v>190</v>
      </c>
      <c r="E101" s="47">
        <v>1</v>
      </c>
      <c r="F101" s="39" t="s">
        <v>338</v>
      </c>
      <c r="G101" s="48">
        <v>849.76</v>
      </c>
      <c r="H101" s="70">
        <v>0</v>
      </c>
      <c r="I101" s="69">
        <f t="shared" si="3"/>
        <v>849.76</v>
      </c>
      <c r="J101" s="15"/>
      <c r="K101" s="15"/>
      <c r="L101" s="15"/>
      <c r="M101" s="15"/>
      <c r="N101" s="15"/>
      <c r="O101" s="15"/>
      <c r="P101" s="15"/>
      <c r="Q101" s="1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>
      <c r="A102" s="39" t="s">
        <v>339</v>
      </c>
      <c r="B102" s="39" t="s">
        <v>94</v>
      </c>
      <c r="C102" s="48" t="s">
        <v>340</v>
      </c>
      <c r="D102" s="48" t="s">
        <v>190</v>
      </c>
      <c r="E102" s="47">
        <v>1</v>
      </c>
      <c r="F102" s="39" t="s">
        <v>341</v>
      </c>
      <c r="G102" s="48">
        <v>1392.8</v>
      </c>
      <c r="H102" s="70">
        <v>0</v>
      </c>
      <c r="I102" s="69">
        <f t="shared" si="3"/>
        <v>1392.8</v>
      </c>
      <c r="J102" s="15"/>
      <c r="K102" s="15"/>
      <c r="L102" s="15"/>
      <c r="M102" s="15"/>
      <c r="N102" s="15"/>
      <c r="O102" s="15"/>
      <c r="P102" s="15"/>
      <c r="Q102" s="1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>
      <c r="A103" s="39" t="s">
        <v>342</v>
      </c>
      <c r="B103" s="39" t="s">
        <v>238</v>
      </c>
      <c r="C103" s="48" t="s">
        <v>343</v>
      </c>
      <c r="D103" s="48" t="s">
        <v>209</v>
      </c>
      <c r="E103" s="47">
        <v>1</v>
      </c>
      <c r="F103" s="39" t="s">
        <v>344</v>
      </c>
      <c r="G103" s="48">
        <v>849.76</v>
      </c>
      <c r="H103" s="70">
        <v>0</v>
      </c>
      <c r="I103" s="69">
        <f t="shared" si="3"/>
        <v>849.76</v>
      </c>
      <c r="J103" s="15"/>
      <c r="K103" s="15"/>
      <c r="L103" s="15"/>
      <c r="M103" s="15"/>
      <c r="N103" s="15"/>
      <c r="O103" s="15"/>
      <c r="P103" s="15"/>
      <c r="Q103" s="1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</row>
    <row r="104" spans="1:30">
      <c r="A104" s="39" t="s">
        <v>345</v>
      </c>
      <c r="B104" s="39" t="s">
        <v>238</v>
      </c>
      <c r="C104" s="48" t="s">
        <v>346</v>
      </c>
      <c r="D104" s="48" t="s">
        <v>190</v>
      </c>
      <c r="E104" s="47">
        <v>1</v>
      </c>
      <c r="F104" s="39" t="s">
        <v>347</v>
      </c>
      <c r="G104" s="48">
        <v>849.76</v>
      </c>
      <c r="H104" s="70">
        <v>0</v>
      </c>
      <c r="I104" s="69">
        <f t="shared" si="3"/>
        <v>849.76</v>
      </c>
      <c r="J104" s="15"/>
      <c r="K104" s="15"/>
      <c r="L104" s="15"/>
      <c r="M104" s="15"/>
      <c r="N104" s="15"/>
      <c r="O104" s="15"/>
      <c r="P104" s="15"/>
      <c r="Q104" s="1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</row>
    <row r="105" spans="1:30">
      <c r="A105" s="39" t="s">
        <v>348</v>
      </c>
      <c r="B105" s="39" t="s">
        <v>238</v>
      </c>
      <c r="C105" s="48" t="s">
        <v>349</v>
      </c>
      <c r="D105" s="48" t="s">
        <v>190</v>
      </c>
      <c r="E105" s="47">
        <v>1</v>
      </c>
      <c r="F105" s="39" t="s">
        <v>350</v>
      </c>
      <c r="G105" s="48">
        <v>849.76</v>
      </c>
      <c r="H105" s="70">
        <v>0</v>
      </c>
      <c r="I105" s="69">
        <f t="shared" si="3"/>
        <v>849.76</v>
      </c>
      <c r="J105" s="15"/>
      <c r="K105" s="15"/>
      <c r="L105" s="15"/>
      <c r="M105" s="15"/>
      <c r="N105" s="15"/>
      <c r="O105" s="15"/>
      <c r="P105" s="15"/>
      <c r="Q105" s="1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</row>
    <row r="106" spans="1:30">
      <c r="A106" s="39" t="s">
        <v>351</v>
      </c>
      <c r="B106" s="39" t="s">
        <v>238</v>
      </c>
      <c r="C106" s="48" t="s">
        <v>352</v>
      </c>
      <c r="D106" s="48" t="s">
        <v>209</v>
      </c>
      <c r="E106" s="47">
        <v>1</v>
      </c>
      <c r="F106" s="39" t="s">
        <v>353</v>
      </c>
      <c r="G106" s="48">
        <v>849.76</v>
      </c>
      <c r="H106" s="70">
        <v>0</v>
      </c>
      <c r="I106" s="69">
        <f t="shared" si="3"/>
        <v>849.76</v>
      </c>
      <c r="J106" s="15"/>
      <c r="K106" s="15"/>
      <c r="L106" s="15"/>
      <c r="M106" s="15"/>
      <c r="N106" s="15"/>
      <c r="O106" s="15"/>
      <c r="P106" s="15"/>
      <c r="Q106" s="1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</row>
    <row r="107" spans="1:30">
      <c r="A107" s="39" t="s">
        <v>354</v>
      </c>
      <c r="B107" s="39" t="s">
        <v>238</v>
      </c>
      <c r="C107" s="48" t="s">
        <v>343</v>
      </c>
      <c r="D107" s="48" t="s">
        <v>209</v>
      </c>
      <c r="E107" s="47">
        <v>1</v>
      </c>
      <c r="F107" s="39" t="s">
        <v>355</v>
      </c>
      <c r="G107" s="48">
        <v>849.76</v>
      </c>
      <c r="H107" s="70">
        <v>0</v>
      </c>
      <c r="I107" s="69">
        <f t="shared" si="3"/>
        <v>849.76</v>
      </c>
      <c r="J107" s="15"/>
      <c r="K107" s="15"/>
      <c r="L107" s="15"/>
      <c r="M107" s="15"/>
      <c r="N107" s="15"/>
      <c r="O107" s="15"/>
      <c r="P107" s="15"/>
      <c r="Q107" s="1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</row>
    <row r="108" spans="1:30">
      <c r="A108" s="39" t="s">
        <v>356</v>
      </c>
      <c r="B108" s="39" t="s">
        <v>98</v>
      </c>
      <c r="C108" s="48" t="s">
        <v>330</v>
      </c>
      <c r="D108" s="48" t="s">
        <v>209</v>
      </c>
      <c r="E108" s="47">
        <v>1</v>
      </c>
      <c r="F108" s="39" t="s">
        <v>357</v>
      </c>
      <c r="G108" s="48">
        <v>566.6</v>
      </c>
      <c r="H108" s="70">
        <v>0</v>
      </c>
      <c r="I108" s="69">
        <f t="shared" si="3"/>
        <v>566.6</v>
      </c>
      <c r="J108" s="15"/>
      <c r="K108" s="15"/>
      <c r="L108" s="15"/>
      <c r="M108" s="15"/>
      <c r="N108" s="15"/>
      <c r="O108" s="15"/>
      <c r="P108" s="15"/>
      <c r="Q108" s="1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</row>
    <row r="109" spans="1:30">
      <c r="A109" s="39" t="s">
        <v>358</v>
      </c>
      <c r="B109" s="39" t="s">
        <v>238</v>
      </c>
      <c r="C109" s="40" t="s">
        <v>346</v>
      </c>
      <c r="D109" s="48" t="s">
        <v>209</v>
      </c>
      <c r="E109" s="47">
        <v>1</v>
      </c>
      <c r="F109" s="39" t="s">
        <v>359</v>
      </c>
      <c r="G109" s="48">
        <v>849.76</v>
      </c>
      <c r="H109" s="70">
        <v>0</v>
      </c>
      <c r="I109" s="69">
        <f t="shared" si="3"/>
        <v>849.76</v>
      </c>
      <c r="J109" s="15"/>
      <c r="K109" s="15"/>
      <c r="L109" s="15"/>
      <c r="M109" s="15"/>
      <c r="N109" s="15"/>
      <c r="O109" s="15"/>
      <c r="P109" s="15"/>
      <c r="Q109" s="1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</row>
    <row r="110" spans="1:30">
      <c r="A110" s="39" t="s">
        <v>360</v>
      </c>
      <c r="B110" s="39" t="s">
        <v>238</v>
      </c>
      <c r="C110" s="51" t="s">
        <v>361</v>
      </c>
      <c r="D110" s="48" t="s">
        <v>209</v>
      </c>
      <c r="E110" s="47">
        <v>1</v>
      </c>
      <c r="F110" s="39" t="s">
        <v>362</v>
      </c>
      <c r="G110" s="48">
        <v>849.76</v>
      </c>
      <c r="H110" s="70">
        <v>0</v>
      </c>
      <c r="I110" s="69">
        <f t="shared" si="3"/>
        <v>849.76</v>
      </c>
      <c r="J110" s="15"/>
      <c r="K110" s="15"/>
      <c r="L110" s="15"/>
      <c r="M110" s="15"/>
      <c r="N110" s="15"/>
      <c r="O110" s="15"/>
      <c r="P110" s="15"/>
      <c r="Q110" s="1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</row>
    <row r="111" spans="1:30">
      <c r="A111" s="39" t="s">
        <v>363</v>
      </c>
      <c r="B111" s="39" t="s">
        <v>94</v>
      </c>
      <c r="C111" s="51" t="s">
        <v>364</v>
      </c>
      <c r="D111" s="48" t="s">
        <v>190</v>
      </c>
      <c r="E111" s="47">
        <v>1</v>
      </c>
      <c r="F111" s="39" t="s">
        <v>365</v>
      </c>
      <c r="G111" s="48">
        <v>1392.8</v>
      </c>
      <c r="H111" s="70">
        <v>0</v>
      </c>
      <c r="I111" s="69">
        <f t="shared" si="3"/>
        <v>1392.8</v>
      </c>
      <c r="J111" s="15"/>
      <c r="K111" s="15"/>
      <c r="L111" s="15"/>
      <c r="M111" s="15"/>
      <c r="N111" s="15"/>
      <c r="O111" s="15"/>
      <c r="P111" s="15"/>
      <c r="Q111" s="1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</row>
    <row r="112" spans="1:30">
      <c r="A112" s="39" t="s">
        <v>360</v>
      </c>
      <c r="B112" s="39" t="s">
        <v>238</v>
      </c>
      <c r="C112" s="51" t="s">
        <v>364</v>
      </c>
      <c r="D112" s="48" t="s">
        <v>209</v>
      </c>
      <c r="E112" s="47">
        <v>1</v>
      </c>
      <c r="F112" s="39" t="s">
        <v>366</v>
      </c>
      <c r="G112" s="48">
        <v>849.76</v>
      </c>
      <c r="H112" s="70">
        <v>0</v>
      </c>
      <c r="I112" s="69">
        <f t="shared" si="3"/>
        <v>849.76</v>
      </c>
      <c r="J112" s="15"/>
      <c r="K112" s="15"/>
      <c r="L112" s="15"/>
      <c r="M112" s="15"/>
      <c r="N112" s="15"/>
      <c r="O112" s="15"/>
      <c r="P112" s="15"/>
      <c r="Q112" s="1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</row>
    <row r="113" spans="1:30">
      <c r="A113" s="39" t="s">
        <v>367</v>
      </c>
      <c r="B113" s="39" t="s">
        <v>238</v>
      </c>
      <c r="C113" s="51" t="s">
        <v>368</v>
      </c>
      <c r="D113" s="48" t="s">
        <v>190</v>
      </c>
      <c r="E113" s="47">
        <v>1</v>
      </c>
      <c r="F113" s="39" t="s">
        <v>369</v>
      </c>
      <c r="G113" s="48">
        <v>849.76</v>
      </c>
      <c r="H113" s="70">
        <v>0</v>
      </c>
      <c r="I113" s="69">
        <f t="shared" si="3"/>
        <v>849.76</v>
      </c>
      <c r="J113" s="15"/>
      <c r="K113" s="15"/>
      <c r="L113" s="15"/>
      <c r="M113" s="15"/>
      <c r="N113" s="15"/>
      <c r="O113" s="15"/>
      <c r="P113" s="15"/>
      <c r="Q113" s="1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</row>
    <row r="114" spans="1:30">
      <c r="A114" s="39" t="s">
        <v>370</v>
      </c>
      <c r="B114" s="39" t="s">
        <v>98</v>
      </c>
      <c r="C114" s="51" t="s">
        <v>368</v>
      </c>
      <c r="D114" s="48" t="s">
        <v>209</v>
      </c>
      <c r="E114" s="47">
        <v>1</v>
      </c>
      <c r="F114" s="39" t="s">
        <v>371</v>
      </c>
      <c r="G114" s="48">
        <v>566.6</v>
      </c>
      <c r="H114" s="70">
        <v>0</v>
      </c>
      <c r="I114" s="69">
        <f t="shared" si="3"/>
        <v>566.6</v>
      </c>
      <c r="J114" s="15"/>
      <c r="K114" s="15"/>
      <c r="L114" s="15"/>
      <c r="M114" s="15"/>
      <c r="N114" s="15"/>
      <c r="O114" s="15"/>
      <c r="P114" s="15"/>
      <c r="Q114" s="1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</row>
    <row r="115" spans="1:30">
      <c r="A115" s="39" t="s">
        <v>360</v>
      </c>
      <c r="B115" s="39" t="s">
        <v>98</v>
      </c>
      <c r="C115" s="51" t="s">
        <v>368</v>
      </c>
      <c r="D115" s="48" t="s">
        <v>209</v>
      </c>
      <c r="E115" s="47">
        <v>1</v>
      </c>
      <c r="F115" s="39" t="s">
        <v>372</v>
      </c>
      <c r="G115" s="48">
        <v>566.6</v>
      </c>
      <c r="H115" s="70">
        <v>0</v>
      </c>
      <c r="I115" s="69">
        <f t="shared" si="3"/>
        <v>566.6</v>
      </c>
      <c r="J115" s="15"/>
      <c r="K115" s="15"/>
      <c r="L115" s="15"/>
      <c r="M115" s="15"/>
      <c r="N115" s="15"/>
      <c r="O115" s="15"/>
      <c r="P115" s="15"/>
      <c r="Q115" s="1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</row>
    <row r="116" spans="1:30">
      <c r="A116" s="39" t="s">
        <v>373</v>
      </c>
      <c r="B116" s="39" t="s">
        <v>238</v>
      </c>
      <c r="C116" s="51" t="s">
        <v>374</v>
      </c>
      <c r="D116" s="48" t="s">
        <v>209</v>
      </c>
      <c r="E116" s="47">
        <v>1</v>
      </c>
      <c r="F116" s="39" t="s">
        <v>375</v>
      </c>
      <c r="G116" s="48">
        <v>849.76</v>
      </c>
      <c r="H116" s="70">
        <v>0</v>
      </c>
      <c r="I116" s="69">
        <f t="shared" si="3"/>
        <v>849.76</v>
      </c>
      <c r="J116" s="15"/>
      <c r="K116" s="15"/>
      <c r="L116" s="15"/>
      <c r="M116" s="15"/>
      <c r="N116" s="15"/>
      <c r="O116" s="15"/>
      <c r="P116" s="15"/>
      <c r="Q116" s="1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</row>
    <row r="117" spans="1:30">
      <c r="A117" s="39" t="s">
        <v>370</v>
      </c>
      <c r="B117" s="39" t="s">
        <v>98</v>
      </c>
      <c r="C117" s="51" t="s">
        <v>374</v>
      </c>
      <c r="D117" s="48" t="s">
        <v>209</v>
      </c>
      <c r="E117" s="47">
        <v>1</v>
      </c>
      <c r="F117" s="39" t="s">
        <v>376</v>
      </c>
      <c r="G117" s="48">
        <v>566.6</v>
      </c>
      <c r="H117" s="70">
        <v>0</v>
      </c>
      <c r="I117" s="69">
        <f t="shared" si="3"/>
        <v>566.6</v>
      </c>
      <c r="J117" s="15"/>
      <c r="K117" s="15"/>
      <c r="L117" s="15"/>
      <c r="M117" s="15"/>
      <c r="N117" s="15"/>
      <c r="O117" s="15"/>
      <c r="P117" s="15"/>
      <c r="Q117" s="1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</row>
    <row r="118" spans="1:30">
      <c r="A118" s="39" t="s">
        <v>360</v>
      </c>
      <c r="B118" s="39" t="s">
        <v>98</v>
      </c>
      <c r="C118" s="51" t="s">
        <v>374</v>
      </c>
      <c r="D118" s="48" t="s">
        <v>209</v>
      </c>
      <c r="E118" s="47">
        <v>1</v>
      </c>
      <c r="F118" s="39" t="s">
        <v>377</v>
      </c>
      <c r="G118" s="48">
        <v>566.6</v>
      </c>
      <c r="H118" s="70">
        <v>0</v>
      </c>
      <c r="I118" s="69">
        <f t="shared" si="3"/>
        <v>566.6</v>
      </c>
      <c r="J118" s="15"/>
      <c r="K118" s="15"/>
      <c r="L118" s="15"/>
      <c r="M118" s="15"/>
      <c r="N118" s="15"/>
      <c r="O118" s="15"/>
      <c r="P118" s="15"/>
      <c r="Q118" s="1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</row>
    <row r="119" spans="1:30">
      <c r="A119" s="39" t="s">
        <v>378</v>
      </c>
      <c r="B119" s="39" t="s">
        <v>98</v>
      </c>
      <c r="C119" s="51" t="s">
        <v>374</v>
      </c>
      <c r="D119" s="48" t="s">
        <v>190</v>
      </c>
      <c r="E119" s="47">
        <v>1</v>
      </c>
      <c r="F119" s="39" t="s">
        <v>379</v>
      </c>
      <c r="G119" s="48">
        <v>566.6</v>
      </c>
      <c r="H119" s="70">
        <v>0</v>
      </c>
      <c r="I119" s="69">
        <f t="shared" si="3"/>
        <v>566.6</v>
      </c>
      <c r="J119" s="15"/>
      <c r="K119" s="15"/>
      <c r="L119" s="15"/>
      <c r="M119" s="15"/>
      <c r="N119" s="15"/>
      <c r="O119" s="15"/>
      <c r="P119" s="15"/>
      <c r="Q119" s="1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</row>
    <row r="120" spans="1:30">
      <c r="A120" s="39" t="s">
        <v>380</v>
      </c>
      <c r="B120" s="39" t="s">
        <v>238</v>
      </c>
      <c r="C120" s="51" t="s">
        <v>381</v>
      </c>
      <c r="D120" s="48" t="s">
        <v>190</v>
      </c>
      <c r="E120" s="47">
        <v>1</v>
      </c>
      <c r="F120" s="39" t="s">
        <v>382</v>
      </c>
      <c r="G120" s="48">
        <v>849.76</v>
      </c>
      <c r="H120" s="70">
        <v>0</v>
      </c>
      <c r="I120" s="69">
        <f t="shared" si="3"/>
        <v>849.76</v>
      </c>
      <c r="J120" s="15"/>
      <c r="K120" s="15"/>
      <c r="L120" s="15"/>
      <c r="M120" s="15"/>
      <c r="N120" s="15"/>
      <c r="O120" s="15"/>
      <c r="P120" s="15"/>
      <c r="Q120" s="1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</row>
    <row r="121" spans="1:30">
      <c r="A121" s="39" t="s">
        <v>383</v>
      </c>
      <c r="B121" s="39" t="s">
        <v>238</v>
      </c>
      <c r="C121" s="51" t="s">
        <v>384</v>
      </c>
      <c r="D121" s="48" t="s">
        <v>190</v>
      </c>
      <c r="E121" s="47">
        <v>1</v>
      </c>
      <c r="F121" s="39" t="s">
        <v>385</v>
      </c>
      <c r="G121" s="48">
        <v>849.76</v>
      </c>
      <c r="H121" s="70">
        <v>0</v>
      </c>
      <c r="I121" s="69">
        <f t="shared" si="3"/>
        <v>849.76</v>
      </c>
      <c r="J121" s="15"/>
      <c r="K121" s="15"/>
      <c r="L121" s="15"/>
      <c r="M121" s="15"/>
      <c r="N121" s="15"/>
      <c r="O121" s="15"/>
      <c r="P121" s="15"/>
      <c r="Q121" s="1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</row>
    <row r="122" spans="1:30">
      <c r="A122" s="39" t="s">
        <v>386</v>
      </c>
      <c r="B122" s="39" t="s">
        <v>98</v>
      </c>
      <c r="C122" s="51" t="s">
        <v>387</v>
      </c>
      <c r="D122" s="48" t="s">
        <v>209</v>
      </c>
      <c r="E122" s="47">
        <v>1</v>
      </c>
      <c r="F122" s="39" t="s">
        <v>388</v>
      </c>
      <c r="G122" s="48">
        <v>566.6</v>
      </c>
      <c r="H122" s="70">
        <v>0</v>
      </c>
      <c r="I122" s="69">
        <f t="shared" si="3"/>
        <v>566.6</v>
      </c>
      <c r="J122" s="15"/>
      <c r="K122" s="15"/>
      <c r="L122" s="15"/>
      <c r="M122" s="15"/>
      <c r="N122" s="15"/>
      <c r="O122" s="15"/>
      <c r="P122" s="15"/>
      <c r="Q122" s="1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</row>
    <row r="123" spans="1:30">
      <c r="A123" s="39" t="s">
        <v>360</v>
      </c>
      <c r="B123" s="39" t="s">
        <v>98</v>
      </c>
      <c r="C123" s="51" t="s">
        <v>384</v>
      </c>
      <c r="D123" s="48" t="s">
        <v>209</v>
      </c>
      <c r="E123" s="47">
        <v>1</v>
      </c>
      <c r="F123" s="39" t="s">
        <v>389</v>
      </c>
      <c r="G123" s="48">
        <v>566.6</v>
      </c>
      <c r="H123" s="70">
        <v>0</v>
      </c>
      <c r="I123" s="69">
        <f t="shared" si="3"/>
        <v>566.6</v>
      </c>
      <c r="J123" s="15"/>
      <c r="K123" s="15"/>
      <c r="L123" s="15"/>
      <c r="M123" s="15"/>
      <c r="N123" s="15"/>
      <c r="O123" s="15"/>
      <c r="P123" s="15"/>
      <c r="Q123" s="1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</row>
    <row r="124" spans="1:30">
      <c r="A124" s="39" t="s">
        <v>370</v>
      </c>
      <c r="B124" s="39" t="s">
        <v>98</v>
      </c>
      <c r="C124" s="51" t="s">
        <v>381</v>
      </c>
      <c r="D124" s="48" t="s">
        <v>209</v>
      </c>
      <c r="E124" s="47">
        <v>1</v>
      </c>
      <c r="F124" s="39" t="s">
        <v>390</v>
      </c>
      <c r="G124" s="48">
        <v>566.6</v>
      </c>
      <c r="H124" s="70">
        <v>0</v>
      </c>
      <c r="I124" s="69">
        <f t="shared" si="3"/>
        <v>566.6</v>
      </c>
      <c r="J124" s="15"/>
      <c r="K124" s="15"/>
      <c r="L124" s="15"/>
      <c r="M124" s="15"/>
      <c r="N124" s="15"/>
      <c r="O124" s="15"/>
      <c r="P124" s="15"/>
      <c r="Q124" s="1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</row>
    <row r="125" spans="1:30">
      <c r="A125" s="39" t="s">
        <v>360</v>
      </c>
      <c r="B125" s="39" t="s">
        <v>98</v>
      </c>
      <c r="C125" s="51" t="s">
        <v>381</v>
      </c>
      <c r="D125" s="48" t="s">
        <v>209</v>
      </c>
      <c r="E125" s="47">
        <v>1</v>
      </c>
      <c r="F125" s="39" t="s">
        <v>391</v>
      </c>
      <c r="G125" s="48">
        <v>566.6</v>
      </c>
      <c r="H125" s="70">
        <v>0</v>
      </c>
      <c r="I125" s="69">
        <f t="shared" si="3"/>
        <v>566.6</v>
      </c>
      <c r="J125" s="15"/>
      <c r="K125" s="15"/>
      <c r="L125" s="15"/>
      <c r="M125" s="15"/>
      <c r="N125" s="15"/>
      <c r="O125" s="15"/>
      <c r="P125" s="15"/>
      <c r="Q125" s="1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</row>
    <row r="126" spans="1:30">
      <c r="A126" s="39" t="s">
        <v>392</v>
      </c>
      <c r="B126" s="39" t="s">
        <v>98</v>
      </c>
      <c r="C126" s="51" t="s">
        <v>393</v>
      </c>
      <c r="D126" s="48" t="s">
        <v>209</v>
      </c>
      <c r="E126" s="47">
        <v>1</v>
      </c>
      <c r="F126" s="39" t="s">
        <v>394</v>
      </c>
      <c r="G126" s="48">
        <v>566.6</v>
      </c>
      <c r="H126" s="70">
        <v>0</v>
      </c>
      <c r="I126" s="69">
        <f t="shared" si="3"/>
        <v>566.6</v>
      </c>
      <c r="J126" s="15"/>
      <c r="K126" s="15"/>
      <c r="L126" s="15"/>
      <c r="M126" s="15"/>
      <c r="N126" s="15"/>
      <c r="O126" s="15"/>
      <c r="P126" s="15"/>
      <c r="Q126" s="1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</row>
    <row r="127" spans="1:30">
      <c r="A127" s="39" t="s">
        <v>395</v>
      </c>
      <c r="B127" s="39" t="s">
        <v>238</v>
      </c>
      <c r="C127" s="51" t="s">
        <v>396</v>
      </c>
      <c r="D127" s="48" t="s">
        <v>190</v>
      </c>
      <c r="E127" s="47">
        <v>1</v>
      </c>
      <c r="F127" s="39" t="s">
        <v>397</v>
      </c>
      <c r="G127" s="48">
        <v>849.76</v>
      </c>
      <c r="H127" s="70">
        <v>0</v>
      </c>
      <c r="I127" s="69">
        <f t="shared" si="3"/>
        <v>849.76</v>
      </c>
      <c r="J127" s="15"/>
      <c r="K127" s="15"/>
      <c r="L127" s="15"/>
      <c r="M127" s="15"/>
      <c r="N127" s="15"/>
      <c r="O127" s="15"/>
      <c r="P127" s="15"/>
      <c r="Q127" s="1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</row>
    <row r="128" spans="1:30">
      <c r="A128" s="39" t="s">
        <v>360</v>
      </c>
      <c r="B128" s="39" t="s">
        <v>98</v>
      </c>
      <c r="C128" s="51" t="s">
        <v>398</v>
      </c>
      <c r="D128" s="48" t="s">
        <v>209</v>
      </c>
      <c r="E128" s="47">
        <v>1</v>
      </c>
      <c r="F128" s="39" t="s">
        <v>399</v>
      </c>
      <c r="G128" s="48">
        <v>566.6</v>
      </c>
      <c r="H128" s="70">
        <v>0</v>
      </c>
      <c r="I128" s="69">
        <f t="shared" si="3"/>
        <v>566.6</v>
      </c>
      <c r="J128" s="15"/>
      <c r="K128" s="15"/>
      <c r="L128" s="15"/>
      <c r="M128" s="15"/>
      <c r="N128" s="15"/>
      <c r="O128" s="15"/>
      <c r="P128" s="15"/>
      <c r="Q128" s="1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</row>
    <row r="129" spans="1:30">
      <c r="A129" s="39" t="s">
        <v>400</v>
      </c>
      <c r="B129" s="39" t="s">
        <v>98</v>
      </c>
      <c r="C129" s="51" t="s">
        <v>398</v>
      </c>
      <c r="D129" s="48" t="s">
        <v>209</v>
      </c>
      <c r="E129" s="47">
        <v>1</v>
      </c>
      <c r="F129" s="39" t="s">
        <v>401</v>
      </c>
      <c r="G129" s="48">
        <v>566.6</v>
      </c>
      <c r="H129" s="70">
        <v>0</v>
      </c>
      <c r="I129" s="69">
        <f t="shared" si="3"/>
        <v>566.6</v>
      </c>
      <c r="J129" s="15"/>
      <c r="K129" s="15"/>
      <c r="L129" s="15"/>
      <c r="M129" s="15"/>
      <c r="N129" s="15"/>
      <c r="O129" s="15"/>
      <c r="P129" s="15"/>
      <c r="Q129" s="1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</row>
    <row r="130" spans="1:30">
      <c r="A130" s="39" t="s">
        <v>370</v>
      </c>
      <c r="B130" s="39" t="s">
        <v>98</v>
      </c>
      <c r="C130" s="51" t="s">
        <v>398</v>
      </c>
      <c r="D130" s="48" t="s">
        <v>209</v>
      </c>
      <c r="E130" s="47">
        <v>1</v>
      </c>
      <c r="F130" s="39" t="s">
        <v>402</v>
      </c>
      <c r="G130" s="48">
        <v>566.6</v>
      </c>
      <c r="H130" s="70">
        <v>0</v>
      </c>
      <c r="I130" s="69">
        <f t="shared" si="3"/>
        <v>566.6</v>
      </c>
      <c r="J130" s="15"/>
      <c r="K130" s="15"/>
      <c r="L130" s="15"/>
      <c r="M130" s="15"/>
      <c r="N130" s="15"/>
      <c r="O130" s="15"/>
      <c r="P130" s="15"/>
      <c r="Q130" s="1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</row>
    <row r="131" spans="1:30">
      <c r="A131" s="39" t="s">
        <v>403</v>
      </c>
      <c r="B131" s="39" t="s">
        <v>238</v>
      </c>
      <c r="C131" s="51" t="s">
        <v>404</v>
      </c>
      <c r="D131" s="48" t="s">
        <v>209</v>
      </c>
      <c r="E131" s="47">
        <v>1</v>
      </c>
      <c r="F131" s="39" t="s">
        <v>405</v>
      </c>
      <c r="G131" s="48">
        <v>849.76</v>
      </c>
      <c r="H131" s="70">
        <v>0</v>
      </c>
      <c r="I131" s="69">
        <f t="shared" si="3"/>
        <v>849.76</v>
      </c>
      <c r="J131" s="15"/>
      <c r="K131" s="15"/>
      <c r="L131" s="15"/>
      <c r="M131" s="15"/>
      <c r="N131" s="15"/>
      <c r="O131" s="15"/>
      <c r="P131" s="15"/>
      <c r="Q131" s="1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</row>
    <row r="132" spans="1:30">
      <c r="A132" s="39" t="s">
        <v>406</v>
      </c>
      <c r="B132" s="39" t="s">
        <v>238</v>
      </c>
      <c r="C132" s="51" t="s">
        <v>407</v>
      </c>
      <c r="D132" s="48" t="s">
        <v>209</v>
      </c>
      <c r="E132" s="47">
        <v>1</v>
      </c>
      <c r="F132" s="39" t="s">
        <v>408</v>
      </c>
      <c r="G132" s="48">
        <v>849.76</v>
      </c>
      <c r="H132" s="70">
        <v>0</v>
      </c>
      <c r="I132" s="69">
        <f t="shared" si="3"/>
        <v>849.76</v>
      </c>
      <c r="J132" s="15"/>
      <c r="K132" s="15"/>
      <c r="L132" s="15"/>
      <c r="M132" s="15"/>
      <c r="N132" s="15"/>
      <c r="O132" s="15"/>
      <c r="P132" s="15"/>
      <c r="Q132" s="1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</row>
    <row r="133" spans="1:30">
      <c r="A133" s="39" t="s">
        <v>409</v>
      </c>
      <c r="B133" s="39" t="s">
        <v>238</v>
      </c>
      <c r="C133" s="51" t="s">
        <v>410</v>
      </c>
      <c r="D133" s="48" t="s">
        <v>209</v>
      </c>
      <c r="E133" s="47">
        <v>1</v>
      </c>
      <c r="F133" s="39" t="s">
        <v>411</v>
      </c>
      <c r="G133" s="48">
        <v>849.76</v>
      </c>
      <c r="H133" s="70">
        <v>0</v>
      </c>
      <c r="I133" s="69">
        <f t="shared" si="3"/>
        <v>849.76</v>
      </c>
      <c r="J133" s="15"/>
      <c r="K133" s="15"/>
      <c r="L133" s="15"/>
      <c r="M133" s="15"/>
      <c r="N133" s="15"/>
      <c r="O133" s="15"/>
      <c r="P133" s="15"/>
      <c r="Q133" s="1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</row>
    <row r="134" spans="1:30">
      <c r="A134" s="39" t="s">
        <v>412</v>
      </c>
      <c r="B134" s="39" t="s">
        <v>244</v>
      </c>
      <c r="C134" s="51" t="s">
        <v>410</v>
      </c>
      <c r="D134" s="48" t="s">
        <v>190</v>
      </c>
      <c r="E134" s="47">
        <v>1</v>
      </c>
      <c r="F134" s="39" t="s">
        <v>413</v>
      </c>
      <c r="G134" s="48">
        <v>505.81</v>
      </c>
      <c r="H134" s="70">
        <v>0</v>
      </c>
      <c r="I134" s="69">
        <f t="shared" si="3"/>
        <v>505.81</v>
      </c>
      <c r="J134" s="15"/>
      <c r="K134" s="15"/>
      <c r="L134" s="15"/>
      <c r="M134" s="15"/>
      <c r="N134" s="15"/>
      <c r="O134" s="15"/>
      <c r="P134" s="15"/>
      <c r="Q134" s="1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</row>
    <row r="135" spans="1:30">
      <c r="A135" s="39" t="s">
        <v>414</v>
      </c>
      <c r="B135" s="39" t="s">
        <v>238</v>
      </c>
      <c r="C135" s="51" t="s">
        <v>415</v>
      </c>
      <c r="D135" s="48" t="s">
        <v>209</v>
      </c>
      <c r="E135" s="47">
        <v>1</v>
      </c>
      <c r="F135" s="39" t="s">
        <v>416</v>
      </c>
      <c r="G135" s="48">
        <v>849.76</v>
      </c>
      <c r="H135" s="70">
        <v>0</v>
      </c>
      <c r="I135" s="69">
        <f t="shared" si="3"/>
        <v>849.76</v>
      </c>
      <c r="J135" s="15"/>
      <c r="K135" s="15"/>
      <c r="L135" s="15"/>
      <c r="M135" s="15"/>
      <c r="N135" s="15"/>
      <c r="O135" s="15"/>
      <c r="P135" s="15"/>
      <c r="Q135" s="1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</row>
    <row r="136" spans="1:30">
      <c r="A136" s="39" t="s">
        <v>417</v>
      </c>
      <c r="B136" s="39" t="s">
        <v>94</v>
      </c>
      <c r="C136" s="51" t="s">
        <v>418</v>
      </c>
      <c r="D136" s="48" t="s">
        <v>190</v>
      </c>
      <c r="E136" s="47">
        <v>1</v>
      </c>
      <c r="F136" s="39" t="s">
        <v>419</v>
      </c>
      <c r="G136" s="48">
        <v>1392.8</v>
      </c>
      <c r="H136" s="70">
        <v>0</v>
      </c>
      <c r="I136" s="69">
        <f t="shared" si="3"/>
        <v>1392.8</v>
      </c>
      <c r="J136" s="15"/>
      <c r="K136" s="15"/>
      <c r="L136" s="15"/>
      <c r="M136" s="15"/>
      <c r="N136" s="15"/>
      <c r="O136" s="15"/>
      <c r="P136" s="15"/>
      <c r="Q136" s="1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</row>
    <row r="137" spans="1:30">
      <c r="A137" s="39" t="s">
        <v>420</v>
      </c>
      <c r="B137" s="39" t="s">
        <v>238</v>
      </c>
      <c r="C137" s="51" t="s">
        <v>421</v>
      </c>
      <c r="D137" s="48" t="s">
        <v>190</v>
      </c>
      <c r="E137" s="47">
        <v>1</v>
      </c>
      <c r="F137" s="39" t="s">
        <v>422</v>
      </c>
      <c r="G137" s="48">
        <v>849.76</v>
      </c>
      <c r="H137" s="70">
        <v>0</v>
      </c>
      <c r="I137" s="69">
        <f t="shared" si="3"/>
        <v>849.76</v>
      </c>
      <c r="J137" s="15"/>
      <c r="K137" s="15"/>
      <c r="L137" s="15"/>
      <c r="M137" s="15"/>
      <c r="N137" s="15"/>
      <c r="O137" s="15"/>
      <c r="P137" s="15"/>
      <c r="Q137" s="1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</row>
    <row r="138" spans="1:30">
      <c r="A138" s="39" t="s">
        <v>423</v>
      </c>
      <c r="B138" s="39" t="s">
        <v>238</v>
      </c>
      <c r="C138" s="51" t="s">
        <v>424</v>
      </c>
      <c r="D138" s="48" t="s">
        <v>190</v>
      </c>
      <c r="E138" s="47">
        <v>1</v>
      </c>
      <c r="F138" s="39" t="s">
        <v>425</v>
      </c>
      <c r="G138" s="48">
        <v>849.76</v>
      </c>
      <c r="H138" s="70">
        <v>0</v>
      </c>
      <c r="I138" s="69">
        <f t="shared" si="3"/>
        <v>849.76</v>
      </c>
      <c r="J138" s="15"/>
      <c r="K138" s="15"/>
      <c r="L138" s="15"/>
      <c r="M138" s="15"/>
      <c r="N138" s="15"/>
      <c r="O138" s="15"/>
      <c r="P138" s="15"/>
      <c r="Q138" s="1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</row>
    <row r="139" spans="1:30">
      <c r="A139" s="39" t="s">
        <v>426</v>
      </c>
      <c r="B139" s="39" t="s">
        <v>238</v>
      </c>
      <c r="C139" s="51" t="s">
        <v>404</v>
      </c>
      <c r="D139" s="48" t="s">
        <v>209</v>
      </c>
      <c r="E139" s="47">
        <v>1</v>
      </c>
      <c r="F139" s="39" t="s">
        <v>427</v>
      </c>
      <c r="G139" s="48">
        <v>849.76</v>
      </c>
      <c r="H139" s="70">
        <v>0</v>
      </c>
      <c r="I139" s="69">
        <f t="shared" si="3"/>
        <v>849.76</v>
      </c>
      <c r="J139" s="15"/>
      <c r="K139" s="15"/>
      <c r="L139" s="15"/>
      <c r="M139" s="15"/>
      <c r="N139" s="15"/>
      <c r="O139" s="15"/>
      <c r="P139" s="15"/>
      <c r="Q139" s="1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</row>
    <row r="140" spans="1:30">
      <c r="A140" s="39" t="s">
        <v>428</v>
      </c>
      <c r="B140" s="39" t="s">
        <v>238</v>
      </c>
      <c r="C140" s="51" t="s">
        <v>201</v>
      </c>
      <c r="D140" s="48" t="s">
        <v>190</v>
      </c>
      <c r="E140" s="47">
        <v>1</v>
      </c>
      <c r="F140" s="39" t="s">
        <v>429</v>
      </c>
      <c r="G140" s="48">
        <v>849.76</v>
      </c>
      <c r="H140" s="70">
        <v>0</v>
      </c>
      <c r="I140" s="69">
        <f t="shared" si="3"/>
        <v>849.76</v>
      </c>
      <c r="J140" s="15"/>
      <c r="K140" s="15"/>
      <c r="L140" s="15"/>
      <c r="M140" s="15"/>
      <c r="N140" s="15"/>
      <c r="O140" s="15"/>
      <c r="P140" s="15"/>
      <c r="Q140" s="1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</row>
    <row r="141" spans="1:30">
      <c r="A141" s="39" t="s">
        <v>430</v>
      </c>
      <c r="B141" s="39" t="s">
        <v>238</v>
      </c>
      <c r="C141" s="51" t="s">
        <v>201</v>
      </c>
      <c r="D141" s="48" t="s">
        <v>190</v>
      </c>
      <c r="E141" s="47">
        <v>1</v>
      </c>
      <c r="F141" s="39" t="s">
        <v>431</v>
      </c>
      <c r="G141" s="48">
        <v>849.76</v>
      </c>
      <c r="H141" s="70">
        <v>0</v>
      </c>
      <c r="I141" s="69">
        <f t="shared" si="3"/>
        <v>849.76</v>
      </c>
      <c r="J141" s="15"/>
      <c r="K141" s="15"/>
      <c r="L141" s="15"/>
      <c r="M141" s="15"/>
      <c r="N141" s="15"/>
      <c r="O141" s="15"/>
      <c r="P141" s="15"/>
      <c r="Q141" s="1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</row>
    <row r="142" spans="1:30">
      <c r="A142" s="39" t="s">
        <v>432</v>
      </c>
      <c r="B142" s="39" t="s">
        <v>94</v>
      </c>
      <c r="C142" s="51" t="s">
        <v>201</v>
      </c>
      <c r="D142" s="48" t="s">
        <v>209</v>
      </c>
      <c r="E142" s="47">
        <v>1</v>
      </c>
      <c r="F142" s="39" t="s">
        <v>433</v>
      </c>
      <c r="G142" s="48">
        <v>1392.8</v>
      </c>
      <c r="H142" s="70">
        <v>0</v>
      </c>
      <c r="I142" s="69">
        <f t="shared" si="3"/>
        <v>1392.8</v>
      </c>
      <c r="J142" s="15"/>
      <c r="K142" s="15"/>
      <c r="L142" s="15"/>
      <c r="M142" s="15"/>
      <c r="N142" s="15"/>
      <c r="O142" s="15"/>
      <c r="P142" s="15"/>
      <c r="Q142" s="1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</row>
    <row r="143" spans="1:30">
      <c r="A143" s="39" t="s">
        <v>434</v>
      </c>
      <c r="B143" s="39" t="s">
        <v>238</v>
      </c>
      <c r="C143" s="51" t="s">
        <v>201</v>
      </c>
      <c r="D143" s="48" t="s">
        <v>209</v>
      </c>
      <c r="E143" s="47">
        <v>1</v>
      </c>
      <c r="F143" s="39" t="s">
        <v>435</v>
      </c>
      <c r="G143" s="48">
        <v>849.76</v>
      </c>
      <c r="H143" s="70">
        <v>0</v>
      </c>
      <c r="I143" s="69">
        <f t="shared" si="3"/>
        <v>849.76</v>
      </c>
      <c r="J143" s="15"/>
      <c r="K143" s="15"/>
      <c r="L143" s="15"/>
      <c r="M143" s="15"/>
      <c r="N143" s="15"/>
      <c r="O143" s="15"/>
      <c r="P143" s="15"/>
      <c r="Q143" s="1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</row>
    <row r="144" spans="1:30">
      <c r="A144" s="39" t="s">
        <v>436</v>
      </c>
      <c r="B144" s="39" t="s">
        <v>238</v>
      </c>
      <c r="C144" s="51" t="s">
        <v>201</v>
      </c>
      <c r="D144" s="48" t="s">
        <v>190</v>
      </c>
      <c r="E144" s="47">
        <v>1</v>
      </c>
      <c r="F144" s="39" t="s">
        <v>437</v>
      </c>
      <c r="G144" s="48">
        <v>849.76</v>
      </c>
      <c r="H144" s="70">
        <v>0</v>
      </c>
      <c r="I144" s="69">
        <f t="shared" si="3"/>
        <v>849.76</v>
      </c>
      <c r="J144" s="15"/>
      <c r="K144" s="15"/>
      <c r="L144" s="15"/>
      <c r="M144" s="15"/>
      <c r="N144" s="15"/>
      <c r="O144" s="15"/>
      <c r="P144" s="15"/>
      <c r="Q144" s="1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</row>
    <row r="145" spans="1:30">
      <c r="A145" s="39" t="s">
        <v>438</v>
      </c>
      <c r="B145" s="39" t="s">
        <v>94</v>
      </c>
      <c r="C145" s="51" t="s">
        <v>439</v>
      </c>
      <c r="D145" s="48" t="s">
        <v>209</v>
      </c>
      <c r="E145" s="47">
        <v>1</v>
      </c>
      <c r="F145" s="39" t="s">
        <v>440</v>
      </c>
      <c r="G145" s="48">
        <v>1392.8</v>
      </c>
      <c r="H145" s="70">
        <v>0</v>
      </c>
      <c r="I145" s="69">
        <f t="shared" si="3"/>
        <v>1392.8</v>
      </c>
      <c r="J145" s="15"/>
      <c r="K145" s="15"/>
      <c r="L145" s="15"/>
      <c r="M145" s="15"/>
      <c r="N145" s="15"/>
      <c r="O145" s="15"/>
      <c r="P145" s="15"/>
      <c r="Q145" s="1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</row>
    <row r="146" spans="1:30">
      <c r="A146" s="39" t="s">
        <v>441</v>
      </c>
      <c r="B146" s="39" t="s">
        <v>98</v>
      </c>
      <c r="C146" s="51" t="s">
        <v>439</v>
      </c>
      <c r="D146" s="48" t="s">
        <v>442</v>
      </c>
      <c r="E146" s="47">
        <v>1</v>
      </c>
      <c r="F146" s="39" t="s">
        <v>443</v>
      </c>
      <c r="G146" s="48">
        <v>566.6</v>
      </c>
      <c r="H146" s="70">
        <v>0</v>
      </c>
      <c r="I146" s="69">
        <f t="shared" si="3"/>
        <v>566.6</v>
      </c>
      <c r="J146" s="15"/>
      <c r="K146" s="15"/>
      <c r="L146" s="15"/>
      <c r="M146" s="15"/>
      <c r="N146" s="15"/>
      <c r="O146" s="15"/>
      <c r="P146" s="15"/>
      <c r="Q146" s="1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</row>
    <row r="147" spans="1:30">
      <c r="A147" s="39" t="s">
        <v>444</v>
      </c>
      <c r="B147" s="39" t="s">
        <v>238</v>
      </c>
      <c r="C147" s="51" t="s">
        <v>439</v>
      </c>
      <c r="D147" s="48" t="s">
        <v>190</v>
      </c>
      <c r="E147" s="47">
        <v>1</v>
      </c>
      <c r="F147" s="39" t="s">
        <v>445</v>
      </c>
      <c r="G147" s="48">
        <v>849.76</v>
      </c>
      <c r="H147" s="70">
        <v>0</v>
      </c>
      <c r="I147" s="69">
        <f t="shared" si="3"/>
        <v>849.76</v>
      </c>
      <c r="J147" s="15"/>
      <c r="K147" s="15"/>
      <c r="L147" s="15"/>
      <c r="M147" s="15"/>
      <c r="N147" s="15"/>
      <c r="O147" s="15"/>
      <c r="P147" s="15"/>
      <c r="Q147" s="1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</row>
    <row r="148" spans="1:30">
      <c r="A148" s="39" t="s">
        <v>446</v>
      </c>
      <c r="B148" s="39" t="s">
        <v>238</v>
      </c>
      <c r="C148" s="51" t="s">
        <v>467</v>
      </c>
      <c r="D148" s="48" t="s">
        <v>190</v>
      </c>
      <c r="E148" s="47">
        <v>1</v>
      </c>
      <c r="F148" s="39" t="s">
        <v>447</v>
      </c>
      <c r="G148" s="48">
        <v>849.76</v>
      </c>
      <c r="H148" s="70">
        <v>0</v>
      </c>
      <c r="I148" s="69">
        <f t="shared" si="3"/>
        <v>849.76</v>
      </c>
      <c r="J148" s="15"/>
      <c r="K148" s="15"/>
      <c r="L148" s="15"/>
      <c r="M148" s="15"/>
      <c r="N148" s="15"/>
      <c r="O148" s="15"/>
      <c r="P148" s="15"/>
      <c r="Q148" s="1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</row>
    <row r="149" spans="1:30">
      <c r="A149" s="39" t="s">
        <v>448</v>
      </c>
      <c r="B149" s="39" t="s">
        <v>238</v>
      </c>
      <c r="C149" s="51" t="s">
        <v>449</v>
      </c>
      <c r="D149" s="48" t="s">
        <v>209</v>
      </c>
      <c r="E149" s="47">
        <v>1</v>
      </c>
      <c r="F149" s="39" t="s">
        <v>450</v>
      </c>
      <c r="G149" s="48">
        <v>849.76</v>
      </c>
      <c r="H149" s="70">
        <v>0</v>
      </c>
      <c r="I149" s="69">
        <f t="shared" si="3"/>
        <v>849.76</v>
      </c>
      <c r="J149" s="15"/>
      <c r="K149" s="15"/>
      <c r="L149" s="15"/>
      <c r="M149" s="15"/>
      <c r="N149" s="15"/>
      <c r="O149" s="15"/>
      <c r="P149" s="15"/>
      <c r="Q149" s="1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</row>
    <row r="150" spans="1:30">
      <c r="A150" s="39" t="s">
        <v>451</v>
      </c>
      <c r="B150" s="39" t="s">
        <v>94</v>
      </c>
      <c r="C150" s="51" t="s">
        <v>452</v>
      </c>
      <c r="D150" s="48" t="s">
        <v>209</v>
      </c>
      <c r="E150" s="47">
        <v>1</v>
      </c>
      <c r="F150" s="39" t="s">
        <v>453</v>
      </c>
      <c r="G150" s="48">
        <v>1392.8</v>
      </c>
      <c r="H150" s="70">
        <v>0</v>
      </c>
      <c r="I150" s="69">
        <f t="shared" si="3"/>
        <v>1392.8</v>
      </c>
      <c r="J150" s="15"/>
      <c r="K150" s="15"/>
      <c r="L150" s="15"/>
      <c r="M150" s="15"/>
      <c r="N150" s="15"/>
      <c r="O150" s="15"/>
      <c r="P150" s="15"/>
      <c r="Q150" s="1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</row>
    <row r="151" spans="1:30">
      <c r="A151" s="39" t="s">
        <v>454</v>
      </c>
      <c r="B151" s="39" t="s">
        <v>238</v>
      </c>
      <c r="C151" s="51" t="s">
        <v>452</v>
      </c>
      <c r="D151" s="48" t="s">
        <v>209</v>
      </c>
      <c r="E151" s="47">
        <v>1</v>
      </c>
      <c r="F151" s="39" t="s">
        <v>455</v>
      </c>
      <c r="G151" s="48">
        <v>849.76</v>
      </c>
      <c r="H151" s="70">
        <v>0</v>
      </c>
      <c r="I151" s="69">
        <f t="shared" si="3"/>
        <v>849.76</v>
      </c>
      <c r="J151" s="15"/>
      <c r="K151" s="15"/>
      <c r="L151" s="15"/>
      <c r="M151" s="15"/>
      <c r="N151" s="15"/>
      <c r="O151" s="15"/>
      <c r="P151" s="15"/>
      <c r="Q151" s="1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</row>
    <row r="152" spans="1:30">
      <c r="A152" s="39" t="s">
        <v>456</v>
      </c>
      <c r="B152" s="39" t="s">
        <v>238</v>
      </c>
      <c r="C152" s="51" t="s">
        <v>398</v>
      </c>
      <c r="D152" s="48" t="s">
        <v>190</v>
      </c>
      <c r="E152" s="47">
        <v>1</v>
      </c>
      <c r="F152" s="39" t="s">
        <v>457</v>
      </c>
      <c r="G152" s="48">
        <v>849.76</v>
      </c>
      <c r="H152" s="70">
        <v>0</v>
      </c>
      <c r="I152" s="69">
        <f t="shared" si="3"/>
        <v>849.76</v>
      </c>
      <c r="J152" s="15"/>
      <c r="K152" s="15"/>
      <c r="L152" s="15"/>
      <c r="M152" s="15"/>
      <c r="N152" s="15"/>
      <c r="O152" s="15"/>
      <c r="P152" s="15"/>
      <c r="Q152" s="1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</row>
    <row r="153" spans="1:30">
      <c r="A153" s="39" t="s">
        <v>458</v>
      </c>
      <c r="B153" s="39" t="s">
        <v>238</v>
      </c>
      <c r="C153" s="52" t="s">
        <v>452</v>
      </c>
      <c r="D153" s="48" t="s">
        <v>190</v>
      </c>
      <c r="E153" s="47">
        <v>1</v>
      </c>
      <c r="F153" s="39" t="s">
        <v>459</v>
      </c>
      <c r="G153" s="48">
        <v>849.76</v>
      </c>
      <c r="H153" s="70">
        <v>0</v>
      </c>
      <c r="I153" s="69">
        <f t="shared" si="3"/>
        <v>849.76</v>
      </c>
      <c r="J153" s="15"/>
      <c r="K153" s="15"/>
      <c r="L153" s="15"/>
      <c r="M153" s="15"/>
      <c r="N153" s="15"/>
      <c r="O153" s="15"/>
      <c r="P153" s="15"/>
      <c r="Q153" s="1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</row>
    <row r="154" spans="1:30">
      <c r="A154" s="39" t="s">
        <v>460</v>
      </c>
      <c r="B154" s="39" t="s">
        <v>94</v>
      </c>
      <c r="C154" s="51" t="s">
        <v>439</v>
      </c>
      <c r="D154" s="48" t="s">
        <v>209</v>
      </c>
      <c r="E154" s="47">
        <v>1</v>
      </c>
      <c r="F154" s="39" t="s">
        <v>461</v>
      </c>
      <c r="G154" s="48">
        <v>1392.8</v>
      </c>
      <c r="H154" s="70">
        <v>0</v>
      </c>
      <c r="I154" s="69">
        <f t="shared" si="3"/>
        <v>1392.8</v>
      </c>
      <c r="J154" s="15"/>
      <c r="K154" s="15"/>
      <c r="L154" s="15"/>
      <c r="M154" s="15"/>
      <c r="N154" s="15"/>
      <c r="O154" s="15"/>
      <c r="P154" s="15"/>
      <c r="Q154" s="1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</row>
    <row r="155" spans="1:30">
      <c r="A155" s="39" t="s">
        <v>225</v>
      </c>
      <c r="B155" s="39" t="s">
        <v>244</v>
      </c>
      <c r="C155" s="48" t="s">
        <v>225</v>
      </c>
      <c r="D155" s="48" t="s">
        <v>190</v>
      </c>
      <c r="E155" s="47">
        <v>1</v>
      </c>
      <c r="F155" s="39" t="s">
        <v>462</v>
      </c>
      <c r="G155" s="48">
        <v>505.81</v>
      </c>
      <c r="H155" s="70">
        <v>0</v>
      </c>
      <c r="I155" s="69">
        <f t="shared" si="3"/>
        <v>505.81</v>
      </c>
      <c r="J155" s="15"/>
      <c r="K155" s="15"/>
      <c r="L155" s="15"/>
      <c r="M155" s="15"/>
      <c r="N155" s="15"/>
      <c r="O155" s="15"/>
      <c r="P155" s="15"/>
      <c r="Q155" s="1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</row>
    <row r="156" spans="1:30">
      <c r="A156" s="39" t="s">
        <v>463</v>
      </c>
      <c r="B156" s="39" t="s">
        <v>98</v>
      </c>
      <c r="C156" s="48" t="s">
        <v>225</v>
      </c>
      <c r="D156" s="48" t="s">
        <v>190</v>
      </c>
      <c r="E156" s="47">
        <v>1</v>
      </c>
      <c r="F156" s="39" t="s">
        <v>464</v>
      </c>
      <c r="G156" s="48">
        <v>566.6</v>
      </c>
      <c r="H156" s="70">
        <v>0</v>
      </c>
      <c r="I156" s="69">
        <f t="shared" si="3"/>
        <v>566.6</v>
      </c>
      <c r="J156" s="15"/>
      <c r="K156" s="15"/>
      <c r="L156" s="15"/>
      <c r="M156" s="15"/>
      <c r="N156" s="15"/>
      <c r="O156" s="15"/>
      <c r="P156" s="15"/>
      <c r="Q156" s="1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</row>
    <row r="157" spans="1:30">
      <c r="A157" s="39" t="s">
        <v>465</v>
      </c>
      <c r="B157" s="39" t="s">
        <v>98</v>
      </c>
      <c r="C157" s="48" t="s">
        <v>225</v>
      </c>
      <c r="D157" s="48" t="s">
        <v>209</v>
      </c>
      <c r="E157" s="47">
        <v>1</v>
      </c>
      <c r="F157" s="39" t="s">
        <v>466</v>
      </c>
      <c r="G157" s="48">
        <v>566.6</v>
      </c>
      <c r="H157" s="70">
        <v>0</v>
      </c>
      <c r="I157" s="69">
        <f t="shared" si="3"/>
        <v>566.6</v>
      </c>
      <c r="J157" s="15"/>
      <c r="K157" s="15"/>
      <c r="L157" s="15"/>
      <c r="M157" s="15"/>
      <c r="N157" s="15"/>
      <c r="O157" s="15"/>
      <c r="P157" s="15"/>
      <c r="Q157" s="1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</row>
    <row r="158" spans="1:30">
      <c r="A158" s="39" t="s">
        <v>446</v>
      </c>
      <c r="B158" s="39" t="s">
        <v>238</v>
      </c>
      <c r="C158" s="51" t="s">
        <v>439</v>
      </c>
      <c r="D158" s="39" t="s">
        <v>209</v>
      </c>
      <c r="E158" s="47">
        <v>1</v>
      </c>
      <c r="F158" s="39" t="s">
        <v>468</v>
      </c>
      <c r="G158" s="66">
        <v>849.76</v>
      </c>
      <c r="H158" s="70">
        <v>0</v>
      </c>
      <c r="I158" s="69">
        <f t="shared" si="3"/>
        <v>849.76</v>
      </c>
      <c r="J158" s="15"/>
      <c r="K158" s="15"/>
      <c r="L158" s="15"/>
      <c r="M158" s="15"/>
      <c r="N158" s="15"/>
      <c r="O158" s="15"/>
      <c r="P158" s="15"/>
      <c r="Q158" s="1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</row>
    <row r="159" spans="1:30" s="79" customFormat="1" ht="14.25">
      <c r="A159" s="39" t="s">
        <v>261</v>
      </c>
      <c r="B159" s="39" t="s">
        <v>238</v>
      </c>
      <c r="C159" s="67" t="s">
        <v>215</v>
      </c>
      <c r="D159" s="48" t="s">
        <v>190</v>
      </c>
      <c r="E159" s="47">
        <v>1</v>
      </c>
      <c r="F159" s="39" t="s">
        <v>262</v>
      </c>
      <c r="G159" s="66">
        <v>849.76</v>
      </c>
      <c r="H159" s="49">
        <v>0</v>
      </c>
      <c r="I159" s="50">
        <f t="shared" si="3"/>
        <v>849.76</v>
      </c>
      <c r="J159" s="78"/>
      <c r="K159" s="78"/>
      <c r="L159" s="78"/>
      <c r="M159" s="78"/>
      <c r="N159" s="78"/>
      <c r="O159" s="78"/>
      <c r="P159" s="78"/>
      <c r="Q159" s="78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</row>
    <row r="160" spans="1:30" s="79" customFormat="1" ht="14.25">
      <c r="A160" s="39" t="s">
        <v>469</v>
      </c>
      <c r="B160" s="39" t="s">
        <v>238</v>
      </c>
      <c r="C160" s="67" t="s">
        <v>340</v>
      </c>
      <c r="D160" s="48" t="s">
        <v>209</v>
      </c>
      <c r="E160" s="47">
        <v>1</v>
      </c>
      <c r="F160" s="39" t="s">
        <v>470</v>
      </c>
      <c r="G160" s="66">
        <v>849.76</v>
      </c>
      <c r="H160" s="49">
        <v>0</v>
      </c>
      <c r="I160" s="50">
        <f t="shared" si="3"/>
        <v>849.76</v>
      </c>
      <c r="J160" s="78"/>
      <c r="K160" s="78"/>
      <c r="L160" s="78"/>
      <c r="M160" s="78"/>
      <c r="N160" s="78"/>
      <c r="O160" s="78"/>
      <c r="P160" s="78"/>
      <c r="Q160" s="78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</row>
    <row r="161" spans="1:30" ht="45">
      <c r="A161" s="73" t="s">
        <v>85</v>
      </c>
      <c r="B161" s="73" t="s">
        <v>86</v>
      </c>
      <c r="C161" s="72" t="s">
        <v>87</v>
      </c>
      <c r="D161" s="72" t="s">
        <v>88</v>
      </c>
      <c r="E161" s="72" t="s">
        <v>89</v>
      </c>
      <c r="F161" s="71"/>
      <c r="G161" s="72" t="s">
        <v>90</v>
      </c>
      <c r="H161" s="72" t="s">
        <v>91</v>
      </c>
      <c r="I161" s="72" t="s">
        <v>92</v>
      </c>
      <c r="J161" s="15"/>
      <c r="K161" s="15"/>
      <c r="L161" s="15"/>
      <c r="M161" s="15"/>
      <c r="N161" s="15"/>
      <c r="O161" s="15"/>
      <c r="P161" s="15"/>
      <c r="Q161" s="15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</row>
    <row r="162" spans="1:30">
      <c r="A162" s="20" t="s">
        <v>93</v>
      </c>
      <c r="B162" s="32" t="s">
        <v>94</v>
      </c>
      <c r="C162" s="21">
        <f>SUMIFS($E$51:$E$160,$B$51:$B$160,"FGS-1",$D$51:$D$160,"&lt;&gt;VAGO")</f>
        <v>16</v>
      </c>
      <c r="D162" s="21">
        <f>SUMIFS($E$51:$E$157,$B$51:$B$157,"FGS-1",$D$51:$D$157,"VAGO")</f>
        <v>0</v>
      </c>
      <c r="E162" s="21">
        <f t="shared" ref="E162:E167" si="4">C162+D162</f>
        <v>16</v>
      </c>
      <c r="F162" s="22"/>
      <c r="G162" s="32">
        <f>SUMIF($B$51:$B$157,"FGS-1",$G$51:$G$157)</f>
        <v>22284.799999999992</v>
      </c>
      <c r="H162" s="32">
        <f>SUMIF($B$51:$B$157,"FGS-1",$G$51:$G$157)</f>
        <v>22284.799999999992</v>
      </c>
      <c r="I162" s="32">
        <f>SUMIF($B$51:$B$157,"FGS-1",$G$51:$G$157)</f>
        <v>22284.799999999992</v>
      </c>
      <c r="J162" s="15"/>
      <c r="K162" s="15"/>
      <c r="L162" s="15"/>
      <c r="M162" s="15"/>
      <c r="N162" s="15"/>
      <c r="O162" s="15"/>
      <c r="P162" s="15"/>
      <c r="Q162" s="15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>
      <c r="A163" s="20" t="s">
        <v>95</v>
      </c>
      <c r="B163" s="68" t="s">
        <v>96</v>
      </c>
      <c r="C163" s="21">
        <f>SUMIFS($E$51:$E$160,$B$51:$B$160,"FGS-2",$D$51:$D$160,"&lt;&gt;VAGO")</f>
        <v>56</v>
      </c>
      <c r="D163" s="21">
        <f>SUMIFS($E$51:$E$157,$B$51:$B$157,"FGS-2",$D$51:$D$157,"VAGO")</f>
        <v>0</v>
      </c>
      <c r="E163" s="21">
        <f t="shared" si="4"/>
        <v>56</v>
      </c>
      <c r="F163" s="25"/>
      <c r="G163" s="32">
        <f>SUMIF($B$51:$B$157,"FGS-2",$G$51:$G$157)</f>
        <v>45037.279999999999</v>
      </c>
      <c r="H163" s="32">
        <f>SUMIF($B$51:$B$157,"FGS-2",$G$51:$G$157)</f>
        <v>45037.279999999999</v>
      </c>
      <c r="I163" s="32">
        <f>SUMIF($B$51:$B$157,"FGS-2",$G$51:$G$157)</f>
        <v>45037.279999999999</v>
      </c>
      <c r="J163" s="15"/>
      <c r="K163" s="15"/>
      <c r="L163" s="15"/>
      <c r="M163" s="15"/>
      <c r="N163" s="15"/>
      <c r="O163" s="15"/>
      <c r="P163" s="15"/>
      <c r="Q163" s="15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>
      <c r="A164" s="20" t="s">
        <v>97</v>
      </c>
      <c r="B164" s="32" t="s">
        <v>98</v>
      </c>
      <c r="C164" s="21">
        <f>SUMIFS($E$51:$E$160,$B$51:$B$160,"FGS-3",$D$51:$D$160,"&lt;&gt;VAGO")</f>
        <v>24</v>
      </c>
      <c r="D164" s="21">
        <f>SUMIFS($E$51:$E$157,$B$51:$B$157,"FGS-3",$D$51:$D$157,"VAGO")</f>
        <v>0</v>
      </c>
      <c r="E164" s="21">
        <f t="shared" si="4"/>
        <v>24</v>
      </c>
      <c r="F164" s="25"/>
      <c r="G164" s="32">
        <f>SUMIF($B$51:$B$157,"FGS-3",$G$51:$G$157)</f>
        <v>13598.400000000005</v>
      </c>
      <c r="H164" s="32">
        <f>SUMIF($B$51:$B$157,"FGS-3",$G$51:$G$157)</f>
        <v>13598.400000000005</v>
      </c>
      <c r="I164" s="32">
        <f>SUMIF($B$51:$B$157,"FGS-3",$G$51:$G$157)</f>
        <v>13598.400000000005</v>
      </c>
      <c r="J164" s="15"/>
      <c r="K164" s="15"/>
      <c r="L164" s="15"/>
      <c r="M164" s="15"/>
      <c r="N164" s="15"/>
      <c r="O164" s="15"/>
      <c r="P164" s="15"/>
      <c r="Q164" s="15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>
      <c r="A165" s="26" t="s">
        <v>99</v>
      </c>
      <c r="B165" s="35" t="s">
        <v>100</v>
      </c>
      <c r="C165" s="21">
        <f>SUMIFS($E$51:$E$157,$B$51:$B$157,"FGA-1",$D$51:$D$157,"&lt;&gt;VAGO")</f>
        <v>11</v>
      </c>
      <c r="D165" s="21">
        <f>SUMIFS($E$51:$E$157,$B$51:$B$157,"FGA-1",$D$51:$D$157,"VAGO")</f>
        <v>0</v>
      </c>
      <c r="E165" s="21">
        <f t="shared" si="4"/>
        <v>11</v>
      </c>
      <c r="F165" s="27"/>
      <c r="G165" s="32">
        <f>SUMIF($B$51:$B$157,"FGA-1",$G$51:$G$157)</f>
        <v>5563.9100000000008</v>
      </c>
      <c r="H165" s="32">
        <f>SUMIF($B$51:$B$157,"FGA-1",$G$51:$G$157)</f>
        <v>5563.9100000000008</v>
      </c>
      <c r="I165" s="32">
        <f>SUMIF($B$51:$B$157,"FGA-1",$G$51:$G$157)</f>
        <v>5563.9100000000008</v>
      </c>
      <c r="J165" s="15"/>
      <c r="K165" s="15"/>
      <c r="L165" s="15"/>
      <c r="M165" s="15"/>
      <c r="N165" s="15"/>
      <c r="O165" s="15"/>
      <c r="P165" s="15"/>
      <c r="Q165" s="15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>
      <c r="A166" s="20" t="s">
        <v>101</v>
      </c>
      <c r="B166" s="32" t="s">
        <v>102</v>
      </c>
      <c r="C166" s="21">
        <f>SUMIFS($E$51:$E$157,$B$51:$B$157,"FGA-2",$D$51:$D$157,"&lt;&gt;VAGO")</f>
        <v>1</v>
      </c>
      <c r="D166" s="21">
        <f>SUMIFS($E$51:$E$157,$B$51:$B$157,"FGA-2",$D$51:$D$157,"VAGO")</f>
        <v>0</v>
      </c>
      <c r="E166" s="21">
        <f t="shared" si="4"/>
        <v>1</v>
      </c>
      <c r="F166" s="27"/>
      <c r="G166" s="32">
        <f>SUMIF($B$51:$B$157,"FGA-2",$G$51:$G$157)</f>
        <v>465.35</v>
      </c>
      <c r="H166" s="32">
        <f>SUMIF($B$51:$B$157,"FGA-2",$G$51:$G$157)</f>
        <v>465.35</v>
      </c>
      <c r="I166" s="32">
        <f>SUMIF($B$51:$B$157,"FGA-2",$G$51:$G$157)</f>
        <v>465.35</v>
      </c>
      <c r="J166" s="15"/>
      <c r="K166" s="15"/>
      <c r="L166" s="15"/>
      <c r="M166" s="15"/>
      <c r="N166" s="15"/>
      <c r="O166" s="15"/>
      <c r="P166" s="15"/>
      <c r="Q166" s="15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>
      <c r="A167" s="20" t="s">
        <v>103</v>
      </c>
      <c r="B167" s="32" t="s">
        <v>104</v>
      </c>
      <c r="C167" s="21">
        <f>SUMIFS($E$51:$E$157,$B$51:$B$157,"FGA-3",$D$51:$D$157,"&lt;&gt;VAGO")</f>
        <v>2</v>
      </c>
      <c r="D167" s="21">
        <f>SUMIFS($E$51:$E$157,$B$51:$B$157,"FGA-3",$D$51:$D$157,"VAGO")</f>
        <v>0</v>
      </c>
      <c r="E167" s="21">
        <f t="shared" si="4"/>
        <v>2</v>
      </c>
      <c r="F167" s="25"/>
      <c r="G167" s="32">
        <f>SUMIF($B$51:$B$157,"FGA-3",$G$51:$G$157)</f>
        <v>728.34</v>
      </c>
      <c r="H167" s="32">
        <f>SUMIF($B$51:$B$157,"FGA-3",$G$51:$G$157)</f>
        <v>728.34</v>
      </c>
      <c r="I167" s="32">
        <f>SUMIF($B$51:$B$157,"FGA-3",$G$51:$G$157)</f>
        <v>728.34</v>
      </c>
      <c r="J167" s="15"/>
      <c r="K167" s="15"/>
      <c r="L167" s="15"/>
      <c r="M167" s="15"/>
      <c r="N167" s="15"/>
      <c r="O167" s="15"/>
      <c r="P167" s="15"/>
      <c r="Q167" s="15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</row>
    <row r="168" spans="1:30" ht="30">
      <c r="A168" s="17" t="s">
        <v>105</v>
      </c>
      <c r="B168" s="31"/>
      <c r="C168" s="18">
        <f>SUM(C162:C167)</f>
        <v>110</v>
      </c>
      <c r="D168" s="18">
        <f>SUM(D162:D167)</f>
        <v>0</v>
      </c>
      <c r="E168" s="18">
        <f>SUM(E162:E167)</f>
        <v>110</v>
      </c>
      <c r="F168" s="31"/>
      <c r="G168" s="33">
        <f>SUM(G162:G167)</f>
        <v>87678.080000000002</v>
      </c>
      <c r="H168" s="33">
        <f>SUM(H162:H167)</f>
        <v>87678.080000000002</v>
      </c>
      <c r="I168" s="33">
        <f>SUM(I162:I167)</f>
        <v>87678.080000000002</v>
      </c>
      <c r="J168" s="15"/>
      <c r="K168" s="15"/>
      <c r="L168" s="15"/>
      <c r="M168" s="15"/>
      <c r="N168" s="15"/>
      <c r="O168" s="15"/>
      <c r="P168" s="15"/>
      <c r="Q168" s="15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</row>
    <row r="169" spans="1:30" ht="33" customHeight="1">
      <c r="A169" s="24"/>
      <c r="B169" s="24"/>
      <c r="C169" s="24"/>
      <c r="D169" s="24"/>
      <c r="E169" s="24"/>
      <c r="F169" s="24"/>
      <c r="G169" s="55"/>
      <c r="H169" s="55"/>
      <c r="I169" s="59"/>
      <c r="J169" s="30"/>
      <c r="K169" s="6"/>
      <c r="L169" s="30"/>
      <c r="M169" s="30"/>
      <c r="N169" s="30"/>
      <c r="O169" s="30"/>
      <c r="P169" s="30"/>
      <c r="Q169" s="30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45">
      <c r="A170" s="17"/>
      <c r="B170" s="17"/>
      <c r="C170" s="18" t="s">
        <v>106</v>
      </c>
      <c r="D170" s="18" t="s">
        <v>107</v>
      </c>
      <c r="E170" s="18" t="s">
        <v>108</v>
      </c>
      <c r="F170" s="19"/>
      <c r="G170" s="18" t="s">
        <v>109</v>
      </c>
      <c r="H170" s="18" t="s">
        <v>110</v>
      </c>
      <c r="I170" s="18" t="s">
        <v>111</v>
      </c>
      <c r="J170" s="30"/>
      <c r="K170" s="6"/>
      <c r="L170" s="30"/>
      <c r="M170" s="30"/>
      <c r="N170" s="30"/>
      <c r="O170" s="30"/>
      <c r="P170" s="30"/>
      <c r="Q170" s="30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30">
      <c r="A171" s="17" t="s">
        <v>112</v>
      </c>
      <c r="B171" s="19"/>
      <c r="C171" s="18">
        <f>SUM(C28+C47+C168)</f>
        <v>128</v>
      </c>
      <c r="D171" s="18">
        <f>SUM(D28+D47+D168)</f>
        <v>0</v>
      </c>
      <c r="E171" s="18">
        <f>SUM(E28+E47+E168)</f>
        <v>128</v>
      </c>
      <c r="F171" s="19"/>
      <c r="G171" s="33">
        <f>SUM(H28+G47+G168)</f>
        <v>140688.4</v>
      </c>
      <c r="H171" s="33">
        <f>SUM(I28+H47+H168)</f>
        <v>124674.19</v>
      </c>
      <c r="I171" s="33">
        <f>SUM(J28+I47+I168)</f>
        <v>177684.51</v>
      </c>
      <c r="J171" s="30"/>
      <c r="K171" s="6"/>
      <c r="L171" s="30"/>
      <c r="M171" s="30"/>
      <c r="N171" s="30"/>
      <c r="O171" s="30"/>
      <c r="P171" s="30"/>
      <c r="Q171" s="30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t="30" customHeight="1">
      <c r="A172" s="24"/>
      <c r="B172" s="24"/>
      <c r="C172" s="24"/>
      <c r="D172" s="24"/>
      <c r="E172" s="24"/>
      <c r="F172" s="24"/>
      <c r="G172" s="55"/>
      <c r="H172" s="55"/>
      <c r="I172" s="59"/>
      <c r="J172" s="30"/>
      <c r="K172" s="6"/>
      <c r="L172" s="30"/>
      <c r="M172" s="30"/>
      <c r="N172" s="30"/>
      <c r="O172" s="30"/>
      <c r="P172" s="30"/>
      <c r="Q172" s="30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>
      <c r="A173" s="86" t="s">
        <v>113</v>
      </c>
      <c r="B173" s="81"/>
      <c r="C173" s="81"/>
      <c r="D173" s="81"/>
      <c r="E173" s="81"/>
      <c r="F173" s="82"/>
      <c r="G173" s="56"/>
      <c r="H173" s="55"/>
      <c r="I173" s="55"/>
      <c r="J173" s="24"/>
      <c r="K173" s="15"/>
      <c r="L173" s="24"/>
      <c r="M173" s="30"/>
      <c r="N173" s="30"/>
      <c r="O173" s="30"/>
      <c r="P173" s="30"/>
      <c r="Q173" s="30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>
      <c r="A174" s="93" t="s">
        <v>114</v>
      </c>
      <c r="B174" s="81"/>
      <c r="C174" s="81"/>
      <c r="D174" s="81"/>
      <c r="E174" s="81"/>
      <c r="F174" s="82"/>
      <c r="G174" s="56"/>
      <c r="H174" s="55"/>
      <c r="I174" s="55"/>
      <c r="J174" s="24"/>
      <c r="K174" s="24"/>
      <c r="L174" s="24"/>
      <c r="M174" s="30"/>
      <c r="N174" s="30"/>
      <c r="O174" s="30"/>
      <c r="P174" s="30"/>
      <c r="Q174" s="30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>
      <c r="A175" s="93" t="s">
        <v>115</v>
      </c>
      <c r="B175" s="81"/>
      <c r="C175" s="81"/>
      <c r="D175" s="81"/>
      <c r="E175" s="81"/>
      <c r="F175" s="82"/>
      <c r="G175" s="56"/>
      <c r="H175" s="55"/>
      <c r="I175" s="55"/>
      <c r="J175" s="24"/>
      <c r="K175" s="24"/>
      <c r="L175" s="24"/>
      <c r="M175" s="30"/>
      <c r="N175" s="30"/>
      <c r="O175" s="30"/>
      <c r="P175" s="30"/>
      <c r="Q175" s="30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>
      <c r="A176" s="91" t="s">
        <v>116</v>
      </c>
      <c r="B176" s="81"/>
      <c r="C176" s="81"/>
      <c r="D176" s="81"/>
      <c r="E176" s="81"/>
      <c r="F176" s="82"/>
      <c r="G176" s="56"/>
      <c r="H176" s="55"/>
      <c r="I176" s="55"/>
      <c r="J176" s="24"/>
      <c r="K176" s="24"/>
      <c r="L176" s="24"/>
      <c r="M176" s="30"/>
      <c r="N176" s="30"/>
      <c r="O176" s="30"/>
      <c r="P176" s="30"/>
      <c r="Q176" s="30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:30">
      <c r="A177" s="91" t="s">
        <v>117</v>
      </c>
      <c r="B177" s="81"/>
      <c r="C177" s="81"/>
      <c r="D177" s="81"/>
      <c r="E177" s="81"/>
      <c r="F177" s="82"/>
      <c r="G177" s="56"/>
      <c r="H177" s="55"/>
      <c r="I177" s="55"/>
      <c r="J177" s="24"/>
      <c r="K177" s="24"/>
      <c r="L177" s="24"/>
      <c r="M177" s="30"/>
      <c r="N177" s="30"/>
      <c r="O177" s="30"/>
      <c r="P177" s="30"/>
      <c r="Q177" s="30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:30">
      <c r="A178" s="91" t="s">
        <v>118</v>
      </c>
      <c r="B178" s="81"/>
      <c r="C178" s="81"/>
      <c r="D178" s="81"/>
      <c r="E178" s="81"/>
      <c r="F178" s="82"/>
      <c r="G178" s="56"/>
      <c r="H178" s="55"/>
      <c r="I178" s="55"/>
      <c r="J178" s="24"/>
      <c r="K178" s="24"/>
      <c r="L178" s="24"/>
      <c r="M178" s="30"/>
      <c r="N178" s="30"/>
      <c r="O178" s="30"/>
      <c r="P178" s="30"/>
      <c r="Q178" s="30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>
      <c r="A179" s="91"/>
      <c r="B179" s="81"/>
      <c r="C179" s="81"/>
      <c r="D179" s="81"/>
      <c r="E179" s="81"/>
      <c r="F179" s="82"/>
      <c r="G179" s="56"/>
      <c r="H179" s="55"/>
      <c r="I179" s="55"/>
      <c r="J179" s="24"/>
      <c r="K179" s="24"/>
      <c r="L179" s="24"/>
      <c r="M179" s="30"/>
      <c r="N179" s="30"/>
      <c r="O179" s="30"/>
      <c r="P179" s="30"/>
      <c r="Q179" s="30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:30">
      <c r="A180" s="91"/>
      <c r="B180" s="81"/>
      <c r="C180" s="81"/>
      <c r="D180" s="81"/>
      <c r="E180" s="81"/>
      <c r="F180" s="82"/>
      <c r="G180" s="56"/>
      <c r="H180" s="55"/>
      <c r="I180" s="55"/>
      <c r="J180" s="24"/>
      <c r="K180" s="24"/>
      <c r="L180" s="24"/>
      <c r="M180" s="30"/>
      <c r="N180" s="30"/>
      <c r="O180" s="30"/>
      <c r="P180" s="30"/>
      <c r="Q180" s="30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:30">
      <c r="A181" s="83"/>
      <c r="B181" s="81"/>
      <c r="C181" s="81"/>
      <c r="D181" s="81"/>
      <c r="E181" s="81"/>
      <c r="F181" s="82"/>
      <c r="G181" s="56"/>
      <c r="H181" s="55"/>
      <c r="I181" s="55"/>
      <c r="J181" s="24"/>
      <c r="K181" s="24"/>
      <c r="L181" s="24"/>
      <c r="M181" s="30"/>
      <c r="N181" s="30"/>
      <c r="O181" s="30"/>
      <c r="P181" s="30"/>
      <c r="Q181" s="30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>
      <c r="A182" s="83"/>
      <c r="B182" s="81"/>
      <c r="C182" s="81"/>
      <c r="D182" s="81"/>
      <c r="E182" s="81"/>
      <c r="F182" s="82"/>
      <c r="G182" s="56"/>
      <c r="H182" s="55"/>
      <c r="I182" s="55"/>
      <c r="J182" s="24"/>
      <c r="K182" s="24"/>
      <c r="L182" s="24"/>
      <c r="M182" s="30"/>
      <c r="N182" s="30"/>
      <c r="O182" s="30"/>
      <c r="P182" s="30"/>
      <c r="Q182" s="30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>
      <c r="A183" s="83"/>
      <c r="B183" s="81"/>
      <c r="C183" s="81"/>
      <c r="D183" s="81"/>
      <c r="E183" s="81"/>
      <c r="F183" s="82"/>
      <c r="G183" s="56"/>
      <c r="H183" s="55"/>
      <c r="I183" s="55"/>
      <c r="J183" s="24"/>
      <c r="K183" s="24"/>
      <c r="L183" s="24"/>
      <c r="M183" s="30"/>
      <c r="N183" s="30"/>
      <c r="O183" s="30"/>
      <c r="P183" s="30"/>
      <c r="Q183" s="30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:30">
      <c r="A184" s="83"/>
      <c r="B184" s="81"/>
      <c r="C184" s="81"/>
      <c r="D184" s="81"/>
      <c r="E184" s="81"/>
      <c r="F184" s="82"/>
      <c r="G184" s="56"/>
      <c r="H184" s="55"/>
      <c r="I184" s="55"/>
      <c r="J184" s="24"/>
      <c r="K184" s="24"/>
      <c r="L184" s="24"/>
      <c r="M184" s="30"/>
      <c r="N184" s="30"/>
      <c r="O184" s="30"/>
      <c r="P184" s="30"/>
      <c r="Q184" s="30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>
      <c r="A185" s="83"/>
      <c r="B185" s="81"/>
      <c r="C185" s="81"/>
      <c r="D185" s="81"/>
      <c r="E185" s="81"/>
      <c r="F185" s="82"/>
      <c r="G185" s="56"/>
      <c r="H185" s="55"/>
      <c r="I185" s="55"/>
      <c r="J185" s="24"/>
      <c r="K185" s="24"/>
      <c r="L185" s="24"/>
      <c r="M185" s="30"/>
      <c r="N185" s="30"/>
      <c r="O185" s="30"/>
      <c r="P185" s="30"/>
      <c r="Q185" s="30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32.25" customHeight="1">
      <c r="A186" s="84"/>
      <c r="B186" s="85"/>
      <c r="C186" s="85"/>
      <c r="D186" s="85"/>
      <c r="E186" s="85"/>
      <c r="F186" s="85"/>
      <c r="G186" s="56"/>
      <c r="H186" s="55"/>
      <c r="I186" s="55"/>
      <c r="J186" s="24"/>
      <c r="K186" s="24"/>
      <c r="L186" s="24"/>
      <c r="M186" s="30"/>
      <c r="N186" s="30"/>
      <c r="O186" s="30"/>
      <c r="P186" s="30"/>
      <c r="Q186" s="30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:30">
      <c r="A187" s="86" t="s">
        <v>119</v>
      </c>
      <c r="B187" s="81"/>
      <c r="C187" s="81"/>
      <c r="D187" s="81"/>
      <c r="E187" s="81"/>
      <c r="F187" s="82"/>
      <c r="G187" s="56"/>
      <c r="H187" s="55"/>
      <c r="I187" s="55"/>
      <c r="J187" s="24"/>
      <c r="K187" s="24"/>
      <c r="L187" s="24"/>
      <c r="M187" s="30"/>
      <c r="N187" s="30"/>
      <c r="O187" s="30"/>
      <c r="P187" s="30"/>
      <c r="Q187" s="30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>
      <c r="A188" s="87" t="s">
        <v>120</v>
      </c>
      <c r="B188" s="81"/>
      <c r="C188" s="81"/>
      <c r="D188" s="81"/>
      <c r="E188" s="81"/>
      <c r="F188" s="82"/>
      <c r="G188" s="56"/>
      <c r="H188" s="55"/>
      <c r="I188" s="55"/>
      <c r="J188" s="24"/>
      <c r="K188" s="24"/>
      <c r="L188" s="24"/>
      <c r="M188" s="30"/>
      <c r="N188" s="30"/>
      <c r="O188" s="30"/>
      <c r="P188" s="30"/>
      <c r="Q188" s="30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:30">
      <c r="A189" s="80" t="s">
        <v>121</v>
      </c>
      <c r="B189" s="81"/>
      <c r="C189" s="81"/>
      <c r="D189" s="81"/>
      <c r="E189" s="81"/>
      <c r="F189" s="82"/>
      <c r="G189" s="56"/>
      <c r="H189" s="55"/>
      <c r="I189" s="55"/>
      <c r="J189" s="24"/>
      <c r="K189" s="24"/>
      <c r="L189" s="24"/>
      <c r="M189" s="30"/>
      <c r="N189" s="30"/>
      <c r="O189" s="30"/>
      <c r="P189" s="30"/>
      <c r="Q189" s="30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>
      <c r="A190" s="80" t="s">
        <v>122</v>
      </c>
      <c r="B190" s="81"/>
      <c r="C190" s="81"/>
      <c r="D190" s="81"/>
      <c r="E190" s="81"/>
      <c r="F190" s="82"/>
      <c r="G190" s="56"/>
      <c r="H190" s="55"/>
      <c r="I190" s="55"/>
      <c r="J190" s="24"/>
      <c r="K190" s="24"/>
      <c r="L190" s="24"/>
      <c r="M190" s="30"/>
      <c r="N190" s="30"/>
      <c r="O190" s="30"/>
      <c r="P190" s="30"/>
      <c r="Q190" s="3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:30">
      <c r="A191" s="80" t="s">
        <v>123</v>
      </c>
      <c r="B191" s="81"/>
      <c r="C191" s="81"/>
      <c r="D191" s="81"/>
      <c r="E191" s="81"/>
      <c r="F191" s="82"/>
      <c r="G191" s="56"/>
      <c r="H191" s="55"/>
      <c r="I191" s="55"/>
      <c r="J191" s="24"/>
      <c r="K191" s="24"/>
      <c r="L191" s="24"/>
      <c r="M191" s="30"/>
      <c r="N191" s="30"/>
      <c r="O191" s="30"/>
      <c r="P191" s="30"/>
      <c r="Q191" s="30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:30">
      <c r="A192" s="80" t="s">
        <v>124</v>
      </c>
      <c r="B192" s="81"/>
      <c r="C192" s="81"/>
      <c r="D192" s="81"/>
      <c r="E192" s="81"/>
      <c r="F192" s="82"/>
      <c r="G192" s="56"/>
      <c r="H192" s="55"/>
      <c r="I192" s="55"/>
      <c r="J192" s="24"/>
      <c r="K192" s="24"/>
      <c r="L192" s="24"/>
      <c r="M192" s="30"/>
      <c r="N192" s="30"/>
      <c r="O192" s="30"/>
      <c r="P192" s="30"/>
      <c r="Q192" s="30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>
      <c r="A193" s="80" t="s">
        <v>125</v>
      </c>
      <c r="B193" s="81"/>
      <c r="C193" s="81"/>
      <c r="D193" s="81"/>
      <c r="E193" s="81"/>
      <c r="F193" s="82"/>
      <c r="G193" s="56"/>
      <c r="H193" s="55"/>
      <c r="I193" s="55"/>
      <c r="J193" s="24"/>
      <c r="K193" s="24"/>
      <c r="L193" s="24"/>
      <c r="M193" s="30"/>
      <c r="N193" s="30"/>
      <c r="O193" s="30"/>
      <c r="P193" s="30"/>
      <c r="Q193" s="30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:30">
      <c r="A194" s="80" t="s">
        <v>126</v>
      </c>
      <c r="B194" s="81"/>
      <c r="C194" s="81"/>
      <c r="D194" s="81"/>
      <c r="E194" s="81"/>
      <c r="F194" s="82"/>
      <c r="G194" s="56"/>
      <c r="H194" s="55"/>
      <c r="I194" s="55"/>
      <c r="J194" s="24"/>
      <c r="K194" s="24"/>
      <c r="L194" s="24"/>
      <c r="M194" s="30"/>
      <c r="N194" s="30"/>
      <c r="O194" s="30"/>
      <c r="P194" s="30"/>
      <c r="Q194" s="30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:30">
      <c r="A195" s="80" t="s">
        <v>127</v>
      </c>
      <c r="B195" s="81"/>
      <c r="C195" s="81"/>
      <c r="D195" s="81"/>
      <c r="E195" s="81"/>
      <c r="F195" s="82"/>
      <c r="G195" s="56"/>
      <c r="H195" s="55"/>
      <c r="I195" s="55"/>
      <c r="J195" s="24"/>
      <c r="K195" s="24"/>
      <c r="L195" s="24"/>
      <c r="M195" s="30"/>
      <c r="N195" s="30"/>
      <c r="O195" s="30"/>
      <c r="P195" s="30"/>
      <c r="Q195" s="30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:30">
      <c r="A196" s="80" t="s">
        <v>128</v>
      </c>
      <c r="B196" s="81"/>
      <c r="C196" s="81"/>
      <c r="D196" s="81"/>
      <c r="E196" s="81"/>
      <c r="F196" s="82"/>
      <c r="G196" s="56"/>
      <c r="H196" s="55"/>
      <c r="I196" s="55"/>
      <c r="J196" s="24"/>
      <c r="K196" s="24"/>
      <c r="L196" s="24"/>
      <c r="M196" s="30"/>
      <c r="N196" s="30"/>
      <c r="O196" s="30"/>
      <c r="P196" s="30"/>
      <c r="Q196" s="30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:30">
      <c r="A197" s="80" t="s">
        <v>129</v>
      </c>
      <c r="B197" s="81"/>
      <c r="C197" s="81"/>
      <c r="D197" s="81"/>
      <c r="E197" s="81"/>
      <c r="F197" s="82"/>
      <c r="G197" s="56"/>
      <c r="H197" s="55"/>
      <c r="I197" s="55"/>
      <c r="J197" s="24"/>
      <c r="K197" s="24"/>
      <c r="L197" s="24"/>
      <c r="M197" s="30"/>
      <c r="N197" s="30"/>
      <c r="O197" s="30"/>
      <c r="P197" s="30"/>
      <c r="Q197" s="30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:30">
      <c r="A198" s="80" t="s">
        <v>130</v>
      </c>
      <c r="B198" s="81"/>
      <c r="C198" s="81"/>
      <c r="D198" s="81"/>
      <c r="E198" s="81"/>
      <c r="F198" s="82"/>
      <c r="G198" s="56"/>
      <c r="H198" s="55"/>
      <c r="I198" s="55"/>
      <c r="J198" s="24"/>
      <c r="K198" s="24"/>
      <c r="L198" s="24"/>
      <c r="M198" s="30"/>
      <c r="N198" s="30"/>
      <c r="O198" s="30"/>
      <c r="P198" s="30"/>
      <c r="Q198" s="30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>
      <c r="A199" s="80" t="s">
        <v>131</v>
      </c>
      <c r="B199" s="81"/>
      <c r="C199" s="81"/>
      <c r="D199" s="81"/>
      <c r="E199" s="81"/>
      <c r="F199" s="82"/>
      <c r="G199" s="56"/>
      <c r="H199" s="55"/>
      <c r="I199" s="55"/>
      <c r="J199" s="24"/>
      <c r="K199" s="24"/>
      <c r="L199" s="24"/>
      <c r="M199" s="30"/>
      <c r="N199" s="30"/>
      <c r="O199" s="30"/>
      <c r="P199" s="30"/>
      <c r="Q199" s="30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>
      <c r="A200" s="80" t="s">
        <v>132</v>
      </c>
      <c r="B200" s="81"/>
      <c r="C200" s="81"/>
      <c r="D200" s="81"/>
      <c r="E200" s="81"/>
      <c r="F200" s="82"/>
      <c r="G200" s="56"/>
      <c r="H200" s="55"/>
      <c r="I200" s="55"/>
      <c r="J200" s="24"/>
      <c r="K200" s="24"/>
      <c r="L200" s="24"/>
      <c r="M200" s="30"/>
      <c r="N200" s="30"/>
      <c r="O200" s="30"/>
      <c r="P200" s="30"/>
      <c r="Q200" s="30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>
      <c r="A201" s="80" t="s">
        <v>133</v>
      </c>
      <c r="B201" s="81"/>
      <c r="C201" s="81"/>
      <c r="D201" s="81"/>
      <c r="E201" s="81"/>
      <c r="F201" s="82"/>
      <c r="G201" s="56"/>
      <c r="H201" s="55"/>
      <c r="I201" s="55"/>
      <c r="J201" s="24"/>
      <c r="K201" s="24"/>
      <c r="L201" s="24"/>
      <c r="M201" s="30"/>
      <c r="N201" s="30"/>
      <c r="O201" s="30"/>
      <c r="P201" s="30"/>
      <c r="Q201" s="30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>
      <c r="A202" s="80" t="s">
        <v>134</v>
      </c>
      <c r="B202" s="81"/>
      <c r="C202" s="81"/>
      <c r="D202" s="81"/>
      <c r="E202" s="81"/>
      <c r="F202" s="82"/>
      <c r="G202" s="56"/>
      <c r="H202" s="55"/>
      <c r="I202" s="55"/>
      <c r="J202" s="24"/>
      <c r="K202" s="24"/>
      <c r="L202" s="24"/>
      <c r="M202" s="30"/>
      <c r="N202" s="30"/>
      <c r="O202" s="30"/>
      <c r="P202" s="30"/>
      <c r="Q202" s="30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30">
      <c r="A203" s="80" t="s">
        <v>135</v>
      </c>
      <c r="B203" s="81"/>
      <c r="C203" s="81"/>
      <c r="D203" s="81"/>
      <c r="E203" s="81"/>
      <c r="F203" s="82"/>
      <c r="G203" s="56"/>
      <c r="H203" s="55"/>
      <c r="I203" s="55"/>
      <c r="J203" s="24"/>
      <c r="K203" s="24"/>
      <c r="L203" s="24"/>
      <c r="M203" s="30"/>
      <c r="N203" s="30"/>
      <c r="O203" s="30"/>
      <c r="P203" s="30"/>
      <c r="Q203" s="30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>
      <c r="A204" s="80" t="s">
        <v>136</v>
      </c>
      <c r="B204" s="81"/>
      <c r="C204" s="81"/>
      <c r="D204" s="81"/>
      <c r="E204" s="81"/>
      <c r="F204" s="82"/>
      <c r="G204" s="56"/>
      <c r="H204" s="55"/>
      <c r="I204" s="55"/>
      <c r="J204" s="24"/>
      <c r="K204" s="24"/>
      <c r="L204" s="24"/>
      <c r="M204" s="30"/>
      <c r="N204" s="30"/>
      <c r="O204" s="30"/>
      <c r="P204" s="30"/>
      <c r="Q204" s="30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>
      <c r="A205" s="80" t="s">
        <v>137</v>
      </c>
      <c r="B205" s="81"/>
      <c r="C205" s="81"/>
      <c r="D205" s="81"/>
      <c r="E205" s="81"/>
      <c r="F205" s="82"/>
      <c r="G205" s="56"/>
      <c r="H205" s="55"/>
      <c r="I205" s="55"/>
      <c r="J205" s="24"/>
      <c r="K205" s="24"/>
      <c r="L205" s="24"/>
      <c r="M205" s="30"/>
      <c r="N205" s="30"/>
      <c r="O205" s="30"/>
      <c r="P205" s="30"/>
      <c r="Q205" s="30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>
      <c r="A206" s="80" t="s">
        <v>138</v>
      </c>
      <c r="B206" s="81"/>
      <c r="C206" s="81"/>
      <c r="D206" s="81"/>
      <c r="E206" s="81"/>
      <c r="F206" s="82"/>
      <c r="G206" s="56"/>
      <c r="H206" s="55"/>
      <c r="I206" s="55"/>
      <c r="J206" s="24"/>
      <c r="K206" s="24"/>
      <c r="L206" s="24"/>
      <c r="M206" s="30"/>
      <c r="N206" s="30"/>
      <c r="O206" s="30"/>
      <c r="P206" s="30"/>
      <c r="Q206" s="30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>
      <c r="A207" s="80" t="s">
        <v>139</v>
      </c>
      <c r="B207" s="81"/>
      <c r="C207" s="81"/>
      <c r="D207" s="81"/>
      <c r="E207" s="81"/>
      <c r="F207" s="82"/>
      <c r="G207" s="56"/>
      <c r="H207" s="55"/>
      <c r="I207" s="55"/>
      <c r="J207" s="24"/>
      <c r="K207" s="24"/>
      <c r="L207" s="24"/>
      <c r="M207" s="30"/>
      <c r="N207" s="30"/>
      <c r="O207" s="30"/>
      <c r="P207" s="30"/>
      <c r="Q207" s="30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>
      <c r="A208" s="80" t="s">
        <v>140</v>
      </c>
      <c r="B208" s="81"/>
      <c r="C208" s="81"/>
      <c r="D208" s="81"/>
      <c r="E208" s="81"/>
      <c r="F208" s="82"/>
      <c r="G208" s="56"/>
      <c r="H208" s="55"/>
      <c r="I208" s="55"/>
      <c r="J208" s="24"/>
      <c r="K208" s="24"/>
      <c r="L208" s="24"/>
      <c r="M208" s="30"/>
      <c r="N208" s="30"/>
      <c r="O208" s="30"/>
      <c r="P208" s="30"/>
      <c r="Q208" s="30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>
      <c r="A209" s="80" t="s">
        <v>141</v>
      </c>
      <c r="B209" s="81"/>
      <c r="C209" s="81"/>
      <c r="D209" s="81"/>
      <c r="E209" s="81"/>
      <c r="F209" s="82"/>
      <c r="G209" s="56"/>
      <c r="H209" s="55"/>
      <c r="I209" s="55"/>
      <c r="J209" s="24"/>
      <c r="K209" s="24"/>
      <c r="L209" s="24"/>
      <c r="M209" s="30"/>
      <c r="N209" s="30"/>
      <c r="O209" s="30"/>
      <c r="P209" s="30"/>
      <c r="Q209" s="30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>
      <c r="A210" s="80" t="s">
        <v>142</v>
      </c>
      <c r="B210" s="81"/>
      <c r="C210" s="81"/>
      <c r="D210" s="81"/>
      <c r="E210" s="81"/>
      <c r="F210" s="82"/>
      <c r="G210" s="56"/>
      <c r="H210" s="55"/>
      <c r="I210" s="55"/>
      <c r="J210" s="24"/>
      <c r="K210" s="24"/>
      <c r="L210" s="24"/>
      <c r="M210" s="30"/>
      <c r="N210" s="30"/>
      <c r="O210" s="30"/>
      <c r="P210" s="30"/>
      <c r="Q210" s="30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>
      <c r="A211" s="80" t="s">
        <v>143</v>
      </c>
      <c r="B211" s="81"/>
      <c r="C211" s="81"/>
      <c r="D211" s="81"/>
      <c r="E211" s="81"/>
      <c r="F211" s="82"/>
      <c r="G211" s="56"/>
      <c r="H211" s="55"/>
      <c r="I211" s="55"/>
      <c r="J211" s="24"/>
      <c r="K211" s="24"/>
      <c r="L211" s="24"/>
      <c r="M211" s="30"/>
      <c r="N211" s="30"/>
      <c r="O211" s="30"/>
      <c r="P211" s="30"/>
      <c r="Q211" s="30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>
      <c r="A212" s="80" t="s">
        <v>144</v>
      </c>
      <c r="B212" s="81"/>
      <c r="C212" s="81"/>
      <c r="D212" s="81"/>
      <c r="E212" s="81"/>
      <c r="F212" s="82"/>
      <c r="G212" s="56"/>
      <c r="H212" s="55"/>
      <c r="I212" s="55"/>
      <c r="J212" s="24"/>
      <c r="K212" s="24"/>
      <c r="L212" s="24"/>
      <c r="M212" s="30"/>
      <c r="N212" s="30"/>
      <c r="O212" s="30"/>
      <c r="P212" s="30"/>
      <c r="Q212" s="30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>
      <c r="A213" s="80" t="s">
        <v>145</v>
      </c>
      <c r="B213" s="81"/>
      <c r="C213" s="81"/>
      <c r="D213" s="81"/>
      <c r="E213" s="81"/>
      <c r="F213" s="82"/>
      <c r="G213" s="56"/>
      <c r="H213" s="55"/>
      <c r="I213" s="55"/>
      <c r="J213" s="24"/>
      <c r="K213" s="24"/>
      <c r="L213" s="24"/>
      <c r="M213" s="30"/>
      <c r="N213" s="30"/>
      <c r="O213" s="30"/>
      <c r="P213" s="30"/>
      <c r="Q213" s="30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>
      <c r="A214" s="80" t="s">
        <v>146</v>
      </c>
      <c r="B214" s="81"/>
      <c r="C214" s="81"/>
      <c r="D214" s="81"/>
      <c r="E214" s="81"/>
      <c r="F214" s="82"/>
      <c r="G214" s="56"/>
      <c r="H214" s="55"/>
      <c r="I214" s="55"/>
      <c r="J214" s="24"/>
      <c r="K214" s="24"/>
      <c r="L214" s="24"/>
      <c r="M214" s="30"/>
      <c r="N214" s="30"/>
      <c r="O214" s="30"/>
      <c r="P214" s="30"/>
      <c r="Q214" s="30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>
      <c r="A215" s="80" t="s">
        <v>147</v>
      </c>
      <c r="B215" s="81"/>
      <c r="C215" s="81"/>
      <c r="D215" s="81"/>
      <c r="E215" s="81"/>
      <c r="F215" s="82"/>
      <c r="G215" s="56"/>
      <c r="H215" s="55"/>
      <c r="I215" s="55"/>
      <c r="J215" s="24"/>
      <c r="K215" s="24"/>
      <c r="L215" s="24"/>
      <c r="M215" s="30"/>
      <c r="N215" s="30"/>
      <c r="O215" s="30"/>
      <c r="P215" s="30"/>
      <c r="Q215" s="30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>
      <c r="A216" s="80" t="s">
        <v>148</v>
      </c>
      <c r="B216" s="81"/>
      <c r="C216" s="81"/>
      <c r="D216" s="81"/>
      <c r="E216" s="81"/>
      <c r="F216" s="82"/>
      <c r="G216" s="56"/>
      <c r="H216" s="55"/>
      <c r="I216" s="55"/>
      <c r="J216" s="24"/>
      <c r="K216" s="24"/>
      <c r="L216" s="24"/>
      <c r="M216" s="30"/>
      <c r="N216" s="30"/>
      <c r="O216" s="30"/>
      <c r="P216" s="30"/>
      <c r="Q216" s="30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>
      <c r="A217" s="80" t="s">
        <v>149</v>
      </c>
      <c r="B217" s="81"/>
      <c r="C217" s="81"/>
      <c r="D217" s="81"/>
      <c r="E217" s="81"/>
      <c r="F217" s="82"/>
      <c r="G217" s="56"/>
      <c r="H217" s="55"/>
      <c r="I217" s="55"/>
      <c r="J217" s="24"/>
      <c r="K217" s="24"/>
      <c r="L217" s="24"/>
      <c r="M217" s="30"/>
      <c r="N217" s="30"/>
      <c r="O217" s="30"/>
      <c r="P217" s="30"/>
      <c r="Q217" s="30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>
      <c r="A218" s="80" t="s">
        <v>150</v>
      </c>
      <c r="B218" s="81"/>
      <c r="C218" s="81"/>
      <c r="D218" s="81"/>
      <c r="E218" s="81"/>
      <c r="F218" s="82"/>
      <c r="G218" s="56"/>
      <c r="H218" s="55"/>
      <c r="I218" s="55"/>
      <c r="J218" s="24"/>
      <c r="K218" s="24"/>
      <c r="L218" s="24"/>
      <c r="M218" s="30"/>
      <c r="N218" s="30"/>
      <c r="O218" s="30"/>
      <c r="P218" s="30"/>
      <c r="Q218" s="30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>
      <c r="A219" s="80" t="s">
        <v>151</v>
      </c>
      <c r="B219" s="81"/>
      <c r="C219" s="81"/>
      <c r="D219" s="81"/>
      <c r="E219" s="81"/>
      <c r="F219" s="82"/>
      <c r="G219" s="56"/>
      <c r="H219" s="55"/>
      <c r="I219" s="55"/>
      <c r="J219" s="24"/>
      <c r="K219" s="24"/>
      <c r="L219" s="24"/>
      <c r="M219" s="30"/>
      <c r="N219" s="30"/>
      <c r="O219" s="30"/>
      <c r="P219" s="30"/>
      <c r="Q219" s="30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>
      <c r="A220" s="80" t="s">
        <v>152</v>
      </c>
      <c r="B220" s="81"/>
      <c r="C220" s="81"/>
      <c r="D220" s="81"/>
      <c r="E220" s="81"/>
      <c r="F220" s="82"/>
      <c r="G220" s="56"/>
      <c r="H220" s="55"/>
      <c r="I220" s="55"/>
      <c r="J220" s="24"/>
      <c r="K220" s="24"/>
      <c r="L220" s="24"/>
      <c r="M220" s="30"/>
      <c r="N220" s="30"/>
      <c r="O220" s="30"/>
      <c r="P220" s="30"/>
      <c r="Q220" s="30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>
      <c r="A221" s="80" t="s">
        <v>153</v>
      </c>
      <c r="B221" s="81"/>
      <c r="C221" s="81"/>
      <c r="D221" s="81"/>
      <c r="E221" s="81"/>
      <c r="F221" s="82"/>
      <c r="G221" s="56"/>
      <c r="H221" s="55"/>
      <c r="I221" s="55"/>
      <c r="J221" s="24"/>
      <c r="K221" s="24"/>
      <c r="L221" s="24"/>
      <c r="M221" s="30"/>
      <c r="N221" s="30"/>
      <c r="O221" s="30"/>
      <c r="P221" s="30"/>
      <c r="Q221" s="30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>
      <c r="A222" s="80" t="s">
        <v>154</v>
      </c>
      <c r="B222" s="81"/>
      <c r="C222" s="81"/>
      <c r="D222" s="81"/>
      <c r="E222" s="81"/>
      <c r="F222" s="82"/>
      <c r="G222" s="56"/>
      <c r="H222" s="55"/>
      <c r="I222" s="55"/>
      <c r="J222" s="24"/>
      <c r="K222" s="24"/>
      <c r="L222" s="24"/>
      <c r="M222" s="30"/>
      <c r="N222" s="30"/>
      <c r="O222" s="30"/>
      <c r="P222" s="30"/>
      <c r="Q222" s="30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>
      <c r="A223" s="80" t="s">
        <v>155</v>
      </c>
      <c r="B223" s="81"/>
      <c r="C223" s="81"/>
      <c r="D223" s="81"/>
      <c r="E223" s="81"/>
      <c r="F223" s="82"/>
      <c r="G223" s="56"/>
      <c r="H223" s="55"/>
      <c r="I223" s="55"/>
      <c r="J223" s="24"/>
      <c r="K223" s="24"/>
      <c r="L223" s="24"/>
      <c r="M223" s="30"/>
      <c r="N223" s="30"/>
      <c r="O223" s="30"/>
      <c r="P223" s="30"/>
      <c r="Q223" s="30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>
      <c r="A224" s="80" t="s">
        <v>156</v>
      </c>
      <c r="B224" s="81"/>
      <c r="C224" s="81"/>
      <c r="D224" s="81"/>
      <c r="E224" s="81"/>
      <c r="F224" s="82"/>
      <c r="G224" s="56"/>
      <c r="H224" s="55"/>
      <c r="I224" s="55"/>
      <c r="J224" s="24"/>
      <c r="K224" s="24"/>
      <c r="L224" s="24"/>
      <c r="M224" s="30"/>
      <c r="N224" s="30"/>
      <c r="O224" s="30"/>
      <c r="P224" s="30"/>
      <c r="Q224" s="30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>
      <c r="A225" s="80" t="s">
        <v>157</v>
      </c>
      <c r="B225" s="81"/>
      <c r="C225" s="81"/>
      <c r="D225" s="81"/>
      <c r="E225" s="81"/>
      <c r="F225" s="82"/>
      <c r="G225" s="56"/>
      <c r="H225" s="55"/>
      <c r="I225" s="55"/>
      <c r="J225" s="24"/>
      <c r="K225" s="24"/>
      <c r="L225" s="24"/>
      <c r="M225" s="30"/>
      <c r="N225" s="30"/>
      <c r="O225" s="30"/>
      <c r="P225" s="30"/>
      <c r="Q225" s="30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>
      <c r="A226" s="80" t="s">
        <v>158</v>
      </c>
      <c r="B226" s="81"/>
      <c r="C226" s="81"/>
      <c r="D226" s="81"/>
      <c r="E226" s="81"/>
      <c r="F226" s="82"/>
      <c r="G226" s="56"/>
      <c r="H226" s="55"/>
      <c r="I226" s="55"/>
      <c r="J226" s="24"/>
      <c r="K226" s="24"/>
      <c r="L226" s="24"/>
      <c r="M226" s="30"/>
      <c r="N226" s="30"/>
      <c r="O226" s="30"/>
      <c r="P226" s="30"/>
      <c r="Q226" s="30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>
      <c r="A227" s="80" t="s">
        <v>159</v>
      </c>
      <c r="B227" s="81"/>
      <c r="C227" s="81"/>
      <c r="D227" s="81"/>
      <c r="E227" s="81"/>
      <c r="F227" s="82"/>
      <c r="G227" s="56"/>
      <c r="H227" s="55"/>
      <c r="I227" s="55"/>
      <c r="J227" s="24"/>
      <c r="K227" s="24"/>
      <c r="L227" s="24"/>
      <c r="M227" s="30"/>
      <c r="N227" s="30"/>
      <c r="O227" s="30"/>
      <c r="P227" s="30"/>
      <c r="Q227" s="30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>
      <c r="A228" s="80" t="s">
        <v>160</v>
      </c>
      <c r="B228" s="81"/>
      <c r="C228" s="81"/>
      <c r="D228" s="81"/>
      <c r="E228" s="81"/>
      <c r="F228" s="82"/>
      <c r="G228" s="56"/>
      <c r="H228" s="55"/>
      <c r="I228" s="55"/>
      <c r="J228" s="24"/>
      <c r="K228" s="24"/>
      <c r="L228" s="24"/>
      <c r="M228" s="30"/>
      <c r="N228" s="30"/>
      <c r="O228" s="30"/>
      <c r="P228" s="30"/>
      <c r="Q228" s="30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ht="14.25">
      <c r="A229" s="80" t="s">
        <v>161</v>
      </c>
      <c r="B229" s="81"/>
      <c r="C229" s="81"/>
      <c r="D229" s="81"/>
      <c r="E229" s="81"/>
      <c r="F229" s="82"/>
      <c r="G229" s="60"/>
      <c r="H229" s="60"/>
      <c r="I229" s="60"/>
      <c r="J229" s="37"/>
      <c r="K229" s="37"/>
      <c r="L229" s="37"/>
      <c r="M229" s="37"/>
      <c r="N229" s="37"/>
      <c r="O229" s="37"/>
      <c r="P229" s="37"/>
      <c r="Q229" s="37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ht="14.25">
      <c r="A230" s="80" t="s">
        <v>162</v>
      </c>
      <c r="B230" s="81"/>
      <c r="C230" s="81"/>
      <c r="D230" s="81"/>
      <c r="E230" s="81"/>
      <c r="F230" s="82"/>
      <c r="G230" s="60"/>
      <c r="H230" s="60"/>
      <c r="I230" s="60"/>
      <c r="J230" s="37"/>
      <c r="K230" s="37"/>
      <c r="L230" s="37"/>
      <c r="M230" s="37"/>
      <c r="N230" s="37"/>
      <c r="O230" s="37"/>
      <c r="P230" s="37"/>
      <c r="Q230" s="37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ht="14.25">
      <c r="A231" s="80" t="s">
        <v>163</v>
      </c>
      <c r="B231" s="81"/>
      <c r="C231" s="81"/>
      <c r="D231" s="81"/>
      <c r="E231" s="81"/>
      <c r="F231" s="82"/>
      <c r="G231" s="60"/>
      <c r="H231" s="60"/>
      <c r="I231" s="60"/>
      <c r="J231" s="37"/>
      <c r="K231" s="37"/>
      <c r="L231" s="37"/>
      <c r="M231" s="37"/>
      <c r="N231" s="37"/>
      <c r="O231" s="37"/>
      <c r="P231" s="37"/>
      <c r="Q231" s="37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ht="14.25">
      <c r="A232" s="80" t="s">
        <v>164</v>
      </c>
      <c r="B232" s="81"/>
      <c r="C232" s="81"/>
      <c r="D232" s="81"/>
      <c r="E232" s="81"/>
      <c r="F232" s="82"/>
      <c r="G232" s="60"/>
      <c r="H232" s="60"/>
      <c r="I232" s="60"/>
      <c r="J232" s="37"/>
      <c r="K232" s="37"/>
      <c r="L232" s="37"/>
      <c r="M232" s="37"/>
      <c r="N232" s="37"/>
      <c r="O232" s="37"/>
      <c r="P232" s="37"/>
      <c r="Q232" s="37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ht="14.25">
      <c r="A233" s="80" t="s">
        <v>165</v>
      </c>
      <c r="B233" s="81"/>
      <c r="C233" s="81"/>
      <c r="D233" s="81"/>
      <c r="E233" s="81"/>
      <c r="F233" s="82"/>
      <c r="G233" s="60"/>
      <c r="H233" s="60"/>
      <c r="I233" s="60"/>
      <c r="J233" s="37"/>
      <c r="K233" s="37"/>
      <c r="L233" s="37"/>
      <c r="M233" s="37"/>
      <c r="N233" s="37"/>
      <c r="O233" s="37"/>
      <c r="P233" s="37"/>
      <c r="Q233" s="37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ht="14.25">
      <c r="A234" s="80" t="s">
        <v>166</v>
      </c>
      <c r="B234" s="81"/>
      <c r="C234" s="81"/>
      <c r="D234" s="81"/>
      <c r="E234" s="81"/>
      <c r="F234" s="82"/>
      <c r="G234" s="60"/>
      <c r="H234" s="60"/>
      <c r="I234" s="60"/>
      <c r="J234" s="37"/>
      <c r="K234" s="37"/>
      <c r="L234" s="37"/>
      <c r="M234" s="37"/>
      <c r="N234" s="37"/>
      <c r="O234" s="37"/>
      <c r="P234" s="37"/>
      <c r="Q234" s="37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ht="14.25">
      <c r="A235" s="80" t="s">
        <v>167</v>
      </c>
      <c r="B235" s="81"/>
      <c r="C235" s="81"/>
      <c r="D235" s="81"/>
      <c r="E235" s="81"/>
      <c r="F235" s="82"/>
      <c r="G235" s="60"/>
      <c r="H235" s="60"/>
      <c r="I235" s="60"/>
      <c r="J235" s="37"/>
      <c r="K235" s="37"/>
      <c r="L235" s="37"/>
      <c r="M235" s="37"/>
      <c r="N235" s="37"/>
      <c r="O235" s="37"/>
      <c r="P235" s="37"/>
      <c r="Q235" s="37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ht="14.25">
      <c r="A236" s="80" t="s">
        <v>168</v>
      </c>
      <c r="B236" s="81"/>
      <c r="C236" s="81"/>
      <c r="D236" s="81"/>
      <c r="E236" s="81"/>
      <c r="F236" s="82"/>
      <c r="G236" s="60"/>
      <c r="H236" s="60"/>
      <c r="I236" s="60"/>
      <c r="J236" s="37"/>
      <c r="K236" s="37"/>
      <c r="L236" s="37"/>
      <c r="M236" s="37"/>
      <c r="N236" s="37"/>
      <c r="O236" s="37"/>
      <c r="P236" s="37"/>
      <c r="Q236" s="37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ht="14.25">
      <c r="A237" s="80" t="s">
        <v>169</v>
      </c>
      <c r="B237" s="81"/>
      <c r="C237" s="81"/>
      <c r="D237" s="81"/>
      <c r="E237" s="81"/>
      <c r="F237" s="82"/>
      <c r="G237" s="60"/>
      <c r="H237" s="60"/>
      <c r="I237" s="60"/>
      <c r="J237" s="37"/>
      <c r="K237" s="37"/>
      <c r="L237" s="37"/>
      <c r="M237" s="37"/>
      <c r="N237" s="37"/>
      <c r="O237" s="37"/>
      <c r="P237" s="37"/>
      <c r="Q237" s="37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ht="14.25">
      <c r="A238" s="80" t="s">
        <v>170</v>
      </c>
      <c r="B238" s="81"/>
      <c r="C238" s="81"/>
      <c r="D238" s="81"/>
      <c r="E238" s="81"/>
      <c r="F238" s="82"/>
      <c r="G238" s="60"/>
      <c r="H238" s="60"/>
      <c r="I238" s="60"/>
      <c r="J238" s="37"/>
      <c r="K238" s="37"/>
      <c r="L238" s="37"/>
      <c r="M238" s="37"/>
      <c r="N238" s="37"/>
      <c r="O238" s="37"/>
      <c r="P238" s="37"/>
      <c r="Q238" s="37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ht="14.25">
      <c r="A239" s="80" t="s">
        <v>171</v>
      </c>
      <c r="B239" s="81"/>
      <c r="C239" s="81"/>
      <c r="D239" s="81"/>
      <c r="E239" s="81"/>
      <c r="F239" s="82"/>
      <c r="G239" s="60"/>
      <c r="H239" s="60"/>
      <c r="I239" s="60"/>
      <c r="J239" s="37"/>
      <c r="K239" s="37"/>
      <c r="L239" s="37"/>
      <c r="M239" s="37"/>
      <c r="N239" s="37"/>
      <c r="O239" s="37"/>
      <c r="P239" s="37"/>
      <c r="Q239" s="37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ht="14.25">
      <c r="A240" s="80" t="s">
        <v>172</v>
      </c>
      <c r="B240" s="81"/>
      <c r="C240" s="81"/>
      <c r="D240" s="81"/>
      <c r="E240" s="81"/>
      <c r="F240" s="82"/>
      <c r="G240" s="60"/>
      <c r="H240" s="60"/>
      <c r="I240" s="60"/>
      <c r="J240" s="37"/>
      <c r="K240" s="37"/>
      <c r="L240" s="37"/>
      <c r="M240" s="37"/>
      <c r="N240" s="37"/>
      <c r="O240" s="37"/>
      <c r="P240" s="37"/>
      <c r="Q240" s="37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ht="14.25">
      <c r="A241" s="80" t="s">
        <v>173</v>
      </c>
      <c r="B241" s="81"/>
      <c r="C241" s="81"/>
      <c r="D241" s="81"/>
      <c r="E241" s="81"/>
      <c r="F241" s="82"/>
      <c r="G241" s="60"/>
      <c r="H241" s="60"/>
      <c r="I241" s="60"/>
      <c r="J241" s="37"/>
      <c r="K241" s="37"/>
      <c r="L241" s="37"/>
      <c r="M241" s="37"/>
      <c r="N241" s="37"/>
      <c r="O241" s="37"/>
      <c r="P241" s="37"/>
      <c r="Q241" s="37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ht="14.25">
      <c r="A242" s="80" t="s">
        <v>174</v>
      </c>
      <c r="B242" s="81"/>
      <c r="C242" s="81"/>
      <c r="D242" s="81"/>
      <c r="E242" s="81"/>
      <c r="F242" s="82"/>
      <c r="G242" s="60"/>
      <c r="H242" s="60"/>
      <c r="I242" s="60"/>
      <c r="J242" s="37"/>
      <c r="K242" s="37"/>
      <c r="L242" s="37"/>
      <c r="M242" s="37"/>
      <c r="N242" s="37"/>
      <c r="O242" s="37"/>
      <c r="P242" s="37"/>
      <c r="Q242" s="37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ht="14.25">
      <c r="A243" s="80" t="s">
        <v>175</v>
      </c>
      <c r="B243" s="81"/>
      <c r="C243" s="81"/>
      <c r="D243" s="81"/>
      <c r="E243" s="81"/>
      <c r="F243" s="82"/>
      <c r="G243" s="60"/>
      <c r="H243" s="60"/>
      <c r="I243" s="60"/>
      <c r="J243" s="37"/>
      <c r="K243" s="37"/>
      <c r="L243" s="37"/>
      <c r="M243" s="37"/>
      <c r="N243" s="37"/>
      <c r="O243" s="37"/>
      <c r="P243" s="37"/>
      <c r="Q243" s="37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ht="14.25">
      <c r="A244" s="80" t="s">
        <v>176</v>
      </c>
      <c r="B244" s="81"/>
      <c r="C244" s="81"/>
      <c r="D244" s="81"/>
      <c r="E244" s="81"/>
      <c r="F244" s="82"/>
      <c r="G244" s="60"/>
      <c r="H244" s="60"/>
      <c r="I244" s="60"/>
      <c r="J244" s="37"/>
      <c r="K244" s="37"/>
      <c r="L244" s="37"/>
      <c r="M244" s="37"/>
      <c r="N244" s="37"/>
      <c r="O244" s="37"/>
      <c r="P244" s="37"/>
      <c r="Q244" s="37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ht="14.25">
      <c r="A245" s="80" t="s">
        <v>177</v>
      </c>
      <c r="B245" s="81"/>
      <c r="C245" s="81"/>
      <c r="D245" s="81"/>
      <c r="E245" s="81"/>
      <c r="F245" s="82"/>
      <c r="G245" s="60"/>
      <c r="H245" s="60"/>
      <c r="I245" s="60"/>
      <c r="J245" s="37"/>
      <c r="K245" s="37"/>
      <c r="L245" s="37"/>
      <c r="M245" s="37"/>
      <c r="N245" s="37"/>
      <c r="O245" s="37"/>
      <c r="P245" s="37"/>
      <c r="Q245" s="37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ht="14.25">
      <c r="A246" s="80" t="s">
        <v>178</v>
      </c>
      <c r="B246" s="81"/>
      <c r="C246" s="81"/>
      <c r="D246" s="81"/>
      <c r="E246" s="81"/>
      <c r="F246" s="82"/>
      <c r="G246" s="60"/>
      <c r="H246" s="60"/>
      <c r="I246" s="60"/>
      <c r="J246" s="37"/>
      <c r="K246" s="37"/>
      <c r="L246" s="37"/>
      <c r="M246" s="37"/>
      <c r="N246" s="37"/>
      <c r="O246" s="37"/>
      <c r="P246" s="37"/>
      <c r="Q246" s="37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ht="14.25">
      <c r="A247" s="80" t="s">
        <v>179</v>
      </c>
      <c r="B247" s="81"/>
      <c r="C247" s="81"/>
      <c r="D247" s="81"/>
      <c r="E247" s="81"/>
      <c r="F247" s="82"/>
      <c r="G247" s="60"/>
      <c r="H247" s="60"/>
      <c r="I247" s="60"/>
      <c r="J247" s="37"/>
      <c r="K247" s="37"/>
      <c r="L247" s="37"/>
      <c r="M247" s="37"/>
      <c r="N247" s="37"/>
      <c r="O247" s="37"/>
      <c r="P247" s="37"/>
      <c r="Q247" s="37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ht="14.25">
      <c r="A248" s="80" t="s">
        <v>180</v>
      </c>
      <c r="B248" s="81"/>
      <c r="C248" s="81"/>
      <c r="D248" s="81"/>
      <c r="E248" s="81"/>
      <c r="F248" s="82"/>
      <c r="G248" s="60"/>
      <c r="H248" s="60"/>
      <c r="I248" s="60"/>
      <c r="J248" s="37"/>
      <c r="K248" s="37"/>
      <c r="L248" s="37"/>
      <c r="M248" s="37"/>
      <c r="N248" s="37"/>
      <c r="O248" s="37"/>
      <c r="P248" s="37"/>
      <c r="Q248" s="37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ht="14.25">
      <c r="A249" s="38"/>
      <c r="B249" s="38"/>
      <c r="C249" s="38"/>
      <c r="D249" s="38"/>
      <c r="E249" s="38"/>
      <c r="F249" s="38"/>
      <c r="G249" s="61"/>
      <c r="H249" s="61"/>
      <c r="I249" s="61"/>
      <c r="J249" s="38"/>
      <c r="K249" s="38"/>
      <c r="L249" s="38"/>
      <c r="M249" s="38"/>
      <c r="N249" s="38"/>
      <c r="O249" s="38"/>
      <c r="P249" s="38"/>
      <c r="Q249" s="38"/>
    </row>
    <row r="250" spans="1:30" ht="14.25">
      <c r="A250" s="38"/>
      <c r="B250" s="38"/>
      <c r="C250" s="38"/>
      <c r="D250" s="38"/>
      <c r="E250" s="38"/>
      <c r="F250" s="38"/>
      <c r="G250" s="61"/>
      <c r="H250" s="61"/>
      <c r="I250" s="61"/>
      <c r="J250" s="38"/>
      <c r="K250" s="38"/>
      <c r="L250" s="38"/>
      <c r="M250" s="38"/>
      <c r="N250" s="38"/>
      <c r="O250" s="38"/>
      <c r="P250" s="38"/>
      <c r="Q250" s="38"/>
    </row>
    <row r="251" spans="1:30" ht="14.25">
      <c r="A251" s="38"/>
      <c r="B251" s="38"/>
      <c r="C251" s="38"/>
      <c r="D251" s="38"/>
      <c r="E251" s="38"/>
      <c r="F251" s="38"/>
      <c r="G251" s="61"/>
      <c r="H251" s="61"/>
      <c r="I251" s="61"/>
      <c r="J251" s="38"/>
      <c r="K251" s="38"/>
      <c r="L251" s="38"/>
      <c r="M251" s="38"/>
      <c r="N251" s="38"/>
      <c r="O251" s="38"/>
      <c r="P251" s="38"/>
      <c r="Q251" s="38"/>
    </row>
    <row r="252" spans="1:30" ht="14.25">
      <c r="A252" s="38"/>
      <c r="B252" s="38"/>
      <c r="C252" s="38"/>
      <c r="D252" s="38"/>
      <c r="E252" s="38"/>
      <c r="F252" s="38"/>
      <c r="G252" s="61"/>
      <c r="H252" s="61"/>
      <c r="I252" s="61"/>
      <c r="J252" s="38"/>
      <c r="K252" s="38"/>
      <c r="L252" s="38"/>
      <c r="M252" s="38"/>
      <c r="N252" s="38"/>
      <c r="O252" s="38"/>
      <c r="P252" s="38"/>
      <c r="Q252" s="38"/>
    </row>
    <row r="253" spans="1:30" ht="14.25"/>
    <row r="254" spans="1:30" ht="14.25"/>
    <row r="255" spans="1:30" ht="14.25"/>
    <row r="256" spans="1:30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  <row r="1010" ht="14.25"/>
    <row r="1011" ht="14.25"/>
    <row r="1012" ht="14.25"/>
    <row r="1013" ht="14.25"/>
    <row r="1014" ht="14.25"/>
    <row r="1015" ht="14.25"/>
    <row r="1016" ht="14.25"/>
    <row r="1017" ht="14.25"/>
    <row r="1018" ht="14.25"/>
    <row r="1019" ht="14.25"/>
    <row r="1020" ht="14.25"/>
    <row r="1021" ht="14.25"/>
    <row r="1022" ht="14.25"/>
    <row r="1023" ht="14.25"/>
    <row r="1024" ht="14.25"/>
    <row r="1025" ht="14.25"/>
    <row r="1026" ht="14.25"/>
    <row r="1027" ht="14.25"/>
    <row r="1028" ht="14.25"/>
    <row r="1029" ht="14.25"/>
    <row r="1030" ht="14.25"/>
    <row r="1031" ht="14.25"/>
    <row r="1032" ht="14.25"/>
    <row r="1033" ht="14.25"/>
    <row r="1034" ht="14.25"/>
    <row r="1035" ht="14.25"/>
    <row r="1036" ht="14.25"/>
    <row r="1037" ht="14.25"/>
    <row r="1038" ht="14.25"/>
    <row r="1039" ht="14.25"/>
    <row r="1040" ht="14.25"/>
    <row r="1041" ht="14.25"/>
    <row r="1042" ht="14.25"/>
    <row r="1043" ht="14.25"/>
    <row r="1044" ht="14.25"/>
    <row r="1045" ht="14.25"/>
    <row r="1046" ht="14.25"/>
    <row r="1047" ht="14.25"/>
    <row r="1048" ht="14.25"/>
    <row r="1049" ht="14.25"/>
    <row r="1050" ht="14.25"/>
    <row r="1051" ht="14.25"/>
    <row r="1052" ht="14.25"/>
    <row r="1053" ht="14.25"/>
    <row r="1054" ht="14.25"/>
    <row r="1055" ht="14.25"/>
    <row r="1056" ht="14.25"/>
    <row r="1057" ht="14.25"/>
    <row r="1058" ht="14.25"/>
    <row r="1059" ht="14.25"/>
    <row r="1060" ht="14.25"/>
    <row r="1061" ht="14.25"/>
    <row r="1062" ht="14.25"/>
    <row r="1063" ht="14.25"/>
    <row r="1064" ht="14.25"/>
    <row r="1065" ht="14.25"/>
    <row r="1066" ht="14.25"/>
    <row r="1067" ht="14.25"/>
    <row r="1068" ht="14.25"/>
  </sheetData>
  <autoFilter ref="A50:AD168"/>
  <mergeCells count="83">
    <mergeCell ref="A226:F226"/>
    <mergeCell ref="A227:F227"/>
    <mergeCell ref="A228:F228"/>
    <mergeCell ref="A246:F246"/>
    <mergeCell ref="A230:F230"/>
    <mergeCell ref="A231:F231"/>
    <mergeCell ref="A232:F232"/>
    <mergeCell ref="A233:F233"/>
    <mergeCell ref="A229:F229"/>
    <mergeCell ref="A177:F177"/>
    <mergeCell ref="A178:F178"/>
    <mergeCell ref="A179:F179"/>
    <mergeCell ref="A224:F224"/>
    <mergeCell ref="A225:F225"/>
    <mergeCell ref="A219:F219"/>
    <mergeCell ref="A215:F215"/>
    <mergeCell ref="A216:F216"/>
    <mergeCell ref="A217:F217"/>
    <mergeCell ref="A218:F218"/>
    <mergeCell ref="A220:F220"/>
    <mergeCell ref="A221:F221"/>
    <mergeCell ref="A222:F222"/>
    <mergeCell ref="A223:F223"/>
    <mergeCell ref="A234:F234"/>
    <mergeCell ref="A235:F235"/>
    <mergeCell ref="A243:F243"/>
    <mergeCell ref="A244:F244"/>
    <mergeCell ref="A245:F245"/>
    <mergeCell ref="A247:F247"/>
    <mergeCell ref="A248:F248"/>
    <mergeCell ref="A236:F236"/>
    <mergeCell ref="A237:F237"/>
    <mergeCell ref="A238:F238"/>
    <mergeCell ref="A239:F239"/>
    <mergeCell ref="A240:F240"/>
    <mergeCell ref="A241:F241"/>
    <mergeCell ref="A242:F242"/>
    <mergeCell ref="A186:F186"/>
    <mergeCell ref="A187:F187"/>
    <mergeCell ref="A188:F188"/>
    <mergeCell ref="A189:F189"/>
    <mergeCell ref="A1:J1"/>
    <mergeCell ref="A2:J2"/>
    <mergeCell ref="A3:J3"/>
    <mergeCell ref="B4:J4"/>
    <mergeCell ref="A180:F180"/>
    <mergeCell ref="A30:I30"/>
    <mergeCell ref="A49:I49"/>
    <mergeCell ref="A173:F173"/>
    <mergeCell ref="A174:F174"/>
    <mergeCell ref="A175:F175"/>
    <mergeCell ref="A5:J5"/>
    <mergeCell ref="A176:F176"/>
    <mergeCell ref="A181:F181"/>
    <mergeCell ref="A182:F182"/>
    <mergeCell ref="A183:F183"/>
    <mergeCell ref="A184:F184"/>
    <mergeCell ref="A185:F185"/>
    <mergeCell ref="A196:F196"/>
    <mergeCell ref="A197:F197"/>
    <mergeCell ref="A198:F198"/>
    <mergeCell ref="A199:F199"/>
    <mergeCell ref="A190:F190"/>
    <mergeCell ref="A191:F191"/>
    <mergeCell ref="A192:F192"/>
    <mergeCell ref="A193:F193"/>
    <mergeCell ref="A194:F194"/>
    <mergeCell ref="A195:F195"/>
    <mergeCell ref="A206:F206"/>
    <mergeCell ref="A207:F207"/>
    <mergeCell ref="A208:F208"/>
    <mergeCell ref="A209:F209"/>
    <mergeCell ref="A200:F200"/>
    <mergeCell ref="A201:F201"/>
    <mergeCell ref="A202:F202"/>
    <mergeCell ref="A203:F203"/>
    <mergeCell ref="A204:F204"/>
    <mergeCell ref="A205:F205"/>
    <mergeCell ref="A211:F211"/>
    <mergeCell ref="A212:F212"/>
    <mergeCell ref="A213:F213"/>
    <mergeCell ref="A214:F214"/>
    <mergeCell ref="A210:F210"/>
  </mergeCells>
  <phoneticPr fontId="0" type="noConversion"/>
  <dataValidations count="4">
    <dataValidation type="list" allowBlank="1" sqref="B7:B15">
      <formula1>"DAS,DAS-1,DAS-2,DAS-3,DAS-4,DAS-5,CAA-1,CAA-2,CAA-3,CAA-4,CAA-5"</formula1>
    </dataValidation>
    <dataValidation type="list" allowBlank="1" sqref="B32:B40">
      <formula1>"FDA,FDA-1,FDA-2,FDA-3,FDA-4"</formula1>
    </dataValidation>
    <dataValidation type="list" allowBlank="1" sqref="D32:D40 D7:D15 B158:B160 D51:D158">
      <formula1>"AGP,CLH,CLT,COM,CTD,CTI,DES,DISP,ELE,ESG,EST,EXM,EXQ,EXR,FRQ,REV,VAGO"</formula1>
    </dataValidation>
    <dataValidation type="list" allowBlank="1" sqref="B51:B157">
      <formula1>"FGS-1,FGS-2,FGS-3,FGA-1,FGA-2,FGA-3"</formula1>
    </dataValidation>
  </dataValidations>
  <pageMargins left="0.74791666666666701" right="0.74791666666666701" top="0.98402777777777795" bottom="0.98402777777777795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2022-OUT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Nagila Marques da Silva Oliveira</dc:creator>
  <cp:lastModifiedBy>Usuario</cp:lastModifiedBy>
  <dcterms:created xsi:type="dcterms:W3CDTF">2022-11-08T13:00:40Z</dcterms:created>
  <dcterms:modified xsi:type="dcterms:W3CDTF">2022-11-08T16:14:37Z</dcterms:modified>
</cp:coreProperties>
</file>