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W:\ATUALIZAÇÃO LAI 2022\quem é quem\"/>
    </mc:Choice>
  </mc:AlternateContent>
  <xr:revisionPtr revIDLastSave="0" documentId="13_ncr:1_{59F71EE9-44C1-4D29-A208-1D911CB3C147}" xr6:coauthVersionLast="36" xr6:coauthVersionMax="36" xr10:uidLastSave="{00000000-0000-0000-0000-000000000000}"/>
  <bookViews>
    <workbookView xWindow="0" yWindow="0" windowWidth="24000" windowHeight="10215" xr2:uid="{00000000-000D-0000-FFFF-FFFF00000000}"/>
  </bookViews>
  <sheets>
    <sheet name="2022-OUT" sheetId="1" r:id="rId1"/>
    <sheet name="2022-FEV" sheetId="4" r:id="rId2"/>
    <sheet name="2022-MAR" sheetId="5" r:id="rId3"/>
  </sheets>
  <definedNames>
    <definedName name="_xlnm._FilterDatabase" localSheetId="0" hidden="1">'2022-OUT'!$A$6:$J$39</definedName>
  </definedNames>
  <calcPr calcId="191029" iterateDelta="1E-4"/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33" i="1"/>
  <c r="J34" i="1"/>
  <c r="J35" i="1"/>
  <c r="J36" i="1"/>
  <c r="J37" i="1"/>
  <c r="J38" i="1"/>
  <c r="I28" i="1"/>
  <c r="I29" i="1"/>
  <c r="I30" i="1"/>
  <c r="I31" i="1"/>
  <c r="I32" i="1"/>
  <c r="I33" i="1"/>
  <c r="I34" i="1"/>
  <c r="I35" i="1"/>
  <c r="I36" i="1"/>
  <c r="I37" i="1"/>
  <c r="I38" i="1"/>
  <c r="H28" i="1"/>
  <c r="H29" i="1"/>
  <c r="H30" i="1"/>
  <c r="H31" i="1"/>
  <c r="H32" i="1"/>
  <c r="H33" i="1"/>
  <c r="H34" i="1"/>
  <c r="H35" i="1"/>
  <c r="H36" i="1"/>
  <c r="H37" i="1"/>
  <c r="H38" i="1"/>
  <c r="G28" i="1"/>
  <c r="G30" i="1"/>
  <c r="G31" i="1"/>
  <c r="G32" i="1"/>
  <c r="G33" i="1"/>
  <c r="G34" i="1"/>
  <c r="G35" i="1"/>
  <c r="G36" i="1"/>
  <c r="G37" i="1"/>
  <c r="G38" i="1"/>
  <c r="G29" i="1"/>
  <c r="J18" i="1"/>
  <c r="J16" i="1"/>
  <c r="J15" i="1"/>
  <c r="I69" i="5" l="1"/>
  <c r="H69" i="5"/>
  <c r="G69" i="5"/>
  <c r="D69" i="5"/>
  <c r="C69" i="5"/>
  <c r="E69" i="5" s="1"/>
  <c r="I68" i="5"/>
  <c r="H68" i="5"/>
  <c r="G68" i="5"/>
  <c r="D68" i="5"/>
  <c r="C68" i="5"/>
  <c r="E68" i="5" s="1"/>
  <c r="I67" i="5"/>
  <c r="H67" i="5"/>
  <c r="G67" i="5"/>
  <c r="D67" i="5"/>
  <c r="C67" i="5"/>
  <c r="E67" i="5" s="1"/>
  <c r="I66" i="5"/>
  <c r="H66" i="5"/>
  <c r="G66" i="5"/>
  <c r="D66" i="5"/>
  <c r="E66" i="5" s="1"/>
  <c r="C66" i="5"/>
  <c r="I65" i="5"/>
  <c r="H65" i="5"/>
  <c r="H70" i="5" s="1"/>
  <c r="G65" i="5"/>
  <c r="D65" i="5"/>
  <c r="D70" i="5" s="1"/>
  <c r="C65" i="5"/>
  <c r="E65" i="5" s="1"/>
  <c r="I64" i="5"/>
  <c r="I70" i="5" s="1"/>
  <c r="H64" i="5"/>
  <c r="G64" i="5"/>
  <c r="G70" i="5" s="1"/>
  <c r="D64" i="5"/>
  <c r="C64" i="5"/>
  <c r="C70" i="5" s="1"/>
  <c r="I62" i="5"/>
  <c r="I61" i="5"/>
  <c r="I60" i="5"/>
  <c r="I59" i="5"/>
  <c r="I58" i="5"/>
  <c r="I57" i="5"/>
  <c r="I56" i="5"/>
  <c r="I55" i="5"/>
  <c r="I54" i="5"/>
  <c r="I53" i="5"/>
  <c r="I48" i="5"/>
  <c r="H48" i="5"/>
  <c r="G48" i="5"/>
  <c r="D48" i="5"/>
  <c r="C48" i="5"/>
  <c r="E48" i="5" s="1"/>
  <c r="I47" i="5"/>
  <c r="H47" i="5"/>
  <c r="G47" i="5"/>
  <c r="D47" i="5"/>
  <c r="E47" i="5" s="1"/>
  <c r="C47" i="5"/>
  <c r="I46" i="5"/>
  <c r="H46" i="5"/>
  <c r="G46" i="5"/>
  <c r="D46" i="5"/>
  <c r="C46" i="5"/>
  <c r="E46" i="5" s="1"/>
  <c r="I45" i="5"/>
  <c r="I49" i="5" s="1"/>
  <c r="H45" i="5"/>
  <c r="G45" i="5"/>
  <c r="D45" i="5"/>
  <c r="D49" i="5" s="1"/>
  <c r="C45" i="5"/>
  <c r="E45" i="5" s="1"/>
  <c r="I44" i="5"/>
  <c r="H44" i="5"/>
  <c r="H49" i="5" s="1"/>
  <c r="G44" i="5"/>
  <c r="G49" i="5" s="1"/>
  <c r="D44" i="5"/>
  <c r="C44" i="5"/>
  <c r="E44" i="5" s="1"/>
  <c r="I42" i="5"/>
  <c r="I41" i="5"/>
  <c r="I40" i="5"/>
  <c r="I39" i="5"/>
  <c r="I38" i="5"/>
  <c r="I37" i="5"/>
  <c r="I36" i="5"/>
  <c r="I35" i="5"/>
  <c r="I34" i="5"/>
  <c r="I33" i="5"/>
  <c r="J28" i="5"/>
  <c r="I28" i="5"/>
  <c r="H28" i="5"/>
  <c r="G28" i="5"/>
  <c r="D28" i="5"/>
  <c r="C28" i="5"/>
  <c r="E28" i="5" s="1"/>
  <c r="J27" i="5"/>
  <c r="I27" i="5"/>
  <c r="H27" i="5"/>
  <c r="G27" i="5"/>
  <c r="E27" i="5"/>
  <c r="D27" i="5"/>
  <c r="C27" i="5"/>
  <c r="J26" i="5"/>
  <c r="I26" i="5"/>
  <c r="H26" i="5"/>
  <c r="G26" i="5"/>
  <c r="D26" i="5"/>
  <c r="E26" i="5" s="1"/>
  <c r="C26" i="5"/>
  <c r="J25" i="5"/>
  <c r="I25" i="5"/>
  <c r="H25" i="5"/>
  <c r="G25" i="5"/>
  <c r="D25" i="5"/>
  <c r="C25" i="5"/>
  <c r="E25" i="5" s="1"/>
  <c r="J24" i="5"/>
  <c r="I24" i="5"/>
  <c r="H24" i="5"/>
  <c r="G24" i="5"/>
  <c r="D24" i="5"/>
  <c r="C24" i="5"/>
  <c r="E24" i="5" s="1"/>
  <c r="J23" i="5"/>
  <c r="I23" i="5"/>
  <c r="H23" i="5"/>
  <c r="G23" i="5"/>
  <c r="D23" i="5"/>
  <c r="C23" i="5"/>
  <c r="E23" i="5" s="1"/>
  <c r="J22" i="5"/>
  <c r="I22" i="5"/>
  <c r="H22" i="5"/>
  <c r="G22" i="5"/>
  <c r="D22" i="5"/>
  <c r="C22" i="5"/>
  <c r="E22" i="5" s="1"/>
  <c r="J21" i="5"/>
  <c r="J29" i="5" s="1"/>
  <c r="I21" i="5"/>
  <c r="I29" i="5" s="1"/>
  <c r="H73" i="5" s="1"/>
  <c r="H21" i="5"/>
  <c r="G21" i="5"/>
  <c r="D21" i="5"/>
  <c r="E21" i="5" s="1"/>
  <c r="C21" i="5"/>
  <c r="J20" i="5"/>
  <c r="I20" i="5"/>
  <c r="H20" i="5"/>
  <c r="H29" i="5" s="1"/>
  <c r="G73" i="5" s="1"/>
  <c r="G20" i="5"/>
  <c r="D20" i="5"/>
  <c r="C20" i="5"/>
  <c r="E20" i="5" s="1"/>
  <c r="J19" i="5"/>
  <c r="I19" i="5"/>
  <c r="H19" i="5"/>
  <c r="G19" i="5"/>
  <c r="E19" i="5"/>
  <c r="D19" i="5"/>
  <c r="C19" i="5"/>
  <c r="J18" i="5"/>
  <c r="I18" i="5"/>
  <c r="H18" i="5"/>
  <c r="G18" i="5"/>
  <c r="G29" i="5" s="1"/>
  <c r="D18" i="5"/>
  <c r="D29" i="5" s="1"/>
  <c r="C18" i="5"/>
  <c r="C29" i="5" s="1"/>
  <c r="J16" i="5"/>
  <c r="J15" i="5"/>
  <c r="J14" i="5"/>
  <c r="J13" i="5"/>
  <c r="J12" i="5"/>
  <c r="J11" i="5"/>
  <c r="J10" i="5"/>
  <c r="J9" i="5"/>
  <c r="J8" i="5"/>
  <c r="J7" i="5"/>
  <c r="I69" i="4"/>
  <c r="H69" i="4"/>
  <c r="G69" i="4"/>
  <c r="D69" i="4"/>
  <c r="C69" i="4"/>
  <c r="E69" i="4" s="1"/>
  <c r="I68" i="4"/>
  <c r="H68" i="4"/>
  <c r="G68" i="4"/>
  <c r="D68" i="4"/>
  <c r="E68" i="4" s="1"/>
  <c r="C68" i="4"/>
  <c r="I67" i="4"/>
  <c r="H67" i="4"/>
  <c r="G67" i="4"/>
  <c r="D67" i="4"/>
  <c r="C67" i="4"/>
  <c r="E67" i="4" s="1"/>
  <c r="I66" i="4"/>
  <c r="H66" i="4"/>
  <c r="G66" i="4"/>
  <c r="D66" i="4"/>
  <c r="C66" i="4"/>
  <c r="E66" i="4" s="1"/>
  <c r="I65" i="4"/>
  <c r="H65" i="4"/>
  <c r="G65" i="4"/>
  <c r="E65" i="4"/>
  <c r="D65" i="4"/>
  <c r="C65" i="4"/>
  <c r="I64" i="4"/>
  <c r="I70" i="4" s="1"/>
  <c r="H64" i="4"/>
  <c r="H70" i="4" s="1"/>
  <c r="G64" i="4"/>
  <c r="G70" i="4" s="1"/>
  <c r="D64" i="4"/>
  <c r="D70" i="4" s="1"/>
  <c r="C64" i="4"/>
  <c r="C70" i="4" s="1"/>
  <c r="I62" i="4"/>
  <c r="I61" i="4"/>
  <c r="I60" i="4"/>
  <c r="I59" i="4"/>
  <c r="I58" i="4"/>
  <c r="I57" i="4"/>
  <c r="I56" i="4"/>
  <c r="I55" i="4"/>
  <c r="I54" i="4"/>
  <c r="I53" i="4"/>
  <c r="I48" i="4"/>
  <c r="H48" i="4"/>
  <c r="G48" i="4"/>
  <c r="D48" i="4"/>
  <c r="C48" i="4"/>
  <c r="E48" i="4" s="1"/>
  <c r="I47" i="4"/>
  <c r="H47" i="4"/>
  <c r="G47" i="4"/>
  <c r="D47" i="4"/>
  <c r="C47" i="4"/>
  <c r="E47" i="4" s="1"/>
  <c r="I46" i="4"/>
  <c r="H46" i="4"/>
  <c r="G46" i="4"/>
  <c r="E46" i="4"/>
  <c r="D46" i="4"/>
  <c r="C46" i="4"/>
  <c r="I45" i="4"/>
  <c r="H45" i="4"/>
  <c r="G45" i="4"/>
  <c r="D45" i="4"/>
  <c r="D49" i="4" s="1"/>
  <c r="C45" i="4"/>
  <c r="E45" i="4" s="1"/>
  <c r="E49" i="4" s="1"/>
  <c r="I44" i="4"/>
  <c r="I49" i="4" s="1"/>
  <c r="H44" i="4"/>
  <c r="H49" i="4" s="1"/>
  <c r="G44" i="4"/>
  <c r="G49" i="4" s="1"/>
  <c r="D44" i="4"/>
  <c r="C44" i="4"/>
  <c r="E44" i="4" s="1"/>
  <c r="I42" i="4"/>
  <c r="I41" i="4"/>
  <c r="I40" i="4"/>
  <c r="I39" i="4"/>
  <c r="I38" i="4"/>
  <c r="I37" i="4"/>
  <c r="I36" i="4"/>
  <c r="I35" i="4"/>
  <c r="I34" i="4"/>
  <c r="I33" i="4"/>
  <c r="J28" i="4"/>
  <c r="I28" i="4"/>
  <c r="H28" i="4"/>
  <c r="G28" i="4"/>
  <c r="D28" i="4"/>
  <c r="C28" i="4"/>
  <c r="E28" i="4" s="1"/>
  <c r="J27" i="4"/>
  <c r="I27" i="4"/>
  <c r="H27" i="4"/>
  <c r="G27" i="4"/>
  <c r="D27" i="4"/>
  <c r="C27" i="4"/>
  <c r="E27" i="4" s="1"/>
  <c r="J26" i="4"/>
  <c r="I26" i="4"/>
  <c r="H26" i="4"/>
  <c r="G26" i="4"/>
  <c r="D26" i="4"/>
  <c r="C26" i="4"/>
  <c r="E26" i="4" s="1"/>
  <c r="J25" i="4"/>
  <c r="I25" i="4"/>
  <c r="H25" i="4"/>
  <c r="G25" i="4"/>
  <c r="D25" i="4"/>
  <c r="C25" i="4"/>
  <c r="E25" i="4" s="1"/>
  <c r="J24" i="4"/>
  <c r="I24" i="4"/>
  <c r="H24" i="4"/>
  <c r="G24" i="4"/>
  <c r="E24" i="4"/>
  <c r="D24" i="4"/>
  <c r="C24" i="4"/>
  <c r="J23" i="4"/>
  <c r="I23" i="4"/>
  <c r="H23" i="4"/>
  <c r="G23" i="4"/>
  <c r="D23" i="4"/>
  <c r="C23" i="4"/>
  <c r="E23" i="4" s="1"/>
  <c r="J22" i="4"/>
  <c r="I22" i="4"/>
  <c r="H22" i="4"/>
  <c r="G22" i="4"/>
  <c r="D22" i="4"/>
  <c r="C22" i="4"/>
  <c r="E22" i="4" s="1"/>
  <c r="J21" i="4"/>
  <c r="I21" i="4"/>
  <c r="H21" i="4"/>
  <c r="G21" i="4"/>
  <c r="D21" i="4"/>
  <c r="C21" i="4"/>
  <c r="E21" i="4" s="1"/>
  <c r="J20" i="4"/>
  <c r="I20" i="4"/>
  <c r="H20" i="4"/>
  <c r="G20" i="4"/>
  <c r="D20" i="4"/>
  <c r="C20" i="4"/>
  <c r="E20" i="4" s="1"/>
  <c r="J19" i="4"/>
  <c r="I19" i="4"/>
  <c r="H19" i="4"/>
  <c r="G19" i="4"/>
  <c r="D19" i="4"/>
  <c r="C19" i="4"/>
  <c r="E19" i="4" s="1"/>
  <c r="J18" i="4"/>
  <c r="J29" i="4" s="1"/>
  <c r="I18" i="4"/>
  <c r="I29" i="4" s="1"/>
  <c r="H18" i="4"/>
  <c r="H29" i="4" s="1"/>
  <c r="G73" i="4" s="1"/>
  <c r="G18" i="4"/>
  <c r="G29" i="4" s="1"/>
  <c r="D18" i="4"/>
  <c r="D29" i="4" s="1"/>
  <c r="D73" i="4" s="1"/>
  <c r="C18" i="4"/>
  <c r="E18" i="4" s="1"/>
  <c r="E29" i="4" s="1"/>
  <c r="J16" i="4"/>
  <c r="J15" i="4"/>
  <c r="J14" i="4"/>
  <c r="J13" i="4"/>
  <c r="J12" i="4"/>
  <c r="J11" i="4"/>
  <c r="J10" i="4"/>
  <c r="J9" i="4"/>
  <c r="J8" i="4"/>
  <c r="J7" i="4"/>
  <c r="I73" i="5" l="1"/>
  <c r="E49" i="5"/>
  <c r="D73" i="5"/>
  <c r="C49" i="5"/>
  <c r="C73" i="5" s="1"/>
  <c r="E18" i="5"/>
  <c r="E29" i="5" s="1"/>
  <c r="E73" i="5" s="1"/>
  <c r="E64" i="5"/>
  <c r="E70" i="5" s="1"/>
  <c r="H73" i="4"/>
  <c r="I73" i="4"/>
  <c r="C49" i="4"/>
  <c r="C29" i="4"/>
  <c r="C73" i="4" s="1"/>
  <c r="E64" i="4"/>
  <c r="E70" i="4" s="1"/>
  <c r="E73" i="4" s="1"/>
  <c r="I79" i="1"/>
  <c r="H79" i="1"/>
  <c r="G79" i="1"/>
  <c r="D79" i="1"/>
  <c r="C79" i="1"/>
  <c r="I78" i="1"/>
  <c r="H78" i="1"/>
  <c r="G78" i="1"/>
  <c r="D78" i="1"/>
  <c r="C78" i="1"/>
  <c r="I77" i="1"/>
  <c r="H77" i="1"/>
  <c r="G77" i="1"/>
  <c r="D77" i="1"/>
  <c r="C77" i="1"/>
  <c r="I76" i="1"/>
  <c r="H76" i="1"/>
  <c r="G76" i="1"/>
  <c r="D76" i="1"/>
  <c r="C76" i="1"/>
  <c r="I75" i="1"/>
  <c r="H75" i="1"/>
  <c r="G75" i="1"/>
  <c r="D75" i="1"/>
  <c r="C75" i="1"/>
  <c r="E75" i="1" s="1"/>
  <c r="I74" i="1"/>
  <c r="H74" i="1"/>
  <c r="G74" i="1"/>
  <c r="D74" i="1"/>
  <c r="C74" i="1"/>
  <c r="E74" i="1" s="1"/>
  <c r="I72" i="1"/>
  <c r="I71" i="1"/>
  <c r="I70" i="1"/>
  <c r="I69" i="1"/>
  <c r="I68" i="1"/>
  <c r="I67" i="1"/>
  <c r="I66" i="1"/>
  <c r="I65" i="1"/>
  <c r="I64" i="1"/>
  <c r="I63" i="1"/>
  <c r="I58" i="1"/>
  <c r="H58" i="1"/>
  <c r="G58" i="1"/>
  <c r="D58" i="1"/>
  <c r="C58" i="1"/>
  <c r="I57" i="1"/>
  <c r="H57" i="1"/>
  <c r="G57" i="1"/>
  <c r="D57" i="1"/>
  <c r="C57" i="1"/>
  <c r="I56" i="1"/>
  <c r="H56" i="1"/>
  <c r="G56" i="1"/>
  <c r="D56" i="1"/>
  <c r="C56" i="1"/>
  <c r="E56" i="1" s="1"/>
  <c r="I55" i="1"/>
  <c r="H55" i="1"/>
  <c r="G55" i="1"/>
  <c r="D55" i="1"/>
  <c r="C55" i="1"/>
  <c r="I54" i="1"/>
  <c r="H54" i="1"/>
  <c r="G54" i="1"/>
  <c r="D54" i="1"/>
  <c r="C54" i="1"/>
  <c r="I52" i="1"/>
  <c r="I51" i="1"/>
  <c r="I50" i="1"/>
  <c r="I49" i="1"/>
  <c r="I48" i="1"/>
  <c r="I47" i="1"/>
  <c r="I46" i="1"/>
  <c r="I45" i="1"/>
  <c r="I44" i="1"/>
  <c r="I43" i="1"/>
  <c r="D38" i="1"/>
  <c r="C38" i="1"/>
  <c r="D37" i="1"/>
  <c r="C37" i="1"/>
  <c r="D36" i="1"/>
  <c r="C36" i="1"/>
  <c r="D35" i="1"/>
  <c r="D34" i="1"/>
  <c r="D33" i="1"/>
  <c r="C33" i="1"/>
  <c r="D32" i="1"/>
  <c r="D31" i="1"/>
  <c r="C31" i="1"/>
  <c r="D30" i="1"/>
  <c r="C30" i="1"/>
  <c r="D29" i="1"/>
  <c r="C29" i="1"/>
  <c r="D28" i="1"/>
  <c r="C28" i="1"/>
  <c r="J19" i="1"/>
  <c r="J17" i="1"/>
  <c r="J14" i="1"/>
  <c r="J13" i="1"/>
  <c r="J12" i="1"/>
  <c r="J11" i="1"/>
  <c r="J10" i="1"/>
  <c r="J9" i="1"/>
  <c r="J8" i="1"/>
  <c r="J7" i="1"/>
  <c r="D59" i="1" l="1"/>
  <c r="E58" i="1"/>
  <c r="H39" i="1"/>
  <c r="E31" i="1"/>
  <c r="E29" i="1"/>
  <c r="E33" i="1"/>
  <c r="E34" i="1"/>
  <c r="E35" i="1"/>
  <c r="E37" i="1"/>
  <c r="E38" i="1"/>
  <c r="I39" i="1"/>
  <c r="G59" i="1"/>
  <c r="C39" i="1"/>
  <c r="H59" i="1"/>
  <c r="E77" i="1"/>
  <c r="E54" i="1"/>
  <c r="D39" i="1"/>
  <c r="E32" i="1"/>
  <c r="E36" i="1"/>
  <c r="I59" i="1"/>
  <c r="D80" i="1"/>
  <c r="E79" i="1"/>
  <c r="G39" i="1"/>
  <c r="C59" i="1"/>
  <c r="G80" i="1"/>
  <c r="E76" i="1"/>
  <c r="E57" i="1"/>
  <c r="I80" i="1"/>
  <c r="E78" i="1"/>
  <c r="H80" i="1"/>
  <c r="E30" i="1"/>
  <c r="E28" i="1"/>
  <c r="C80" i="1"/>
  <c r="E55" i="1"/>
  <c r="J39" i="1" l="1"/>
  <c r="I83" i="1" s="1"/>
  <c r="E59" i="1"/>
  <c r="D83" i="1"/>
  <c r="E80" i="1"/>
  <c r="C83" i="1"/>
  <c r="G83" i="1"/>
  <c r="E39" i="1"/>
  <c r="H83" i="1"/>
  <c r="E8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0000000-0006-0000-0000-000001000000}">
      <text>
        <r>
          <rPr>
            <sz val="11"/>
            <color rgb="FF000000"/>
            <rFont val="Arial"/>
          </rPr>
          <t>Descrever o nome do cargo comissionado como consta no Decreto de Alocação do Cargo e/ou Regulamento do órgão ou entidade. Exemplos da SCGE: Secretário Executivo da Controladoria-Geral do Estado, Chefe de Gabinete, Assessor de Comunicação, etc.</t>
        </r>
      </text>
    </comment>
    <comment ref="B6" authorId="0" shapeId="0" xr:uid="{00000000-0006-0000-0000-000002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do cargo comissionado, conforme Lei Estadual No 16.520/2018. Opções: DAS, DAS-1, DAS-2, DAS-3, DAS-4, DAS-5, CAA-1, CAA-2, CAA-3, CAA-4 e CAA-5.</t>
        </r>
      </text>
    </comment>
    <comment ref="C6" authorId="0" shapeId="0" xr:uid="{00000000-0006-0000-0000-000003000000}">
      <text>
        <r>
          <rPr>
            <sz val="11"/>
            <color rgb="FF000000"/>
            <rFont val="Arial"/>
          </rPr>
          <t>Descrever a sigla da lotação referente ao cargo comissionado. Exemplos de siglas da SCGE: GAB/SECGE, GAB/CGAB, CGAB/ASC, etc.</t>
        </r>
      </text>
    </comment>
    <comment ref="D6" authorId="0" shapeId="0" xr:uid="{00000000-0006-0000-0000-000004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6" authorId="0" shapeId="0" xr:uid="{00000000-0006-0000-0000-000005000000}">
      <text>
        <r>
          <rPr>
            <sz val="11"/>
            <color rgb="FF000000"/>
            <rFont val="Arial"/>
          </rPr>
          <t>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      </r>
      </text>
    </comment>
    <comment ref="F6" authorId="0" shapeId="0" xr:uid="{00000000-0006-0000-0000-000006000000}">
      <text>
        <r>
          <rPr>
            <sz val="11"/>
            <color rgb="FF000000"/>
            <rFont val="Arial"/>
          </rPr>
          <t>Nome completo do servidor ocupante do cargo comissionado. Caso o cargo esteja vago, a palavra "VAGO" deverá ser inserida na célula correspondente.</t>
        </r>
      </text>
    </comment>
    <comment ref="G6" authorId="0" shapeId="0" xr:uid="{00000000-0006-0000-0000-000007000000}">
      <text>
        <r>
          <rPr>
            <sz val="11"/>
            <color rgb="FF000000"/>
            <rFont val="Arial"/>
          </rPr>
          <t>Valor do subsídio do agente político, em Reais (R$).</t>
        </r>
      </text>
    </comment>
    <comment ref="H6" authorId="0" shapeId="0" xr:uid="{00000000-0006-0000-0000-000008000000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I6" authorId="0" shapeId="0" xr:uid="{00000000-0006-0000-0000-000009000000}">
      <text>
        <r>
          <rPr>
            <sz val="11"/>
            <color rgb="FF000000"/>
            <rFont val="Arial"/>
          </rPr>
          <t>Valor da representação paga em razão do cargo em comissão, em Reais (R$).</t>
        </r>
      </text>
    </comment>
    <comment ref="J6" authorId="0" shapeId="0" xr:uid="{00000000-0006-0000-0000-00000A000000}">
      <text>
        <r>
          <rPr>
            <sz val="11"/>
            <color rgb="FF000000"/>
            <rFont val="Arial"/>
          </rPr>
          <t>(Células de preenchimento automático). Montante resultante da soma entre o subsídio do agente político + vencimento + representação, em Reais (R$).</t>
        </r>
      </text>
    </comment>
    <comment ref="A27" authorId="0" shapeId="0" xr:uid="{00000000-0006-0000-0000-00000B000000}">
      <text>
        <r>
          <rPr>
            <sz val="11"/>
            <color rgb="FF000000"/>
            <rFont val="Arial"/>
          </rPr>
          <t>(Não editar as células em cinza). Relação de todos os cargos comissionados, conforme Lei Estadual nº 16.520/2018.</t>
        </r>
      </text>
    </comment>
    <comment ref="B27" authorId="0" shapeId="0" xr:uid="{00000000-0006-0000-0000-00000C000000}">
      <text>
        <r>
          <rPr>
            <sz val="11"/>
            <color rgb="FF000000"/>
            <rFont val="Arial"/>
          </rPr>
          <t>(Não editar as células em cinza). Relação de todos os símbolos dos cargos comissionados, conforme Lei Estadual nº 16.520/2018.</t>
        </r>
      </text>
    </comment>
    <comment ref="C27" authorId="0" shapeId="0" xr:uid="{00000000-0006-0000-0000-00000D000000}">
      <text>
        <r>
          <rPr>
            <sz val="11"/>
            <color rgb="FF000000"/>
            <rFont val="Arial"/>
          </rPr>
          <t>(Células de preenchimento automático). Quantitativo dos cargos comissionados preenchidos.</t>
        </r>
      </text>
    </comment>
    <comment ref="D27" authorId="0" shapeId="0" xr:uid="{00000000-0006-0000-0000-00000E000000}">
      <text>
        <r>
          <rPr>
            <sz val="11"/>
            <color rgb="FF000000"/>
            <rFont val="Arial"/>
          </rPr>
          <t>(Células de preenchimento automático). Quantitativo dos cargos comissionados vagos.</t>
        </r>
      </text>
    </comment>
    <comment ref="E27" authorId="0" shapeId="0" xr:uid="{00000000-0006-0000-0000-00000F000000}">
      <text>
        <r>
          <rPr>
            <sz val="11"/>
            <color rgb="FF000000"/>
            <rFont val="Arial"/>
          </rPr>
          <t>(Células de preenchimento automático). Quantitativo dos cargos comissionados existentes (preenchidos + vagos).</t>
        </r>
      </text>
    </comment>
    <comment ref="G27" authorId="0" shapeId="0" xr:uid="{00000000-0006-0000-0000-000010000000}">
      <text>
        <r>
          <rPr>
            <sz val="11"/>
            <color rgb="FF000000"/>
            <rFont val="Arial"/>
          </rPr>
          <t>(Células de preenchimento automático). Valor total dos subsídios dos agentes políticos, em Reais (R$).</t>
        </r>
      </text>
    </comment>
    <comment ref="H27" authorId="0" shapeId="0" xr:uid="{00000000-0006-0000-0000-000011000000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I27" authorId="0" shapeId="0" xr:uid="{00000000-0006-0000-0000-000012000000}">
      <text>
        <r>
          <rPr>
            <sz val="11"/>
            <color rgb="FF000000"/>
            <rFont val="Arial"/>
          </rPr>
          <t>(Células de preenchimento automático). Valor total das representações pagas em razão do cargo em comissão, em Reais (R$).</t>
        </r>
      </text>
    </comment>
    <comment ref="J27" authorId="0" shapeId="0" xr:uid="{00000000-0006-0000-0000-000013000000}">
      <text>
        <r>
          <rPr>
            <sz val="11"/>
            <color rgb="FF000000"/>
            <rFont val="Arial"/>
          </rPr>
          <t>(Células de preenchimento automático). Valor total dos montantes resultantes da soma entre os subsídios dos agentes políticos + vencimentos + representações, em Reais (R$).</t>
        </r>
      </text>
    </comment>
    <comment ref="A42" authorId="0" shapeId="0" xr:uid="{00000000-0006-0000-0000-000014000000}">
      <text>
        <r>
          <rPr>
            <sz val="11"/>
            <color rgb="FF000000"/>
            <rFont val="Arial"/>
          </rPr>
          <t>Descrever o nome da função gratificada de direção e assessoramento, conforme DOE. Exemplos da SCGE: Diretora da Ouvidoria-Geral do Estado, Gestora da Setorial Contábil, Coordenador de Auditoria de Obras Públicas, etc.</t>
        </r>
      </text>
    </comment>
    <comment ref="B42" authorId="0" shapeId="0" xr:uid="{00000000-0006-0000-0000-000015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direção e assessoramento, conforme Lei Estadual No 16.520/2018. Opções: FDA, FDA-1, FDA-2, FDA-3, FDA-4.</t>
        </r>
      </text>
    </comment>
    <comment ref="C42" authorId="0" shapeId="0" xr:uid="{00000000-0006-0000-0000-000016000000}">
      <text>
        <r>
          <rPr>
            <sz val="11"/>
            <color rgb="FF000000"/>
            <rFont val="Arial"/>
          </rPr>
          <t>Descrever a sigla da lotação referente à função gratificada de direção e assessoramento. Exemplos de siglas da SCGE: GAB/DOGE, DPGE/GAF/GSC, DAUD/COP, etc.</t>
        </r>
      </text>
    </comment>
    <comment ref="D42" authorId="0" shapeId="0" xr:uid="{00000000-0006-0000-0000-000017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42" authorId="0" shapeId="0" xr:uid="{00000000-0006-0000-0000-000018000000}">
      <text>
        <r>
          <rPr>
            <sz val="11"/>
            <color rgb="FF000000"/>
            <rFont val="Arial"/>
          </rPr>
          <t>(Não editar as células em cinza). Quantitativo das funções gratificadas de direção e assessoramento existentes, por servidor. Como essa contagem é por servidor, esse número sempre será "1". Essa coluna servirá como base para contabilizar o quantitativo total de servidores com função gratificada de direção e assessoramento.</t>
        </r>
      </text>
    </comment>
    <comment ref="F42" authorId="0" shapeId="0" xr:uid="{00000000-0006-0000-0000-000019000000}">
      <text>
        <r>
          <rPr>
            <sz val="11"/>
            <color rgb="FF000000"/>
            <rFont val="Arial"/>
          </rPr>
          <t>Nome completo do servidor ocupante da função gratificada de direção e assessoramento. Caso a função gratificada de direção e assessoramento esteja vago, a palavra "VAGO" deverá ser inserida na célula correspondente.</t>
        </r>
      </text>
    </comment>
    <comment ref="G42" authorId="0" shapeId="0" xr:uid="{00000000-0006-0000-0000-00001A000000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42" authorId="0" shapeId="0" xr:uid="{00000000-0006-0000-0000-00001B000000}">
      <text>
        <r>
          <rPr>
            <sz val="11"/>
            <color rgb="FF000000"/>
            <rFont val="Arial"/>
          </rPr>
          <t>Valor da representação paga em razão da função gratificada de direção e assessoramento, em Reais (R$).</t>
        </r>
      </text>
    </comment>
    <comment ref="I42" authorId="0" shapeId="0" xr:uid="{00000000-0006-0000-0000-00001C000000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53" authorId="0" shapeId="0" xr:uid="{00000000-0006-0000-0000-00001D000000}">
      <text>
        <r>
          <rPr>
            <sz val="11"/>
            <color rgb="FF000000"/>
            <rFont val="Arial"/>
          </rPr>
          <t>(Não editar as células em cinza). Relação de todas as funções gratificadas de direção e assessoramento, conforme Lei Estadual nº 16.520/2018.</t>
        </r>
      </text>
    </comment>
    <comment ref="B53" authorId="0" shapeId="0" xr:uid="{00000000-0006-0000-0000-00001E000000}">
      <text>
        <r>
          <rPr>
            <sz val="11"/>
            <color rgb="FF000000"/>
            <rFont val="Arial"/>
          </rPr>
          <t>(Não editar as células em cinza). Relação de todos os símbolos das funções gratificadas de direção e assessoramento, conforme Lei Estadual nº 16.520/2018.</t>
        </r>
      </text>
    </comment>
    <comment ref="C53" authorId="0" shapeId="0" xr:uid="{00000000-0006-0000-0000-00001F000000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preenchidos.</t>
        </r>
      </text>
    </comment>
    <comment ref="D53" authorId="0" shapeId="0" xr:uid="{00000000-0006-0000-0000-000020000000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vagas.</t>
        </r>
      </text>
    </comment>
    <comment ref="E53" authorId="0" shapeId="0" xr:uid="{00000000-0006-0000-0000-000021000000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existentes (preenchidos + vagos).</t>
        </r>
      </text>
    </comment>
    <comment ref="G53" authorId="0" shapeId="0" xr:uid="{00000000-0006-0000-0000-000022000000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53" authorId="0" shapeId="0" xr:uid="{00000000-0006-0000-0000-000023000000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direção e assessoramento, em Reais (R$).</t>
        </r>
      </text>
    </comment>
    <comment ref="I53" authorId="0" shapeId="0" xr:uid="{00000000-0006-0000-0000-000024000000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A62" authorId="0" shapeId="0" xr:uid="{00000000-0006-0000-0000-000025000000}">
      <text>
        <r>
          <rPr>
            <sz val="11"/>
            <color rgb="FF000000"/>
            <rFont val="Arial"/>
          </rPr>
          <t xml:space="preserve">Descrever o nome da função gratificada de supervisão e apoio como consta no DOE. Exemplos da SCGE: Chefia da Unidade de Apoio e Projetos, Chefia da Unidade de Obras e Serviços de Engenharia, Chefia da Unidade de Licitações e Contratos, etc. </t>
        </r>
      </text>
    </comment>
    <comment ref="B62" authorId="0" shapeId="0" xr:uid="{00000000-0006-0000-0000-000026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      </r>
      </text>
    </comment>
    <comment ref="C62" authorId="0" shapeId="0" xr:uid="{00000000-0006-0000-0000-000027000000}">
      <text>
        <r>
          <rPr>
            <sz val="11"/>
            <color rgb="FF000000"/>
            <rFont val="Arial"/>
          </rPr>
          <t>Descrever a sigla da lotação referente à função gratificada de supervisão e apoio. Exemplos de siglas da SCGE: DAUD/UAPP, DAUD/COP/UAOP, DAUD/CLC/UALC, etc.</t>
        </r>
      </text>
    </comment>
    <comment ref="D62" authorId="0" shapeId="0" xr:uid="{00000000-0006-0000-0000-000028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62" authorId="0" shapeId="0" xr:uid="{00000000-0006-0000-0000-000029000000}">
      <text>
        <r>
          <rPr>
            <sz val="11"/>
            <color rgb="FF000000"/>
            <rFont val="Arial"/>
          </rPr>
          <t>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      </r>
      </text>
    </comment>
    <comment ref="F62" authorId="0" shapeId="0" xr:uid="{00000000-0006-0000-0000-00002A000000}">
      <text>
        <r>
          <rPr>
            <sz val="11"/>
            <color rgb="FF000000"/>
            <rFont val="Arial"/>
          </rPr>
          <t>Nome completo do servidor ocupante da função gratificada de supervisão e apoio. Caso a função gratificada de supervisão e apoio esteja vago, a palavra "VAGO" deverá ser inserida na célula correspondente.</t>
        </r>
      </text>
    </comment>
    <comment ref="G62" authorId="0" shapeId="0" xr:uid="{00000000-0006-0000-0000-00002B000000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62" authorId="0" shapeId="0" xr:uid="{00000000-0006-0000-0000-00002C000000}">
      <text>
        <r>
          <rPr>
            <sz val="11"/>
            <color rgb="FF000000"/>
            <rFont val="Arial"/>
          </rPr>
          <t>Valor da representação paga em razão da função gratificada de supervisão e apoio, em Reais (R$).</t>
        </r>
      </text>
    </comment>
    <comment ref="I62" authorId="0" shapeId="0" xr:uid="{00000000-0006-0000-0000-00002D000000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73" authorId="0" shapeId="0" xr:uid="{00000000-0006-0000-0000-00002E000000}">
      <text>
        <r>
          <rPr>
            <sz val="11"/>
            <color rgb="FF000000"/>
            <rFont val="Arial"/>
          </rPr>
          <t>(Não editar as células em cinza). Relação de todas as funções gratificadas de supervisão e apoio, conforme Lei Estadual nº 16.520/2018.</t>
        </r>
      </text>
    </comment>
    <comment ref="B73" authorId="0" shapeId="0" xr:uid="{00000000-0006-0000-0000-00002F000000}">
      <text>
        <r>
          <rPr>
            <sz val="11"/>
            <color rgb="FF000000"/>
            <rFont val="Arial"/>
          </rPr>
          <t>(Não editar as células em cinza). Relação de todos os símbolos das funções gratificadas de supervisão e apoio, conforme Lei Estadual nº 16.520/2018.</t>
        </r>
      </text>
    </comment>
    <comment ref="C73" authorId="0" shapeId="0" xr:uid="{00000000-0006-0000-0000-000030000000}">
      <text>
        <r>
          <rPr>
            <sz val="11"/>
            <color rgb="FF000000"/>
            <rFont val="Arial"/>
          </rPr>
          <t>(Células de preenchimento automático). Quantitativo das funções gratificadas de supervisão e apoio preenchidos.</t>
        </r>
      </text>
    </comment>
    <comment ref="D73" authorId="0" shapeId="0" xr:uid="{00000000-0006-0000-0000-000031000000}">
      <text>
        <r>
          <rPr>
            <sz val="11"/>
            <color rgb="FF000000"/>
            <rFont val="Arial"/>
          </rPr>
          <t>(Células de preenchimento automático). Quantitativo das funções gratificadas de supervisão e apoio vagos.</t>
        </r>
      </text>
    </comment>
    <comment ref="E73" authorId="0" shapeId="0" xr:uid="{00000000-0006-0000-0000-000032000000}">
      <text>
        <r>
          <rPr>
            <sz val="11"/>
            <color rgb="FF000000"/>
            <rFont val="Arial"/>
          </rPr>
          <t>(Células de preenchimento automático). Quantitativo das funções gratificadas de supervisão e apoio existentes (preenchidos + vagos).</t>
        </r>
      </text>
    </comment>
    <comment ref="G73" authorId="0" shapeId="0" xr:uid="{00000000-0006-0000-0000-000033000000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73" authorId="0" shapeId="0" xr:uid="{00000000-0006-0000-0000-000034000000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supervisão e apoio, em Reais (R$).</t>
        </r>
      </text>
    </comment>
    <comment ref="I73" authorId="0" shapeId="0" xr:uid="{00000000-0006-0000-0000-000035000000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C82" authorId="0" shapeId="0" xr:uid="{00000000-0006-0000-0000-000036000000}">
      <text>
        <r>
          <rPr>
            <sz val="11"/>
            <color rgb="FF000000"/>
            <rFont val="Arial"/>
          </rPr>
          <t>(Células de preenchimento automático). Quantitativo dos cargos em comissão + funções gratificadas preenchidos.</t>
        </r>
      </text>
    </comment>
    <comment ref="D82" authorId="0" shapeId="0" xr:uid="{00000000-0006-0000-0000-000037000000}">
      <text>
        <r>
          <rPr>
            <sz val="11"/>
            <color rgb="FF000000"/>
            <rFont val="Arial"/>
          </rPr>
          <t>(Células de preenchimento automático). Quantitativo dos cargos em comissão + funções gratificadas vagos.</t>
        </r>
      </text>
    </comment>
    <comment ref="E82" authorId="0" shapeId="0" xr:uid="{00000000-0006-0000-0000-000038000000}">
      <text>
        <r>
          <rPr>
            <sz val="11"/>
            <color rgb="FF000000"/>
            <rFont val="Arial"/>
          </rPr>
          <t>(Células de preenchimento automático). Quantitativo dos cargos em comissão + funções gratificadas existentes (preenchidos + vagos).</t>
        </r>
      </text>
    </comment>
    <comment ref="G82" authorId="0" shapeId="0" xr:uid="{00000000-0006-0000-0000-000039000000}">
      <text>
        <r>
          <rPr>
            <sz val="11"/>
            <color rgb="FF000000"/>
            <rFont val="Arial"/>
          </rPr>
          <t>(Células de preenchimento automático). Valor total dos vencimentos dos cargos comissionados + funções gratificadas, em Reais (R$).</t>
        </r>
      </text>
    </comment>
    <comment ref="H82" authorId="0" shapeId="0" xr:uid="{00000000-0006-0000-0000-00003A000000}">
      <text>
        <r>
          <rPr>
            <sz val="11"/>
            <color rgb="FF000000"/>
            <rFont val="Arial"/>
          </rPr>
          <t>(Células de preenchimento automático). Valor total das representações pagas em razão dos cargos comissionados + funções gratificadas, em Reais (R$).</t>
        </r>
      </text>
    </comment>
    <comment ref="I82" authorId="0" shapeId="0" xr:uid="{00000000-0006-0000-0000-00003B000000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 pagas em razão dos cargos comissionados + funções gratificadas, em Reais (R$).</t>
        </r>
      </text>
    </comment>
    <comment ref="A83" authorId="0" shapeId="0" xr:uid="{00000000-0006-0000-0000-00003C000000}">
      <text>
        <r>
          <rPr>
            <sz val="11"/>
            <color rgb="FF000000"/>
            <rFont val="Arial"/>
          </rPr>
          <t>Verificar se não seria mais adequado substituir representações por remuneração, uma vez que, no caso de Cargo em Comissão, inclui tb. o vencimento para os não efetivos
	-Bianca Rosa
Item ajustado!
	-ricardo Alves Paiva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1CD264D0-8438-4794-8466-B7D3DA28BA3D}">
      <text>
        <r>
          <rPr>
            <sz val="11"/>
            <color rgb="FF000000"/>
            <rFont val="Arial"/>
          </rPr>
          <t>Descrever o nome do cargo comissionado como consta no Decreto de Alocação do Cargo e/ou Regulamento do órgão ou entidade. Exemplos da SCGE: Secretário Executivo da Controladoria-Geral do Estado, Chefe de Gabinete, Assessor de Comunicação, etc.</t>
        </r>
      </text>
    </comment>
    <comment ref="B6" authorId="0" shapeId="0" xr:uid="{5AAB9B84-D4E2-4901-A3D4-4015C206FDF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do cargo comissionado, conforme Lei Estadual No 16.520/2018. Opções: DAS, DAS-1, DAS-2, DAS-3, DAS-4, DAS-5, CAA-1, CAA-2, CAA-3, CAA-4 e CAA-5.</t>
        </r>
      </text>
    </comment>
    <comment ref="C6" authorId="0" shapeId="0" xr:uid="{9634C71A-4DD4-46FF-AAD2-0B65FEA47713}">
      <text>
        <r>
          <rPr>
            <sz val="11"/>
            <color rgb="FF000000"/>
            <rFont val="Arial"/>
          </rPr>
          <t>Descrever a sigla da lotação referente ao cargo comissionado. Exemplos de siglas da SCGE: GAB/SECGE, GAB/CGAB, CGAB/ASC, etc.</t>
        </r>
      </text>
    </comment>
    <comment ref="D6" authorId="0" shapeId="0" xr:uid="{4F25349A-E0C2-4D21-B6BA-E52DB5F2B024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6" authorId="0" shapeId="0" xr:uid="{138B1000-354F-480F-90D6-6D9866DEAA4E}">
      <text>
        <r>
          <rPr>
            <sz val="11"/>
            <color rgb="FF000000"/>
            <rFont val="Arial"/>
          </rPr>
          <t>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      </r>
      </text>
    </comment>
    <comment ref="F6" authorId="0" shapeId="0" xr:uid="{13DD6286-0228-46A8-9EA9-74B7B87CDC8D}">
      <text>
        <r>
          <rPr>
            <sz val="11"/>
            <color rgb="FF000000"/>
            <rFont val="Arial"/>
          </rPr>
          <t>Nome completo do servidor ocupante do cargo comissionado. Caso o cargo esteja vago, a palavra "VAGO" deverá ser inserida na célula correspondente.</t>
        </r>
      </text>
    </comment>
    <comment ref="G6" authorId="0" shapeId="0" xr:uid="{D3FC6715-4971-4C57-8843-5D47D4095C0F}">
      <text>
        <r>
          <rPr>
            <sz val="11"/>
            <color rgb="FF000000"/>
            <rFont val="Arial"/>
          </rPr>
          <t>Valor do subsídio do agente político, em Reais (R$).</t>
        </r>
      </text>
    </comment>
    <comment ref="H6" authorId="0" shapeId="0" xr:uid="{1A3E3E66-21C8-4A6C-BC17-1C1258C63333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I6" authorId="0" shapeId="0" xr:uid="{41D27B07-8F51-4101-98A7-9961B4A94123}">
      <text>
        <r>
          <rPr>
            <sz val="11"/>
            <color rgb="FF000000"/>
            <rFont val="Arial"/>
          </rPr>
          <t>Valor da representação paga em razão do cargo em comissão, em Reais (R$).</t>
        </r>
      </text>
    </comment>
    <comment ref="J6" authorId="0" shapeId="0" xr:uid="{69E04BBF-DADB-4C6D-86DC-D4235FD72A56}">
      <text>
        <r>
          <rPr>
            <sz val="11"/>
            <color rgb="FF000000"/>
            <rFont val="Arial"/>
          </rPr>
          <t>(Células de preenchimento automático). Montante resultante da soma entre o subsídio do agente político + vencimento + representação, em Reais (R$).</t>
        </r>
      </text>
    </comment>
    <comment ref="A17" authorId="0" shapeId="0" xr:uid="{36F2B2BF-1604-4119-9A1D-5528AB71A565}">
      <text>
        <r>
          <rPr>
            <sz val="11"/>
            <color rgb="FF000000"/>
            <rFont val="Arial"/>
          </rPr>
          <t>(Não editar as células em cinza). Relação de todos os cargos comissionados, conforme Lei Estadual nº 16.520/2018.</t>
        </r>
      </text>
    </comment>
    <comment ref="B17" authorId="0" shapeId="0" xr:uid="{CE18BCC0-A4D1-4429-854F-130A3E0956DB}">
      <text>
        <r>
          <rPr>
            <sz val="11"/>
            <color rgb="FF000000"/>
            <rFont val="Arial"/>
          </rPr>
          <t>(Não editar as células em cinza). Relação de todos os símbolos dos cargos comissionados, conforme Lei Estadual nº 16.520/2018.</t>
        </r>
      </text>
    </comment>
    <comment ref="C17" authorId="0" shapeId="0" xr:uid="{817E7E57-1DFE-43D2-AB3C-EF69E506C252}">
      <text>
        <r>
          <rPr>
            <sz val="11"/>
            <color rgb="FF000000"/>
            <rFont val="Arial"/>
          </rPr>
          <t>(Células de preenchimento automático). Quantitativo dos cargos comissionados preenchidos.</t>
        </r>
      </text>
    </comment>
    <comment ref="D17" authorId="0" shapeId="0" xr:uid="{6FAC3237-4AD9-4D13-8903-4083F8975609}">
      <text>
        <r>
          <rPr>
            <sz val="11"/>
            <color rgb="FF000000"/>
            <rFont val="Arial"/>
          </rPr>
          <t>(Células de preenchimento automático). Quantitativo dos cargos comissionados vagos.</t>
        </r>
      </text>
    </comment>
    <comment ref="E17" authorId="0" shapeId="0" xr:uid="{E077A55C-37EE-4636-A445-1904E482A223}">
      <text>
        <r>
          <rPr>
            <sz val="11"/>
            <color rgb="FF000000"/>
            <rFont val="Arial"/>
          </rPr>
          <t>(Células de preenchimento automático). Quantitativo dos cargos comissionados existentes (preenchidos + vagos).</t>
        </r>
      </text>
    </comment>
    <comment ref="G17" authorId="0" shapeId="0" xr:uid="{6DC536E2-EF34-468F-9BA4-14BB6DDF8389}">
      <text>
        <r>
          <rPr>
            <sz val="11"/>
            <color rgb="FF000000"/>
            <rFont val="Arial"/>
          </rPr>
          <t>(Células de preenchimento automático). Valor total dos subsídios dos agentes políticos, em Reais (R$).</t>
        </r>
      </text>
    </comment>
    <comment ref="H17" authorId="0" shapeId="0" xr:uid="{14AEA236-38C7-45E3-8FE2-BFB87475C204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I17" authorId="0" shapeId="0" xr:uid="{0AEC01A3-F462-41F7-9100-6E38751AC3BD}">
      <text>
        <r>
          <rPr>
            <sz val="11"/>
            <color rgb="FF000000"/>
            <rFont val="Arial"/>
          </rPr>
          <t>(Células de preenchimento automático). Valor total das representações pagas em razão do cargo em comissão, em Reais (R$).</t>
        </r>
      </text>
    </comment>
    <comment ref="J17" authorId="0" shapeId="0" xr:uid="{5DD1EF13-A10D-46F2-A682-82367492F37E}">
      <text>
        <r>
          <rPr>
            <sz val="11"/>
            <color rgb="FF000000"/>
            <rFont val="Arial"/>
          </rPr>
          <t>(Células de preenchimento automático). Valor total dos montantes resultantes da soma entre os subsídios dos agentes políticos + vencimentos + representações, em Reais (R$).</t>
        </r>
      </text>
    </comment>
    <comment ref="A32" authorId="0" shapeId="0" xr:uid="{34FD01B6-9826-40C8-883E-8DFB6498BF18}">
      <text>
        <r>
          <rPr>
            <sz val="11"/>
            <color rgb="FF000000"/>
            <rFont val="Arial"/>
          </rPr>
          <t>Descrever o nome da função gratificada de direção e assessoramento, conforme DOE. Exemplos da SCGE: Diretora da Ouvidoria-Geral do Estado, Gestora da Setorial Contábil, Coordenador de Auditoria de Obras Públicas, etc.</t>
        </r>
      </text>
    </comment>
    <comment ref="B32" authorId="0" shapeId="0" xr:uid="{78720B9D-EBE3-4FE5-8B9C-A9436910A595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direção e assessoramento, conforme Lei Estadual No 16.520/2018. Opções: FDA, FDA-1, FDA-2, FDA-3, FDA-4.</t>
        </r>
      </text>
    </comment>
    <comment ref="C32" authorId="0" shapeId="0" xr:uid="{5292455D-EC19-4F8D-A336-CA51732762AC}">
      <text>
        <r>
          <rPr>
            <sz val="11"/>
            <color rgb="FF000000"/>
            <rFont val="Arial"/>
          </rPr>
          <t>Descrever a sigla da lotação referente à função gratificada de direção e assessoramento. Exemplos de siglas da SCGE: GAB/DOGE, DPGE/GAF/GSC, DAUD/COP, etc.</t>
        </r>
      </text>
    </comment>
    <comment ref="D32" authorId="0" shapeId="0" xr:uid="{8147D664-D758-4155-AE94-0D26291A5ACF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32" authorId="0" shapeId="0" xr:uid="{054B38F5-F956-412C-927D-08161A5D9BBE}">
      <text>
        <r>
          <rPr>
            <sz val="11"/>
            <color rgb="FF000000"/>
            <rFont val="Arial"/>
          </rPr>
          <t>(Não editar as células em cinza). Quantitativo das funções gratificadas de direção e assessoramento existentes, por servidor. Como essa contagem é por servidor, esse número sempre será "1". Essa coluna servirá como base para contabilizar o quantitativo total de servidores com função gratificada de direção e assessoramento.</t>
        </r>
      </text>
    </comment>
    <comment ref="F32" authorId="0" shapeId="0" xr:uid="{4F572674-D366-427D-99E2-7625D297093D}">
      <text>
        <r>
          <rPr>
            <sz val="11"/>
            <color rgb="FF000000"/>
            <rFont val="Arial"/>
          </rPr>
          <t>Nome completo do servidor ocupante da função gratificada de direção e assessoramento. Caso a função gratificada de direção e assessoramento esteja vago, a palavra "VAGO" deverá ser inserida na célula correspondente.</t>
        </r>
      </text>
    </comment>
    <comment ref="G32" authorId="0" shapeId="0" xr:uid="{B3796267-A62F-43F9-874E-ACD63E9CF7DC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32" authorId="0" shapeId="0" xr:uid="{F00C95CF-B7F8-4A74-80B4-A4FEAAE1B66D}">
      <text>
        <r>
          <rPr>
            <sz val="11"/>
            <color rgb="FF000000"/>
            <rFont val="Arial"/>
          </rPr>
          <t>Valor da representação paga em razão da função gratificada de direção e assessoramento, em Reais (R$).</t>
        </r>
      </text>
    </comment>
    <comment ref="I32" authorId="0" shapeId="0" xr:uid="{604D11A9-83F3-413D-97BE-E077054CD4AB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43" authorId="0" shapeId="0" xr:uid="{5B494F9C-A14E-4985-A12D-09D458B78082}">
      <text>
        <r>
          <rPr>
            <sz val="11"/>
            <color rgb="FF000000"/>
            <rFont val="Arial"/>
          </rPr>
          <t>(Não editar as células em cinza). Relação de todas as funções gratificadas de direção e assessoramento, conforme Lei Estadual nº 16.520/2018.</t>
        </r>
      </text>
    </comment>
    <comment ref="B43" authorId="0" shapeId="0" xr:uid="{556EE01A-BCB4-47DF-806B-3B6B7F3B7D1F}">
      <text>
        <r>
          <rPr>
            <sz val="11"/>
            <color rgb="FF000000"/>
            <rFont val="Arial"/>
          </rPr>
          <t>(Não editar as células em cinza). Relação de todos os símbolos das funções gratificadas de direção e assessoramento, conforme Lei Estadual nº 16.520/2018.</t>
        </r>
      </text>
    </comment>
    <comment ref="C43" authorId="0" shapeId="0" xr:uid="{11A34E0F-7FB7-46E3-8182-14DE447260F6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preenchidos.</t>
        </r>
      </text>
    </comment>
    <comment ref="D43" authorId="0" shapeId="0" xr:uid="{2B94B8B6-B068-4AEA-A1FB-9A04C45C17C7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vagas.</t>
        </r>
      </text>
    </comment>
    <comment ref="E43" authorId="0" shapeId="0" xr:uid="{0DA77B83-E59D-4D41-96EF-CA115F7169FA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existentes (preenchidos + vagos).</t>
        </r>
      </text>
    </comment>
    <comment ref="G43" authorId="0" shapeId="0" xr:uid="{2A4ED707-6EBE-4DAF-9B8D-EB78A8AA17D8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43" authorId="0" shapeId="0" xr:uid="{3991D418-C223-4421-AF37-71D9BAECE318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direção e assessoramento, em Reais (R$).</t>
        </r>
      </text>
    </comment>
    <comment ref="I43" authorId="0" shapeId="0" xr:uid="{AC4C97B2-F344-43A8-A4EC-7BFB60BB6753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A52" authorId="0" shapeId="0" xr:uid="{5F1F11AD-D7AD-45FF-8DD6-520FB427B44B}">
      <text>
        <r>
          <rPr>
            <sz val="11"/>
            <color rgb="FF000000"/>
            <rFont val="Arial"/>
          </rPr>
          <t xml:space="preserve">Descrever o nome da função gratificada de supervisão e apoio como consta no DOE. Exemplos da SCGE: Chefia da Unidade de Apoio e Projetos, Chefia da Unidade de Obras e Serviços de Engenharia, Chefia da Unidade de Licitações e Contratos, etc. </t>
        </r>
      </text>
    </comment>
    <comment ref="B52" authorId="0" shapeId="0" xr:uid="{5894459C-CEF4-4A2D-A243-E6114D4FAC28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      </r>
      </text>
    </comment>
    <comment ref="C52" authorId="0" shapeId="0" xr:uid="{32B75738-70A0-45D7-82C8-1566A88208B2}">
      <text>
        <r>
          <rPr>
            <sz val="11"/>
            <color rgb="FF000000"/>
            <rFont val="Arial"/>
          </rPr>
          <t>Descrever a sigla da lotação referente à função gratificada de supervisão e apoio. Exemplos de siglas da SCGE: DAUD/UAPP, DAUD/COP/UAOP, DAUD/CLC/UALC, etc.</t>
        </r>
      </text>
    </comment>
    <comment ref="D52" authorId="0" shapeId="0" xr:uid="{027BFFF3-3E27-4842-80B3-2B307A661593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52" authorId="0" shapeId="0" xr:uid="{82517E49-6899-4735-A07E-C9E685694824}">
      <text>
        <r>
          <rPr>
            <sz val="11"/>
            <color rgb="FF000000"/>
            <rFont val="Arial"/>
          </rPr>
          <t>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      </r>
      </text>
    </comment>
    <comment ref="F52" authorId="0" shapeId="0" xr:uid="{4BCA00CC-58DF-4CA5-9644-1B3CEEC3062B}">
      <text>
        <r>
          <rPr>
            <sz val="11"/>
            <color rgb="FF000000"/>
            <rFont val="Arial"/>
          </rPr>
          <t>Nome completo do servidor ocupante da função gratificada de supervisão e apoio. Caso a função gratificada de supervisão e apoio esteja vago, a palavra "VAGO" deverá ser inserida na célula correspondente.</t>
        </r>
      </text>
    </comment>
    <comment ref="G52" authorId="0" shapeId="0" xr:uid="{16BB9000-8B18-48D4-92B9-DDAB3CC5C2E4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52" authorId="0" shapeId="0" xr:uid="{1424CD0B-6F96-430E-8FAA-A9C5FAB24714}">
      <text>
        <r>
          <rPr>
            <sz val="11"/>
            <color rgb="FF000000"/>
            <rFont val="Arial"/>
          </rPr>
          <t>Valor da representação paga em razão da função gratificada de supervisão e apoio, em Reais (R$).</t>
        </r>
      </text>
    </comment>
    <comment ref="I52" authorId="0" shapeId="0" xr:uid="{1502A164-3379-46DE-830F-D1BFE88C3496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63" authorId="0" shapeId="0" xr:uid="{9AA6DCEF-CE2F-4B58-9585-F25F416B3536}">
      <text>
        <r>
          <rPr>
            <sz val="11"/>
            <color rgb="FF000000"/>
            <rFont val="Arial"/>
          </rPr>
          <t>(Não editar as células em cinza). Relação de todas as funções gratificadas de supervisão e apoio, conforme Lei Estadual nº 16.520/2018.</t>
        </r>
      </text>
    </comment>
    <comment ref="B63" authorId="0" shapeId="0" xr:uid="{347591DF-609F-4019-9AF2-BE67D9838733}">
      <text>
        <r>
          <rPr>
            <sz val="11"/>
            <color rgb="FF000000"/>
            <rFont val="Arial"/>
          </rPr>
          <t>(Não editar as células em cinza). Relação de todos os símbolos das funções gratificadas de supervisão e apoio, conforme Lei Estadual nº 16.520/2018.</t>
        </r>
      </text>
    </comment>
    <comment ref="C63" authorId="0" shapeId="0" xr:uid="{D11E127A-A68F-49BB-9445-043FAE6D5E9F}">
      <text>
        <r>
          <rPr>
            <sz val="11"/>
            <color rgb="FF000000"/>
            <rFont val="Arial"/>
          </rPr>
          <t>(Células de preenchimento automático). Quantitativo das funções gratificadas de supervisão e apoio preenchidos.</t>
        </r>
      </text>
    </comment>
    <comment ref="D63" authorId="0" shapeId="0" xr:uid="{336B9ADD-4F37-4C2E-99AE-03FE256B257F}">
      <text>
        <r>
          <rPr>
            <sz val="11"/>
            <color rgb="FF000000"/>
            <rFont val="Arial"/>
          </rPr>
          <t>(Células de preenchimento automático). Quantitativo das funções gratificadas de supervisão e apoio vagos.</t>
        </r>
      </text>
    </comment>
    <comment ref="E63" authorId="0" shapeId="0" xr:uid="{B15F736C-4B93-46CD-8BE8-14D5EF143FF9}">
      <text>
        <r>
          <rPr>
            <sz val="11"/>
            <color rgb="FF000000"/>
            <rFont val="Arial"/>
          </rPr>
          <t>(Células de preenchimento automático). Quantitativo das funções gratificadas de supervisão e apoio existentes (preenchidos + vagos).</t>
        </r>
      </text>
    </comment>
    <comment ref="G63" authorId="0" shapeId="0" xr:uid="{37EB1E91-5AFD-4F88-9257-33EE21D47D5B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63" authorId="0" shapeId="0" xr:uid="{89FC7CF3-8554-4A5B-A001-5A9E68913330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supervisão e apoio, em Reais (R$).</t>
        </r>
      </text>
    </comment>
    <comment ref="I63" authorId="0" shapeId="0" xr:uid="{C11D2B66-81E3-45EE-8357-9906F8A9C768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C72" authorId="0" shapeId="0" xr:uid="{413089A8-94E6-43C3-BC21-A5CA3BF0CC78}">
      <text>
        <r>
          <rPr>
            <sz val="11"/>
            <color rgb="FF000000"/>
            <rFont val="Arial"/>
          </rPr>
          <t>(Células de preenchimento automático). Quantitativo dos cargos em comissão + funções gratificadas preenchidos.</t>
        </r>
      </text>
    </comment>
    <comment ref="D72" authorId="0" shapeId="0" xr:uid="{49825B58-903A-4BD4-9D06-1F29030FF0D1}">
      <text>
        <r>
          <rPr>
            <sz val="11"/>
            <color rgb="FF000000"/>
            <rFont val="Arial"/>
          </rPr>
          <t>(Células de preenchimento automático). Quantitativo dos cargos em comissão + funções gratificadas vagos.</t>
        </r>
      </text>
    </comment>
    <comment ref="E72" authorId="0" shapeId="0" xr:uid="{1EE2398D-2335-40E6-B7AE-99E2EB87694C}">
      <text>
        <r>
          <rPr>
            <sz val="11"/>
            <color rgb="FF000000"/>
            <rFont val="Arial"/>
          </rPr>
          <t>(Células de preenchimento automático). Quantitativo dos cargos em comissão + funções gratificadas existentes (preenchidos + vagos).</t>
        </r>
      </text>
    </comment>
    <comment ref="G72" authorId="0" shapeId="0" xr:uid="{658EDCA1-B19C-4621-9E5A-1AFE3F946984}">
      <text>
        <r>
          <rPr>
            <sz val="11"/>
            <color rgb="FF000000"/>
            <rFont val="Arial"/>
          </rPr>
          <t>(Células de preenchimento automático). Valor total dos vencimentos dos cargos comissionados + funções gratificadas, em Reais (R$).</t>
        </r>
      </text>
    </comment>
    <comment ref="H72" authorId="0" shapeId="0" xr:uid="{678FDB7B-B522-404A-9869-C2C651554EE2}">
      <text>
        <r>
          <rPr>
            <sz val="11"/>
            <color rgb="FF000000"/>
            <rFont val="Arial"/>
          </rPr>
          <t>(Células de preenchimento automático). Valor total das representações pagas em razão dos cargos comissionados + funções gratificadas, em Reais (R$).</t>
        </r>
      </text>
    </comment>
    <comment ref="I72" authorId="0" shapeId="0" xr:uid="{5E5711D7-7BE9-4528-8352-8410054164C8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 pagas em razão dos cargos comissionados + funções gratificadas, em Reais (R$).</t>
        </r>
      </text>
    </comment>
    <comment ref="A73" authorId="0" shapeId="0" xr:uid="{94A3270E-3544-4658-9D5A-3EC123643017}">
      <text>
        <r>
          <rPr>
            <sz val="11"/>
            <color rgb="FF000000"/>
            <rFont val="Arial"/>
          </rPr>
          <t>Verificar se não seria mais adequado substituir representações por remuneração, uma vez que, no caso de Cargo em Comissão, inclui tb. o vencimento para os não efetivos
	-Bianca Rosa
Item ajustado!
	-ricardo Alves Paiva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206D7846-DCFF-4F25-B7B0-EF8215A3A639}">
      <text>
        <r>
          <rPr>
            <sz val="11"/>
            <color rgb="FF000000"/>
            <rFont val="Arial"/>
          </rPr>
          <t>Descrever o nome do cargo comissionado como consta no Decreto de Alocação do Cargo e/ou Regulamento do órgão ou entidade. Exemplos da SCGE: Secretário Executivo da Controladoria-Geral do Estado, Chefe de Gabinete, Assessor de Comunicação, etc.</t>
        </r>
      </text>
    </comment>
    <comment ref="B6" authorId="0" shapeId="0" xr:uid="{58D314AB-99B6-4ADB-BB5B-94249693BF8C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do cargo comissionado, conforme Lei Estadual No 16.520/2018. Opções: DAS, DAS-1, DAS-2, DAS-3, DAS-4, DAS-5, CAA-1, CAA-2, CAA-3, CAA-4 e CAA-5.</t>
        </r>
      </text>
    </comment>
    <comment ref="C6" authorId="0" shapeId="0" xr:uid="{EF4D649C-8CB3-450E-83C0-404B54691352}">
      <text>
        <r>
          <rPr>
            <sz val="11"/>
            <color rgb="FF000000"/>
            <rFont val="Arial"/>
          </rPr>
          <t>Descrever a sigla da lotação referente ao cargo comissionado. Exemplos de siglas da SCGE: GAB/SECGE, GAB/CGAB, CGAB/ASC, etc.</t>
        </r>
      </text>
    </comment>
    <comment ref="D6" authorId="0" shapeId="0" xr:uid="{615E9F95-F734-45D3-BF7E-3384D0562B22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6" authorId="0" shapeId="0" xr:uid="{634783E4-5BD7-493C-9D8B-8AD3899BF511}">
      <text>
        <r>
          <rPr>
            <sz val="11"/>
            <color rgb="FF000000"/>
            <rFont val="Arial"/>
          </rPr>
          <t>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      </r>
      </text>
    </comment>
    <comment ref="F6" authorId="0" shapeId="0" xr:uid="{6EC19DD2-391F-4B06-8B58-59201AE9810C}">
      <text>
        <r>
          <rPr>
            <sz val="11"/>
            <color rgb="FF000000"/>
            <rFont val="Arial"/>
          </rPr>
          <t>Nome completo do servidor ocupante do cargo comissionado. Caso o cargo esteja vago, a palavra "VAGO" deverá ser inserida na célula correspondente.</t>
        </r>
      </text>
    </comment>
    <comment ref="G6" authorId="0" shapeId="0" xr:uid="{9B6FBFE3-772F-463D-B083-F877A06DB426}">
      <text>
        <r>
          <rPr>
            <sz val="11"/>
            <color rgb="FF000000"/>
            <rFont val="Arial"/>
          </rPr>
          <t>Valor do subsídio do agente político, em Reais (R$).</t>
        </r>
      </text>
    </comment>
    <comment ref="H6" authorId="0" shapeId="0" xr:uid="{CC428846-01DE-41CA-A19F-D6D4DF13AABA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I6" authorId="0" shapeId="0" xr:uid="{3010D391-305B-4020-A147-8B30AE6F6BDE}">
      <text>
        <r>
          <rPr>
            <sz val="11"/>
            <color rgb="FF000000"/>
            <rFont val="Arial"/>
          </rPr>
          <t>Valor da representação paga em razão do cargo em comissão, em Reais (R$).</t>
        </r>
      </text>
    </comment>
    <comment ref="J6" authorId="0" shapeId="0" xr:uid="{CD85C7B9-ACCB-4515-A449-3AC62CB318AE}">
      <text>
        <r>
          <rPr>
            <sz val="11"/>
            <color rgb="FF000000"/>
            <rFont val="Arial"/>
          </rPr>
          <t>(Células de preenchimento automático). Montante resultante da soma entre o subsídio do agente político + vencimento + representação, em Reais (R$).</t>
        </r>
      </text>
    </comment>
    <comment ref="A17" authorId="0" shapeId="0" xr:uid="{E76BD6B3-B9F2-4DAD-9B9F-73896F708F00}">
      <text>
        <r>
          <rPr>
            <sz val="11"/>
            <color rgb="FF000000"/>
            <rFont val="Arial"/>
          </rPr>
          <t>(Não editar as células em cinza). Relação de todos os cargos comissionados, conforme Lei Estadual nº 16.520/2018.</t>
        </r>
      </text>
    </comment>
    <comment ref="B17" authorId="0" shapeId="0" xr:uid="{6763D451-729F-41BE-AA65-ED10AE15CF8E}">
      <text>
        <r>
          <rPr>
            <sz val="11"/>
            <color rgb="FF000000"/>
            <rFont val="Arial"/>
          </rPr>
          <t>(Não editar as células em cinza). Relação de todos os símbolos dos cargos comissionados, conforme Lei Estadual nº 16.520/2018.</t>
        </r>
      </text>
    </comment>
    <comment ref="C17" authorId="0" shapeId="0" xr:uid="{D1AFF57C-AD30-439A-B900-0F28C23EC082}">
      <text>
        <r>
          <rPr>
            <sz val="11"/>
            <color rgb="FF000000"/>
            <rFont val="Arial"/>
          </rPr>
          <t>(Células de preenchimento automático). Quantitativo dos cargos comissionados preenchidos.</t>
        </r>
      </text>
    </comment>
    <comment ref="D17" authorId="0" shapeId="0" xr:uid="{C0542A97-F9A2-4C4B-AAD0-5B7AA1F3E74D}">
      <text>
        <r>
          <rPr>
            <sz val="11"/>
            <color rgb="FF000000"/>
            <rFont val="Arial"/>
          </rPr>
          <t>(Células de preenchimento automático). Quantitativo dos cargos comissionados vagos.</t>
        </r>
      </text>
    </comment>
    <comment ref="E17" authorId="0" shapeId="0" xr:uid="{0D6DF938-4AC7-4E16-9D76-7BF34F40BAB9}">
      <text>
        <r>
          <rPr>
            <sz val="11"/>
            <color rgb="FF000000"/>
            <rFont val="Arial"/>
          </rPr>
          <t>(Células de preenchimento automático). Quantitativo dos cargos comissionados existentes (preenchidos + vagos).</t>
        </r>
      </text>
    </comment>
    <comment ref="G17" authorId="0" shapeId="0" xr:uid="{95B2D57D-1730-4FCE-BD35-E07AA4649369}">
      <text>
        <r>
          <rPr>
            <sz val="11"/>
            <color rgb="FF000000"/>
            <rFont val="Arial"/>
          </rPr>
          <t>(Células de preenchimento automático). Valor total dos subsídios dos agentes políticos, em Reais (R$).</t>
        </r>
      </text>
    </comment>
    <comment ref="H17" authorId="0" shapeId="0" xr:uid="{54281796-C5BE-4A3D-835F-4B587577FB1A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I17" authorId="0" shapeId="0" xr:uid="{1195700D-631B-4220-9D6E-E5AA846714A7}">
      <text>
        <r>
          <rPr>
            <sz val="11"/>
            <color rgb="FF000000"/>
            <rFont val="Arial"/>
          </rPr>
          <t>(Células de preenchimento automático). Valor total das representações pagas em razão do cargo em comissão, em Reais (R$).</t>
        </r>
      </text>
    </comment>
    <comment ref="J17" authorId="0" shapeId="0" xr:uid="{4902C023-BCE6-4EC8-8CD1-D90500CC84B2}">
      <text>
        <r>
          <rPr>
            <sz val="11"/>
            <color rgb="FF000000"/>
            <rFont val="Arial"/>
          </rPr>
          <t>(Células de preenchimento automático). Valor total dos montantes resultantes da soma entre os subsídios dos agentes políticos + vencimentos + representações, em Reais (R$).</t>
        </r>
      </text>
    </comment>
    <comment ref="A32" authorId="0" shapeId="0" xr:uid="{E9784B62-0308-4850-A87C-92C59E037373}">
      <text>
        <r>
          <rPr>
            <sz val="11"/>
            <color rgb="FF000000"/>
            <rFont val="Arial"/>
          </rPr>
          <t>Descrever o nome da função gratificada de direção e assessoramento, conforme DOE. Exemplos da SCGE: Diretora da Ouvidoria-Geral do Estado, Gestora da Setorial Contábil, Coordenador de Auditoria de Obras Públicas, etc.</t>
        </r>
      </text>
    </comment>
    <comment ref="B32" authorId="0" shapeId="0" xr:uid="{6B0FC343-246F-44BD-AF05-B2AA818D30B8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direção e assessoramento, conforme Lei Estadual No 16.520/2018. Opções: FDA, FDA-1, FDA-2, FDA-3, FDA-4.</t>
        </r>
      </text>
    </comment>
    <comment ref="C32" authorId="0" shapeId="0" xr:uid="{E96C23AE-87DA-4FEF-A9BF-71BD0D55E835}">
      <text>
        <r>
          <rPr>
            <sz val="11"/>
            <color rgb="FF000000"/>
            <rFont val="Arial"/>
          </rPr>
          <t>Descrever a sigla da lotação referente à função gratificada de direção e assessoramento. Exemplos de siglas da SCGE: GAB/DOGE, DPGE/GAF/GSC, DAUD/COP, etc.</t>
        </r>
      </text>
    </comment>
    <comment ref="D32" authorId="0" shapeId="0" xr:uid="{AAAB4BA2-9121-4C4F-A47F-A7B85D44F957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32" authorId="0" shapeId="0" xr:uid="{2B79AB24-8DC7-4CBE-9CAA-BE630CA653D6}">
      <text>
        <r>
          <rPr>
            <sz val="11"/>
            <color rgb="FF000000"/>
            <rFont val="Arial"/>
          </rPr>
          <t>(Não editar as células em cinza). Quantitativo das funções gratificadas de direção e assessoramento existentes, por servidor. Como essa contagem é por servidor, esse número sempre será "1". Essa coluna servirá como base para contabilizar o quantitativo total de servidores com função gratificada de direção e assessoramento.</t>
        </r>
      </text>
    </comment>
    <comment ref="F32" authorId="0" shapeId="0" xr:uid="{527B40EF-F365-4F8F-8990-08D4D6B1DF3A}">
      <text>
        <r>
          <rPr>
            <sz val="11"/>
            <color rgb="FF000000"/>
            <rFont val="Arial"/>
          </rPr>
          <t>Nome completo do servidor ocupante da função gratificada de direção e assessoramento. Caso a função gratificada de direção e assessoramento esteja vago, a palavra "VAGO" deverá ser inserida na célula correspondente.</t>
        </r>
      </text>
    </comment>
    <comment ref="G32" authorId="0" shapeId="0" xr:uid="{70792E27-4B7B-43F5-A04A-48487AEC1068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32" authorId="0" shapeId="0" xr:uid="{F92C54C3-F407-4050-841C-88B8EEB80950}">
      <text>
        <r>
          <rPr>
            <sz val="11"/>
            <color rgb="FF000000"/>
            <rFont val="Arial"/>
          </rPr>
          <t>Valor da representação paga em razão da função gratificada de direção e assessoramento, em Reais (R$).</t>
        </r>
      </text>
    </comment>
    <comment ref="I32" authorId="0" shapeId="0" xr:uid="{626C3B0C-CD8C-46F8-8D0D-4148DF3F6C96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43" authorId="0" shapeId="0" xr:uid="{7BF1B8DD-85BA-43C7-95E0-C249612A99C5}">
      <text>
        <r>
          <rPr>
            <sz val="11"/>
            <color rgb="FF000000"/>
            <rFont val="Arial"/>
          </rPr>
          <t>(Não editar as células em cinza). Relação de todas as funções gratificadas de direção e assessoramento, conforme Lei Estadual nº 16.520/2018.</t>
        </r>
      </text>
    </comment>
    <comment ref="B43" authorId="0" shapeId="0" xr:uid="{6E371D41-5708-4B15-9742-9F1C6F0FAF7E}">
      <text>
        <r>
          <rPr>
            <sz val="11"/>
            <color rgb="FF000000"/>
            <rFont val="Arial"/>
          </rPr>
          <t>(Não editar as células em cinza). Relação de todos os símbolos das funções gratificadas de direção e assessoramento, conforme Lei Estadual nº 16.520/2018.</t>
        </r>
      </text>
    </comment>
    <comment ref="C43" authorId="0" shapeId="0" xr:uid="{EC258279-04A2-454A-B67C-427FB499A97A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preenchidos.</t>
        </r>
      </text>
    </comment>
    <comment ref="D43" authorId="0" shapeId="0" xr:uid="{CE5A60B8-A192-4247-ADAF-5695497A48D2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vagas.</t>
        </r>
      </text>
    </comment>
    <comment ref="E43" authorId="0" shapeId="0" xr:uid="{AAAD0BBF-7DD2-47E1-BED8-488549EA6C5A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existentes (preenchidos + vagos).</t>
        </r>
      </text>
    </comment>
    <comment ref="G43" authorId="0" shapeId="0" xr:uid="{EB3B6557-84AD-4232-8686-A93CBFFB65EA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43" authorId="0" shapeId="0" xr:uid="{02193B79-5B06-4237-B733-DA9F673BE026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direção e assessoramento, em Reais (R$).</t>
        </r>
      </text>
    </comment>
    <comment ref="I43" authorId="0" shapeId="0" xr:uid="{8DDFD782-A326-4A80-8FD5-25CE18358BA8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A52" authorId="0" shapeId="0" xr:uid="{4AEF70A6-9CD1-4CDF-848F-8243F880C1D1}">
      <text>
        <r>
          <rPr>
            <sz val="11"/>
            <color rgb="FF000000"/>
            <rFont val="Arial"/>
          </rPr>
          <t xml:space="preserve">Descrever o nome da função gratificada de supervisão e apoio como consta no DOE. Exemplos da SCGE: Chefia da Unidade de Apoio e Projetos, Chefia da Unidade de Obras e Serviços de Engenharia, Chefia da Unidade de Licitações e Contratos, etc. </t>
        </r>
      </text>
    </comment>
    <comment ref="B52" authorId="0" shapeId="0" xr:uid="{EC09AA68-0E1A-4A3B-91AC-7F117D82679C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      </r>
      </text>
    </comment>
    <comment ref="C52" authorId="0" shapeId="0" xr:uid="{153C9F2E-819D-4225-9F28-830B2A1C6BFB}">
      <text>
        <r>
          <rPr>
            <sz val="11"/>
            <color rgb="FF000000"/>
            <rFont val="Arial"/>
          </rPr>
          <t>Descrever a sigla da lotação referente à função gratificada de supervisão e apoio. Exemplos de siglas da SCGE: DAUD/UAPP, DAUD/COP/UAOP, DAUD/CLC/UALC, etc.</t>
        </r>
      </text>
    </comment>
    <comment ref="D52" authorId="0" shapeId="0" xr:uid="{99CAE23D-2668-487C-8238-E0EDEA41F21B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52" authorId="0" shapeId="0" xr:uid="{D6146FC8-E103-4165-9E16-CF4E5F2343A6}">
      <text>
        <r>
          <rPr>
            <sz val="11"/>
            <color rgb="FF000000"/>
            <rFont val="Arial"/>
          </rPr>
          <t>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      </r>
      </text>
    </comment>
    <comment ref="F52" authorId="0" shapeId="0" xr:uid="{339C3780-9A00-4B5B-ADCF-2F56F41C8038}">
      <text>
        <r>
          <rPr>
            <sz val="11"/>
            <color rgb="FF000000"/>
            <rFont val="Arial"/>
          </rPr>
          <t>Nome completo do servidor ocupante da função gratificada de supervisão e apoio. Caso a função gratificada de supervisão e apoio esteja vago, a palavra "VAGO" deverá ser inserida na célula correspondente.</t>
        </r>
      </text>
    </comment>
    <comment ref="G52" authorId="0" shapeId="0" xr:uid="{5216BEB2-CF73-4CD3-A307-08F82F28CDB0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52" authorId="0" shapeId="0" xr:uid="{25811B02-8B47-49AB-9FE8-5B8458A71AC8}">
      <text>
        <r>
          <rPr>
            <sz val="11"/>
            <color rgb="FF000000"/>
            <rFont val="Arial"/>
          </rPr>
          <t>Valor da representação paga em razão da função gratificada de supervisão e apoio, em Reais (R$).</t>
        </r>
      </text>
    </comment>
    <comment ref="I52" authorId="0" shapeId="0" xr:uid="{8CF52CA8-F4E3-4BAF-B388-472C0DBF4A18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63" authorId="0" shapeId="0" xr:uid="{B71E2AD8-D810-4081-9A01-82A17364B200}">
      <text>
        <r>
          <rPr>
            <sz val="11"/>
            <color rgb="FF000000"/>
            <rFont val="Arial"/>
          </rPr>
          <t>(Não editar as células em cinza). Relação de todas as funções gratificadas de supervisão e apoio, conforme Lei Estadual nº 16.520/2018.</t>
        </r>
      </text>
    </comment>
    <comment ref="B63" authorId="0" shapeId="0" xr:uid="{3EE5CCC6-10B4-4032-85F7-CA2CFBEC78FC}">
      <text>
        <r>
          <rPr>
            <sz val="11"/>
            <color rgb="FF000000"/>
            <rFont val="Arial"/>
          </rPr>
          <t>(Não editar as células em cinza). Relação de todos os símbolos das funções gratificadas de supervisão e apoio, conforme Lei Estadual nº 16.520/2018.</t>
        </r>
      </text>
    </comment>
    <comment ref="C63" authorId="0" shapeId="0" xr:uid="{5F9AC8A4-F2C0-432D-90DB-8F32A2621969}">
      <text>
        <r>
          <rPr>
            <sz val="11"/>
            <color rgb="FF000000"/>
            <rFont val="Arial"/>
          </rPr>
          <t>(Células de preenchimento automático). Quantitativo das funções gratificadas de supervisão e apoio preenchidos.</t>
        </r>
      </text>
    </comment>
    <comment ref="D63" authorId="0" shapeId="0" xr:uid="{612C97AA-6054-428B-815E-075DC7BD8109}">
      <text>
        <r>
          <rPr>
            <sz val="11"/>
            <color rgb="FF000000"/>
            <rFont val="Arial"/>
          </rPr>
          <t>(Células de preenchimento automático). Quantitativo das funções gratificadas de supervisão e apoio vagos.</t>
        </r>
      </text>
    </comment>
    <comment ref="E63" authorId="0" shapeId="0" xr:uid="{556011D9-6CE2-437F-AB3D-A29B13C54F6C}">
      <text>
        <r>
          <rPr>
            <sz val="11"/>
            <color rgb="FF000000"/>
            <rFont val="Arial"/>
          </rPr>
          <t>(Células de preenchimento automático). Quantitativo das funções gratificadas de supervisão e apoio existentes (preenchidos + vagos).</t>
        </r>
      </text>
    </comment>
    <comment ref="G63" authorId="0" shapeId="0" xr:uid="{D218850F-A26D-4162-8649-43273E0380E0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63" authorId="0" shapeId="0" xr:uid="{EABBFBDF-FD76-425E-AF17-A4072E2D3CDE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supervisão e apoio, em Reais (R$).</t>
        </r>
      </text>
    </comment>
    <comment ref="I63" authorId="0" shapeId="0" xr:uid="{523BA3BD-6485-49EB-999A-672AC2E2B337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C72" authorId="0" shapeId="0" xr:uid="{513B6028-4D94-43C4-A046-BDA1DC20F13E}">
      <text>
        <r>
          <rPr>
            <sz val="11"/>
            <color rgb="FF000000"/>
            <rFont val="Arial"/>
          </rPr>
          <t>(Células de preenchimento automático). Quantitativo dos cargos em comissão + funções gratificadas preenchidos.</t>
        </r>
      </text>
    </comment>
    <comment ref="D72" authorId="0" shapeId="0" xr:uid="{E557EDF3-2D26-4DBD-977E-657DDFA3F939}">
      <text>
        <r>
          <rPr>
            <sz val="11"/>
            <color rgb="FF000000"/>
            <rFont val="Arial"/>
          </rPr>
          <t>(Células de preenchimento automático). Quantitativo dos cargos em comissão + funções gratificadas vagos.</t>
        </r>
      </text>
    </comment>
    <comment ref="E72" authorId="0" shapeId="0" xr:uid="{45639623-3A27-4A3C-84FB-385E59DD3B8F}">
      <text>
        <r>
          <rPr>
            <sz val="11"/>
            <color rgb="FF000000"/>
            <rFont val="Arial"/>
          </rPr>
          <t>(Células de preenchimento automático). Quantitativo dos cargos em comissão + funções gratificadas existentes (preenchidos + vagos).</t>
        </r>
      </text>
    </comment>
    <comment ref="G72" authorId="0" shapeId="0" xr:uid="{C27DCF2B-FDCC-4AE5-B9C7-E16CA09DC629}">
      <text>
        <r>
          <rPr>
            <sz val="11"/>
            <color rgb="FF000000"/>
            <rFont val="Arial"/>
          </rPr>
          <t>(Células de preenchimento automático). Valor total dos vencimentos dos cargos comissionados + funções gratificadas, em Reais (R$).</t>
        </r>
      </text>
    </comment>
    <comment ref="H72" authorId="0" shapeId="0" xr:uid="{5CB81A5F-5B3F-434F-B1B2-DDDEBAA86418}">
      <text>
        <r>
          <rPr>
            <sz val="11"/>
            <color rgb="FF000000"/>
            <rFont val="Arial"/>
          </rPr>
          <t>(Células de preenchimento automático). Valor total das representações pagas em razão dos cargos comissionados + funções gratificadas, em Reais (R$).</t>
        </r>
      </text>
    </comment>
    <comment ref="I72" authorId="0" shapeId="0" xr:uid="{10DB5C94-17CF-4970-8B1A-B57678A18E1C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 pagas em razão dos cargos comissionados + funções gratificadas, em Reais (R$).</t>
        </r>
      </text>
    </comment>
    <comment ref="A73" authorId="0" shapeId="0" xr:uid="{CDDBD250-E80D-4598-805B-5406478BCEF1}">
      <text>
        <r>
          <rPr>
            <sz val="11"/>
            <color rgb="FF000000"/>
            <rFont val="Arial"/>
          </rPr>
          <t>Verificar se não seria mais adequado substituir representações por remuneração, uma vez que, no caso de Cargo em Comissão, inclui tb. o vencimento para os não efetivos
	-Bianca Rosa
Item ajustado!
	-ricardo Alves Paiva</t>
        </r>
      </text>
    </comment>
  </commentList>
</comments>
</file>

<file path=xl/sharedStrings.xml><?xml version="1.0" encoding="utf-8"?>
<sst xmlns="http://schemas.openxmlformats.org/spreadsheetml/2006/main" count="656" uniqueCount="244">
  <si>
    <t xml:space="preserve">                              GOVERNO DO ESTADO DE PERNAMBUCO </t>
  </si>
  <si>
    <t xml:space="preserve">                              NOME DA ENTIDADE/ÓRGÃO - SIGLA [1]</t>
  </si>
  <si>
    <t>ATUALIZADO EM DD/MM/AAAA [2]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</si>
  <si>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</si>
  <si>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CARGOS COMISSIONADOS</t>
  </si>
  <si>
    <t>DESCRITIVO [3]</t>
  </si>
  <si>
    <t>SÍMBOLO [4]</t>
  </si>
  <si>
    <t>LOTAÇÃO [5]</t>
  </si>
  <si>
    <t>CATEGORIA [6]</t>
  </si>
  <si>
    <t>QTD. [7]</t>
  </si>
  <si>
    <t>SERVIDOR [8]</t>
  </si>
  <si>
    <t>AGP [9]</t>
  </si>
  <si>
    <t>VENCIMENTO [10]</t>
  </si>
  <si>
    <t>REPRESENTAÇÃO [11]</t>
  </si>
  <si>
    <t>MONTANTE [12]</t>
  </si>
  <si>
    <t>DESCRIÇÃO DOS CARGOS COMISSIONADOS [13]</t>
  </si>
  <si>
    <t>SIMBOLO [14]</t>
  </si>
  <si>
    <t>QTD. PREENCHIDOS [15]</t>
  </si>
  <si>
    <t>QTD. VAGO [16]</t>
  </si>
  <si>
    <t>TOTAL QTD. [17]</t>
  </si>
  <si>
    <t>TOTAL AGP [18]</t>
  </si>
  <si>
    <t>TOTAL VENCIMENTO [19]</t>
  </si>
  <si>
    <t>TOTAL REPRESENTAÇÃO [20]</t>
  </si>
  <si>
    <t>TOTAL MONTANTE [21]</t>
  </si>
  <si>
    <t>Cargo Comissionado de Direção e Assessoramento</t>
  </si>
  <si>
    <t>DAS</t>
  </si>
  <si>
    <t>Cargo Comissionado de Direção e Assessoramento - 1</t>
  </si>
  <si>
    <t>DAS-1</t>
  </si>
  <si>
    <t>Cargo Comissionado de Direção e Assessoramento - 2</t>
  </si>
  <si>
    <t>DAS-2</t>
  </si>
  <si>
    <t>Cargo Comissionado de Direção e Assessoramento - 3</t>
  </si>
  <si>
    <t>DAS-3</t>
  </si>
  <si>
    <t>Cargo Comissionado de Direção e Assessoramento - 4</t>
  </si>
  <si>
    <t>DAS-4</t>
  </si>
  <si>
    <t>Cargo Comissionado de Direção e Assessoramento - 5</t>
  </si>
  <si>
    <t>DAS-5</t>
  </si>
  <si>
    <t>Cargo de Assessoramento - 1</t>
  </si>
  <si>
    <t>CAA-1</t>
  </si>
  <si>
    <t>Cargo de Assessoramento - 2</t>
  </si>
  <si>
    <t>CAA-2</t>
  </si>
  <si>
    <t>Cargo de Assessoramento - 3</t>
  </si>
  <si>
    <t>CAA-3</t>
  </si>
  <si>
    <t>Cargo de Assessoramento - 4</t>
  </si>
  <si>
    <t>CAA-4</t>
  </si>
  <si>
    <t>Cargo de Assessoramento - 5</t>
  </si>
  <si>
    <t>CAA-5</t>
  </si>
  <si>
    <t>TOTAL DOS CARGOS COMISSIONADOS E DAS SUAS REMUNERAÇÕES</t>
  </si>
  <si>
    <t>FUNÇÃO GRATIFICADA DE DIREÇÃO E ASSESSORAMENTO</t>
  </si>
  <si>
    <t>DESCRITIVO [22]</t>
  </si>
  <si>
    <t>SÍMBOLO [23]</t>
  </si>
  <si>
    <t>LOTAÇÃO [24]</t>
  </si>
  <si>
    <t>CATEGORIA [25]</t>
  </si>
  <si>
    <t>QTD. [26]</t>
  </si>
  <si>
    <t>SERVIDOR [27]</t>
  </si>
  <si>
    <t>VENCIMENTO [28]</t>
  </si>
  <si>
    <t>REPRESENTAÇÃO [29]</t>
  </si>
  <si>
    <t>MONTANTE [30]</t>
  </si>
  <si>
    <t>RELAÇÃO DAS FUNÇÕES GRATIFICADAS DE DIREÇÃO E ASSESSORAMENTO [31]</t>
  </si>
  <si>
    <t>SIMBOLO [32]</t>
  </si>
  <si>
    <t>QTD. PREENCHIDOS [33]</t>
  </si>
  <si>
    <t>QTD. VAGO [34]</t>
  </si>
  <si>
    <t>TOTAL QTD. [35]</t>
  </si>
  <si>
    <t>TOTAL VENCIMENTO [36]</t>
  </si>
  <si>
    <t>TOTAL REPRESENTAÇÃO [37]</t>
  </si>
  <si>
    <t>TOTAL MONTANTE [38]</t>
  </si>
  <si>
    <t>Função Gratificada de Direção e Assessoramento</t>
  </si>
  <si>
    <t>FDA</t>
  </si>
  <si>
    <t>Função Gratificada de Direção e Assessoramento - 1</t>
  </si>
  <si>
    <t>FDA-1</t>
  </si>
  <si>
    <t>Função Gratificada de Direção e Assessoramento - 2</t>
  </si>
  <si>
    <t>FDA-2</t>
  </si>
  <si>
    <t>Função Gratificada de Direção e Assessoramento - 3</t>
  </si>
  <si>
    <t>FDA-3</t>
  </si>
  <si>
    <t>Função Gratificada de Direção e Assessoramento - 4</t>
  </si>
  <si>
    <t>FDA-4</t>
  </si>
  <si>
    <t>TOTAL DAS FUNÇÕES GRATIFICADAS DE DIREÇÃO E ASSESSORAMENTO E DAS SUAS REMUNERAÇÕES</t>
  </si>
  <si>
    <t>FUNÇÃO GRATIFICADA DE SUPERVISÃO E APOIO</t>
  </si>
  <si>
    <t>DESCRITIVO [39]</t>
  </si>
  <si>
    <t>SÍMBOLO [40]</t>
  </si>
  <si>
    <t>LOTAÇÃO [41]</t>
  </si>
  <si>
    <t>CATEGORIA [42]</t>
  </si>
  <si>
    <t>QTD. [43]</t>
  </si>
  <si>
    <t>SERVIDOR [44]</t>
  </si>
  <si>
    <t>VENCIMENTO [45]</t>
  </si>
  <si>
    <t>REPRESENTAÇÃO [46]</t>
  </si>
  <si>
    <t>MONTANTE [47]</t>
  </si>
  <si>
    <t>RELAÇÃO DAS FUNÇÕES GRATIFICADAS DE SUPERVISÃO E APOIO [48]</t>
  </si>
  <si>
    <t>SIMBOLO [49]</t>
  </si>
  <si>
    <t>QTD. PREENCHIDOS [50]</t>
  </si>
  <si>
    <t>QTD. VAGO [51]</t>
  </si>
  <si>
    <t>TOTAL QTD. [52]</t>
  </si>
  <si>
    <t>TOTAL VENCIMENTO [53]</t>
  </si>
  <si>
    <t>TOTAL REPRESENTAÇÃO [54]</t>
  </si>
  <si>
    <t>TOTAL MONTANTE [55]</t>
  </si>
  <si>
    <t>Função Gratificada de Supervisão -1</t>
  </si>
  <si>
    <t>FGS-1</t>
  </si>
  <si>
    <t>Função Gratificada de Supervisão -2</t>
  </si>
  <si>
    <t xml:space="preserve">FGS-2 </t>
  </si>
  <si>
    <t>Função Gratificada de Supervisão -3</t>
  </si>
  <si>
    <t>FGS-3</t>
  </si>
  <si>
    <t xml:space="preserve">Função Gratificada de Apoio -1 </t>
  </si>
  <si>
    <t xml:space="preserve">FGA-1 </t>
  </si>
  <si>
    <t>Função Gratificada de Apoio -2</t>
  </si>
  <si>
    <t>FGA-2</t>
  </si>
  <si>
    <t xml:space="preserve">Função Gratificada de Apoio -3 </t>
  </si>
  <si>
    <t>FGA-3</t>
  </si>
  <si>
    <t>TOTAL DAS FUNÇÕES GRATIFICADAS DE SUPERVISÃO E APOIO E DAS SUAS REMUNERAÇÕES</t>
  </si>
  <si>
    <t>TOTAL QTD. PREENCHIDOS [56]</t>
  </si>
  <si>
    <t>TOTAL QTD. VAGO [57]</t>
  </si>
  <si>
    <t>TOTAL QTD. [58]</t>
  </si>
  <si>
    <t>VALOR TOTAL VENCIMENTO [59]</t>
  </si>
  <si>
    <t>VALOR TOTAL REPRESENTAÇÃO [60]</t>
  </si>
  <si>
    <t>VALOR TOTAL MONTANTE [61]</t>
  </si>
  <si>
    <t>QUANTITATIVO TOTAL DOS CARGOS EM COMISSÃO + FUNÇÕES GRATIFICADAS E VALOR TOTAL DAS SUAS REMUNERAÇÕES</t>
  </si>
  <si>
    <t>EMBASAMENTO LEGAL:</t>
  </si>
  <si>
    <t>Lei nº 6.123, de 20 de julho de 1968 (institui o regime jurídico dos funcionários públicos civis do Estado de Pernambuco).</t>
  </si>
  <si>
    <t>Lei nº 16.520, de 27 de dezembro de 2018 (Lei que dispõe sobre a estrutura e o funcionamento do Poder Executivo vigente à epoca da divulgação)</t>
  </si>
  <si>
    <t>Enumerar Decreto(s) de Alocação de Cargos Comissionados e Funções Gratificadas do órgão ou entidade ou normativo equivalente vigentes à epoca da divulgação</t>
  </si>
  <si>
    <t>Decreto que aprova o Regulamento do órgão ou entidade ou normativo equivalente vigente à epoca da divulgação</t>
  </si>
  <si>
    <t>Decreto que aprova o Manual de Serviços do órgão ou entidade ou normativo equivalente vigente à epoca da divulgação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</si>
  <si>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</si>
  <si>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</si>
  <si>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</si>
  <si>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Descrever o nome do cargo comissionado como consta no Decreto de Alocação do Cargo e/ou Regulamento do órgão ou entidade. Exemplos da SCGE: Secretário Executivo da Controladoria-Geral do Estado, Chefe de Gabinete, Assessor de Comunicação, etc.</t>
  </si>
  <si>
    <t>[4] (célula de preenchimento obrigatório, pois serve de base para a contabilização dos quantitativos totais de cargos, funções e gratificações preenchidos e vagos). Lista suspensa. Simbolo do cargo comissionado, conforme Lei Estadual nº 16.520/2018. Opções: DAS, DAS-1, DAS-2, DAS-3, DAS-4, DAS-5, CAA-1, CAA-2, CAA-3, CAA-4 e CAA-5.</t>
  </si>
  <si>
    <t>[5] Descrever a sigla da lotação referente ao cargo comissionado. Exemplos de siglas da SCGE: GAB/SECGE, GAB/CGAB, CGAB/ASC, etc.</t>
  </si>
  <si>
    <t>[6]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</si>
  <si>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[7] 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</si>
  <si>
    <t>[8] Nome completo do servidor ocupante do cargo comissionado. Caso o cargo esteja vago, a palavra "VAGO" deverá ser inserida na célula correspondente.</t>
  </si>
  <si>
    <t>[9] Valor do subsídio do agente político, em Reais (R$).</t>
  </si>
  <si>
    <t>[10] Valor do vencimento do servidor, em Reais (R$).</t>
  </si>
  <si>
    <t>[11] Valor da representação paga em razão do cargo em comissão, em Reais (R$).</t>
  </si>
  <si>
    <t>[12] (Células de preenchimento automático). Montante resultante da soma entre o subsídio do agente político + vencimento + representação, em Reais (R$).</t>
  </si>
  <si>
    <t>[13] (Não editar as células em cinza). Relação de todos os cargos comissionados, conforme Lei Estadual nº 16.520/2018.</t>
  </si>
  <si>
    <t>[14] (Não editar as células em cinza). Relação de todos os símbolos dos cargos comissionados, conforme Lei Estadual nº 16.520/2018.</t>
  </si>
  <si>
    <t>[15] (Células de preenchimento automático). Quantitativo dos cargos comissionados preenchidos.</t>
  </si>
  <si>
    <t>[16] (Células de preenchimento automático). Quantitativo dos cargos comissionados vagos.</t>
  </si>
  <si>
    <t>[17] (Células de preenchimento automático). Quantitativo dos cargos comissionados existentes (preenchidos + vagos).</t>
  </si>
  <si>
    <t>[18] (Células de preenchimento automático). Valor total do subsídio do agente político, em Reais (R$).</t>
  </si>
  <si>
    <t>[19] (Células de preenchimento automático). Valor total dos vencimentos dos servidores em razão do cargo em comissão, em Reais (R$).</t>
  </si>
  <si>
    <t>[20] (Células de preenchimento automático). Valor total das representações pagas em razão do cargo em comissão, em Reais (R$).</t>
  </si>
  <si>
    <t>[21] (Células de preenchimento automático). Valor total dos montantes resultantes da soma entre os subsídios dos agentes políticos + vencimentos + representações, em Reais (R$).</t>
  </si>
  <si>
    <t>[22] Descrever o nome da função gratificada de direção e assessoramento, conforme Decreto de Alocação da Função Gratificada e/ou Regulamento do órgão ou entidade. Exemplos da SCGE: Diretora da Ouvidoria-Geral do Estado, Gestora da Setorial Contábil, Coordenador de Auditoria de Obras Públicas, etc.</t>
  </si>
  <si>
    <t>[23] (célula de preenchimento obrigatório, pois serve de base para a contabilização dos quantitativos totais de cargos, funções e gratificações preenchidos e vagos). Lista suspensa. Simbolo da função gratificada de direção e assessoramento, conforme Lei Estadual No 16.520/2018. Opções: FDA, FDA-1, FDA-2, FDA-3, FDA-4.</t>
  </si>
  <si>
    <t>[24] Descrever a sigla da lotação referente à função gratificada de direção e assessoramento. Exemplos de siglas da SCGE: GAB/DOGE, DPGE/GAF/GSC, DAUD/COP, etc.</t>
  </si>
  <si>
    <t>[25]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</si>
  <si>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[26] (Não editar as células em cinza). Quantitativo das funções gratificadas de direção e assessoramento existentes, por servidor. Como essa contagem é por servidor, esse número sempre será "1". Essa coluna servirá como base para contabilizar o quantitativo total de servidores com função gratificada de direção e assessoramento.</t>
  </si>
  <si>
    <t>[27] Nome completo do servidor ocupante da função gratificada de direção e assessoramento. Caso a função gratificada de direção e assessoramento esteja vaga, a palavra "VAGA" deverá ser inserida na célula correspondente.</t>
  </si>
  <si>
    <t>[28] Valor do vencimento do servidor, em Reais (R$).</t>
  </si>
  <si>
    <t>[29] Valor da representação paga em razão da função gratificada de direção e assessoramento, em Reais (R$).</t>
  </si>
  <si>
    <t>[30] (Células de preenchimento automático). Montante resultante da soma entre o vencimento + representação, em Reais (R$).</t>
  </si>
  <si>
    <t>[31] (Não editar as células em cinza). Relação de todas as funções gratificadas de direção e assessoramento, conforme Lei Estadual nº 16.520/2018.</t>
  </si>
  <si>
    <t>[32] (Não editar as células em cinza). Relação de todos os símbolos das funções gratificadas de direção e assessoramento, conforme Lei Estadual nº 16.520/2018.</t>
  </si>
  <si>
    <t>[33] (Células de preenchimento automático). Quantitativo das funções gratificadas de direção e assessoramento preenchidos.</t>
  </si>
  <si>
    <t>[34] (Células de preenchimento automático). Quantitativo das funções gratificadas de direção e assessoramento vagas.</t>
  </si>
  <si>
    <t>[35] (Células de preenchimento automático). Quantitativo das funções gratificadas de direção e assessoramento existentes (preenchidos + vagos).</t>
  </si>
  <si>
    <t>[36] (Células de preenchimento automático). Valor total dos vencimentos dos servidores, em Reais (R$).</t>
  </si>
  <si>
    <t>[37] (Células de preenchimento automático). Valor total das representações pagas em razão da função gratificada de direção e assessoramento, em Reais (R$).</t>
  </si>
  <si>
    <t>[38] (Células de preenchimento automático). Valor total dos montantes resultantes da soma entre os vencimentos + representações, em Reais (R$).</t>
  </si>
  <si>
    <t xml:space="preserve">[39] Descrever o nome da função gratificada de supervisão e apoio como consta no Decreto de Alocação da Função Gratificada e/ou Manual de Serviços do órgão ou entidade. Exemplos da SCGE: Chefia da Unidade de Apoio e Projetos, Chefia da Unidade de Obras e Serviços de Engenharia, Chefia da Unidade de Licitações e Contratos, Função Gratificada de Supervisão 3, Função Gratificada de Apoio 2 etc. </t>
  </si>
  <si>
    <t>[40] 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</si>
  <si>
    <t>[41] Descrever a sigla da lotação referente à função gratificada de supervisão e apoio. Exemplos de siglas da SCGE: DAUD/UAPP, DAUD/COP/UAOP, DAUD/CLC/UALC, etc.</t>
  </si>
  <si>
    <t>[42]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</si>
  <si>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[43] 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</si>
  <si>
    <t>[44] Nome completo do servidor ocupante da função gratificada de supervisão e apoio. Caso a função gratificada de supervisão e apoio esteja vaga, a palavra "VAGA" deverá ser inserida na célula correspondente.</t>
  </si>
  <si>
    <t>[45] Valor do vencimento do servidor, em Reais (R$).</t>
  </si>
  <si>
    <t>[46] Valor da representação paga em razão da função gratificada de supervisão e apoio, em Reais (R$).</t>
  </si>
  <si>
    <t>[47] (Células de preenchimento automático). Montante resultante da soma entre o vencimento + representação, em Reais (R$).</t>
  </si>
  <si>
    <t>[48] (Não editar as células em cinza). Relação de todas as funções gratificadas de supervisão e apoio, conforme Lei Estadual nº 16.520/2018.</t>
  </si>
  <si>
    <t>[49] (Não editar as células em cinza). Relação de todos os símbolos das funções gratificadas de supervisão e apoio, conforme Lei Estadual nº 16.520/2018.</t>
  </si>
  <si>
    <t>[50] (Células de preenchimento automático). Quantitativo das funções gratificadas de supervisão e apoio preenchidos.</t>
  </si>
  <si>
    <t>[51] (Células de preenchimento automático). Quantitativo das funções gratificadas de supervisão e apoio vagos.</t>
  </si>
  <si>
    <t>[52] (Células de preenchimento automático). Quantitativo das funções gratificadas de supervisão e apoio existentes (preenchidos + vagos).</t>
  </si>
  <si>
    <t>[53] (Células de preenchimento automático). Valor total dos vencimentos dos servidores, em Reais (R$).</t>
  </si>
  <si>
    <t>[54] (Células de preenchimento automático). Valor total das representações pagas em razão da função gratificada de supervisão e apoio, em Reais (R$).</t>
  </si>
  <si>
    <t>[55] (Células de preenchimento automático). Valor total dos montantes resultantes da soma entre os vencimentos + representações, em Reais (R$).</t>
  </si>
  <si>
    <t>[56] (Células de preenchimento automático). Quantitativo dos cargos em comissão + funções gratificadas preenchidos.</t>
  </si>
  <si>
    <t>[57] (Células de preenchimento automático). Quantitativo dos cargos em comissão + funções gratificadas vagos.</t>
  </si>
  <si>
    <t>[58] (Células de preenchimento automático). Quantitativo dos cargos em comissão + funções gratificadas existentes (preenchidos + vagos).</t>
  </si>
  <si>
    <t>[59] (Células de preenchimento automático). Valor total dos vencimentos dos cargos comissionados + funções gratificadas, em Reais (R$).</t>
  </si>
  <si>
    <t>[60] (Células de preenchimento automático). Valor total das representações pagas em razão dos cargos comissionados + funções gratificadas, em Reais (R$).</t>
  </si>
  <si>
    <t>[61] (Células de preenchimento automático). Valor total dos montantes resultantes da soma entre os vencimentos + representações pagas em razão dos cargos comissionados + funções gratificadas, em Reais (R$).</t>
  </si>
  <si>
    <t xml:space="preserve">                              ANEXO II - CARGOS EM COMISSÃO E FUNÇÕES GRATIFICADAS [DESCRITIVO DOS OCUPANTES, QUANTITATIVOS E VAGAS NÃO PREENCHIDAS] (ITENS 4.3 E 4.4 DO ANEXO I, DA PORTARIA SCGE Nº 27/2022)</t>
  </si>
  <si>
    <t xml:space="preserve">                              GABINETE DE PROJETOS ESTRATÉGICOS - GAPE</t>
  </si>
  <si>
    <t>AGP</t>
  </si>
  <si>
    <t>CHEFE DO GABINETE DE PROJETOS ESTRATÉGICOS</t>
  </si>
  <si>
    <t>SECRETÁRIO EXECUTIVO DE MONITORAMENTO</t>
  </si>
  <si>
    <t>SECRETÁRIO EXECUTIVO DE OBRAS</t>
  </si>
  <si>
    <t>ASSESSOR ESPECIAL</t>
  </si>
  <si>
    <t>GERENTE GERAL DE ADMINISTRAÇÃO</t>
  </si>
  <si>
    <t>GERENTE GERAL DE OBRAS</t>
  </si>
  <si>
    <t>GERENTE GERAL DE MONITORAMENTO</t>
  </si>
  <si>
    <t>GERENTE DE OBRAS</t>
  </si>
  <si>
    <t>GERENTE GERAL DE PLANEJAMENTO ORÇAMENTO E FINANÇAS</t>
  </si>
  <si>
    <t>GERENTE TÉCNICO</t>
  </si>
  <si>
    <t>GERENTE EXECUTIVO</t>
  </si>
  <si>
    <t>GESTOR DE LICITAÇÕES E CONTRATOS</t>
  </si>
  <si>
    <t>GESTOR ADMINISTRATIVO</t>
  </si>
  <si>
    <t>GERENTE TÉCNICO DE OBRAS</t>
  </si>
  <si>
    <t>ASSESSOR TÉCNICO DE CONTRATOS</t>
  </si>
  <si>
    <t xml:space="preserve">ASSESSOR TÉCNICO </t>
  </si>
  <si>
    <t>ASSESSOR TÉCNICO DE PLANEJAMENTO ORÇAMENTO E FINANÇAS</t>
  </si>
  <si>
    <t>ASSESSOR TÉCNICO</t>
  </si>
  <si>
    <t>GERENTE DE APOIO A COMUNICAÇÃO</t>
  </si>
  <si>
    <t>GERENTE TÉCNICO DE MONITORAMENTO</t>
  </si>
  <si>
    <t>COM</t>
  </si>
  <si>
    <t>EXQ</t>
  </si>
  <si>
    <t>RENATO XAVIER THIÈBAUT</t>
  </si>
  <si>
    <t>CARLOS SCHULER DE MELO</t>
  </si>
  <si>
    <t>NELSON CÉZAR DE HOLANDA CAVALCANTI JÚNIOR</t>
  </si>
  <si>
    <t>GILZA MARIA DE AZEVEDO MENDES FIGUEIREDO</t>
  </si>
  <si>
    <t>FABÍOLA CLAUDINELLE MEIRELES DA SILVA VIEIRA</t>
  </si>
  <si>
    <t>RAYSSA FERNANDA DUQUE FREIRE DE ABREU</t>
  </si>
  <si>
    <t>SÉRGIO MARMITT RIBAS</t>
  </si>
  <si>
    <t>LORENA MARIA FERRÁRIO LEITE COSTA</t>
  </si>
  <si>
    <t>DANILO AMARAL DIAS</t>
  </si>
  <si>
    <t>RAFAELLA LEMOS GOMES</t>
  </si>
  <si>
    <t>PATÍCIA PARAÍSO RIGUEIRA ALENCAR</t>
  </si>
  <si>
    <t>JOSÉ UBIRACI PEREIRA</t>
  </si>
  <si>
    <t>DAYSE CRISTYAN MEIRELES GOMES</t>
  </si>
  <si>
    <t>BRUNA AMARAL ROMANZEIRA</t>
  </si>
  <si>
    <t>CÉSAR MANUEL FERRAGE DE BRITO</t>
  </si>
  <si>
    <t>IRACEMA DE MELO MENEZES</t>
  </si>
  <si>
    <t>CHEYSSY RIBEIRO DA PENHA MELO</t>
  </si>
  <si>
    <t>ENEILE MARIA OLIVEIRA COSTA FRANÇA</t>
  </si>
  <si>
    <t>VINÍCIUS CAVALCANTI LEITE RIBEIRO</t>
  </si>
  <si>
    <t>LÚCIA MARIA BERENSTEIN</t>
  </si>
  <si>
    <t>GAB/GAPE</t>
  </si>
  <si>
    <t>SEOB</t>
  </si>
  <si>
    <t>SEMOT</t>
  </si>
  <si>
    <t>GGADM</t>
  </si>
  <si>
    <t>GADM</t>
  </si>
  <si>
    <t>GGPOF</t>
  </si>
  <si>
    <t>GAB/SEMOT</t>
  </si>
  <si>
    <t>SEOB/GGOB</t>
  </si>
  <si>
    <t>GAB/ GAPE</t>
  </si>
  <si>
    <t>ASSESSOR DE APOIO JURÍDICO</t>
  </si>
  <si>
    <t>Decreto nº 46.992, de 16/01/2019, DOE de 17/01/2019 (Aloca e denomina os cargos em comissão e funções gratificadas de direção e assessoramento que indica)</t>
  </si>
  <si>
    <t>Decreto nº 46.975, de 04/01/2019, DOE de 05/01/2019 (Estabelece o quantitativo máximo de cargos em comissão e funções gratificadas de direção e assessoramento da Administração Direta e Indireta do Poder Executivo Estadual</t>
  </si>
  <si>
    <t>Decreto nº 50.272, de 11/02/2021, DOE de 12/02/2021 (Aloca, transfere e redenomina os cargos comossionados e função gratificada que indica)</t>
  </si>
  <si>
    <t>Decreto nº 47.615, de 25/06/2019, DOE de 26/06/2019 (Aprova o Regulamento do Gabinete de Projetos Estratégicos)</t>
  </si>
  <si>
    <t>Decreto nº 47.217, de 19/03/2019, DOE de 20/03/2019 (Aloca a função gratificada de direção e assessoramento que indica)</t>
  </si>
  <si>
    <t>SARA MAGALI DA SILVA MATOS</t>
  </si>
  <si>
    <t>ATUALIZADO EM 03/12/2022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</si>
</sst>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4" x14ac:knownFonts="1">
    <font>
      <sz val="11"/>
      <color rgb="FF000000"/>
      <name val="Arial"/>
    </font>
    <font>
      <b/>
      <sz val="16"/>
      <color rgb="FFFFFFFF"/>
      <name val="Calibri"/>
    </font>
    <font>
      <sz val="11"/>
      <name val="Arial"/>
    </font>
    <font>
      <b/>
      <sz val="14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theme="1"/>
      <name val="Calibri"/>
    </font>
    <font>
      <sz val="11"/>
      <color theme="1"/>
      <name val="Arial"/>
    </font>
    <font>
      <sz val="11"/>
      <color rgb="FF000000"/>
      <name val="Arial"/>
    </font>
    <font>
      <strike/>
      <sz val="11"/>
      <color theme="1"/>
      <name val="Arial"/>
    </font>
    <font>
      <sz val="8"/>
      <color rgb="FF000000"/>
      <name val="Arial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3" borderId="3" xfId="0" applyFont="1" applyFill="1" applyBorder="1" applyAlignment="1">
      <alignment vertical="center" wrapText="1"/>
    </xf>
    <xf numFmtId="4" fontId="0" fillId="0" borderId="0" xfId="0" applyNumberFormat="1" applyFont="1" applyAlignment="1"/>
    <xf numFmtId="4" fontId="8" fillId="4" borderId="0" xfId="0" applyNumberFormat="1" applyFont="1" applyFill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4" borderId="8" xfId="0" applyFont="1" applyFill="1" applyBorder="1" applyAlignment="1"/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9" fillId="5" borderId="3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0" fillId="4" borderId="8" xfId="0" applyNumberFormat="1" applyFont="1" applyFill="1" applyBorder="1" applyAlignment="1"/>
    <xf numFmtId="4" fontId="7" fillId="2" borderId="3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164" fontId="9" fillId="5" borderId="3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vertical="center" wrapText="1"/>
    </xf>
    <xf numFmtId="164" fontId="10" fillId="5" borderId="3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4" fontId="8" fillId="5" borderId="3" xfId="0" applyNumberFormat="1" applyFont="1" applyFill="1" applyBorder="1" applyAlignment="1">
      <alignment vertical="center" wrapText="1"/>
    </xf>
    <xf numFmtId="4" fontId="9" fillId="5" borderId="3" xfId="0" applyNumberFormat="1" applyFont="1" applyFill="1" applyBorder="1" applyAlignment="1">
      <alignment vertical="center" wrapText="1"/>
    </xf>
    <xf numFmtId="4" fontId="8" fillId="5" borderId="3" xfId="0" applyNumberFormat="1" applyFont="1" applyFill="1" applyBorder="1" applyAlignment="1">
      <alignment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0" fillId="4" borderId="9" xfId="0" applyFont="1" applyFill="1" applyBorder="1" applyAlignment="1"/>
    <xf numFmtId="0" fontId="9" fillId="0" borderId="3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9" fillId="5" borderId="3" xfId="0" applyNumberFormat="1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4" fontId="0" fillId="4" borderId="9" xfId="0" applyNumberFormat="1" applyFont="1" applyFill="1" applyBorder="1" applyAlignment="1"/>
    <xf numFmtId="164" fontId="9" fillId="5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right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vertical="center" wrapText="1"/>
    </xf>
    <xf numFmtId="4" fontId="9" fillId="5" borderId="3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/>
    <xf numFmtId="0" fontId="12" fillId="4" borderId="8" xfId="0" applyFont="1" applyFill="1" applyBorder="1" applyAlignment="1"/>
    <xf numFmtId="0" fontId="12" fillId="4" borderId="10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4" xfId="0" applyFont="1" applyBorder="1"/>
    <xf numFmtId="0" fontId="11" fillId="0" borderId="0" xfId="0" applyFont="1" applyAlignment="1">
      <alignment vertical="center" wrapText="1"/>
    </xf>
    <xf numFmtId="0" fontId="0" fillId="0" borderId="0" xfId="0" applyFont="1" applyAlignment="1"/>
    <xf numFmtId="4" fontId="7" fillId="2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525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2025"/>
        <a:stretch>
          <a:fillRect/>
        </a:stretch>
      </xdr:blipFill>
      <xdr:spPr>
        <a:xfrm>
          <a:off x="0" y="0"/>
          <a:ext cx="135255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525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7BA0A0B7-CFF3-4436-9795-B441C69814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2025"/>
        <a:stretch>
          <a:fillRect/>
        </a:stretch>
      </xdr:blipFill>
      <xdr:spPr>
        <a:xfrm>
          <a:off x="0" y="0"/>
          <a:ext cx="135255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525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CEEFCB73-9630-4EB1-84C8-A1B4C489B4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2025"/>
        <a:stretch>
          <a:fillRect/>
        </a:stretch>
      </xdr:blipFill>
      <xdr:spPr>
        <a:xfrm>
          <a:off x="0" y="0"/>
          <a:ext cx="1352550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80"/>
  <sheetViews>
    <sheetView tabSelected="1" topLeftCell="A61" zoomScale="102" zoomScaleNormal="102" workbookViewId="0">
      <selection activeCell="F23" sqref="F23"/>
    </sheetView>
  </sheetViews>
  <sheetFormatPr defaultColWidth="12.625" defaultRowHeight="15" customHeight="1" x14ac:dyDescent="0.2"/>
  <cols>
    <col min="1" max="1" width="71" customWidth="1"/>
    <col min="2" max="2" width="12" customWidth="1"/>
    <col min="3" max="3" width="17.375" customWidth="1"/>
    <col min="4" max="4" width="14.5" customWidth="1"/>
    <col min="5" max="5" width="9.875" customWidth="1"/>
    <col min="6" max="6" width="61.375" customWidth="1"/>
    <col min="7" max="7" width="19.875" customWidth="1"/>
    <col min="8" max="8" width="18.25" customWidth="1"/>
    <col min="9" max="9" width="17.875" customWidth="1"/>
    <col min="10" max="10" width="15" customWidth="1"/>
    <col min="11" max="16" width="8" customWidth="1"/>
    <col min="17" max="17" width="43.875" customWidth="1"/>
    <col min="18" max="30" width="8" customWidth="1"/>
  </cols>
  <sheetData>
    <row r="1" spans="1:30" ht="21" x14ac:dyDescent="0.35">
      <c r="A1" s="88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</row>
    <row r="2" spans="1:30" ht="21" x14ac:dyDescent="0.35">
      <c r="A2" s="89" t="s">
        <v>183</v>
      </c>
      <c r="B2" s="77"/>
      <c r="C2" s="77"/>
      <c r="D2" s="77"/>
      <c r="E2" s="77"/>
      <c r="F2" s="77"/>
      <c r="G2" s="77"/>
      <c r="H2" s="77"/>
      <c r="I2" s="77"/>
      <c r="J2" s="7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2"/>
      <c r="AD2" s="2"/>
    </row>
    <row r="3" spans="1:30" ht="21" x14ac:dyDescent="0.3">
      <c r="A3" s="89" t="s">
        <v>182</v>
      </c>
      <c r="B3" s="77"/>
      <c r="C3" s="77"/>
      <c r="D3" s="77"/>
      <c r="E3" s="77"/>
      <c r="F3" s="77"/>
      <c r="G3" s="77"/>
      <c r="H3" s="77"/>
      <c r="I3" s="77"/>
      <c r="J3" s="7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2"/>
      <c r="AC3" s="2"/>
      <c r="AD3" s="2"/>
    </row>
    <row r="4" spans="1:30" x14ac:dyDescent="0.2">
      <c r="A4" s="5" t="s">
        <v>243</v>
      </c>
      <c r="B4" s="90" t="s">
        <v>3</v>
      </c>
      <c r="C4" s="77"/>
      <c r="D4" s="77"/>
      <c r="E4" s="77"/>
      <c r="F4" s="77"/>
      <c r="G4" s="77"/>
      <c r="H4" s="77"/>
      <c r="I4" s="77"/>
      <c r="J4" s="78"/>
      <c r="K4" s="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2">
      <c r="A5" s="86" t="s">
        <v>4</v>
      </c>
      <c r="B5" s="77"/>
      <c r="C5" s="77"/>
      <c r="D5" s="77"/>
      <c r="E5" s="77"/>
      <c r="F5" s="77"/>
      <c r="G5" s="77"/>
      <c r="H5" s="77"/>
      <c r="I5" s="77"/>
      <c r="J5" s="78"/>
      <c r="K5" s="7"/>
      <c r="L5" s="8"/>
      <c r="M5" s="9"/>
      <c r="N5" s="9"/>
      <c r="O5" s="9"/>
      <c r="P5" s="9"/>
      <c r="Q5" s="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0" x14ac:dyDescent="0.2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1"/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2">
      <c r="A7" s="72" t="s">
        <v>185</v>
      </c>
      <c r="B7" s="15" t="s">
        <v>25</v>
      </c>
      <c r="C7" s="75" t="s">
        <v>227</v>
      </c>
      <c r="D7" s="16" t="s">
        <v>184</v>
      </c>
      <c r="E7" s="17">
        <v>1</v>
      </c>
      <c r="F7" s="72" t="s">
        <v>207</v>
      </c>
      <c r="G7" s="18">
        <v>12261.2</v>
      </c>
      <c r="H7" s="19">
        <v>0</v>
      </c>
      <c r="I7" s="19">
        <v>0</v>
      </c>
      <c r="J7" s="20">
        <f t="shared" ref="J7:J19" si="0">SUM(G7:I7)</f>
        <v>12261.2</v>
      </c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2"/>
      <c r="Z7" s="22"/>
      <c r="AA7" s="6"/>
      <c r="AB7" s="6"/>
      <c r="AC7" s="6"/>
      <c r="AD7" s="6"/>
    </row>
    <row r="8" spans="1:30" x14ac:dyDescent="0.2">
      <c r="A8" s="72" t="s">
        <v>186</v>
      </c>
      <c r="B8" s="15" t="s">
        <v>27</v>
      </c>
      <c r="C8" s="75" t="s">
        <v>227</v>
      </c>
      <c r="D8" s="16" t="s">
        <v>206</v>
      </c>
      <c r="E8" s="17">
        <v>1</v>
      </c>
      <c r="F8" s="72" t="s">
        <v>208</v>
      </c>
      <c r="G8" s="18">
        <v>0</v>
      </c>
      <c r="H8" s="19">
        <v>0</v>
      </c>
      <c r="I8" s="19">
        <v>9249.0300000000007</v>
      </c>
      <c r="J8" s="20">
        <f t="shared" si="0"/>
        <v>9249.0300000000007</v>
      </c>
      <c r="K8" s="21"/>
      <c r="L8" s="21"/>
      <c r="M8" s="21"/>
      <c r="N8" s="21"/>
      <c r="O8" s="21"/>
      <c r="P8" s="21"/>
      <c r="Q8" s="21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x14ac:dyDescent="0.2">
      <c r="A9" s="72" t="s">
        <v>187</v>
      </c>
      <c r="B9" s="15" t="s">
        <v>27</v>
      </c>
      <c r="C9" s="75" t="s">
        <v>227</v>
      </c>
      <c r="D9" s="16" t="s">
        <v>205</v>
      </c>
      <c r="E9" s="17">
        <v>1</v>
      </c>
      <c r="F9" s="72" t="s">
        <v>209</v>
      </c>
      <c r="G9" s="18">
        <v>0</v>
      </c>
      <c r="H9" s="19">
        <v>2312.25</v>
      </c>
      <c r="I9" s="19">
        <v>9249.0300000000007</v>
      </c>
      <c r="J9" s="20">
        <f t="shared" si="0"/>
        <v>11561.28</v>
      </c>
      <c r="K9" s="21"/>
      <c r="L9" s="21"/>
      <c r="M9" s="21"/>
      <c r="N9" s="21"/>
      <c r="O9" s="21"/>
      <c r="P9" s="21"/>
      <c r="Q9" s="2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72" t="s">
        <v>188</v>
      </c>
      <c r="B10" s="15" t="s">
        <v>29</v>
      </c>
      <c r="C10" s="75" t="s">
        <v>227</v>
      </c>
      <c r="D10" s="16" t="s">
        <v>205</v>
      </c>
      <c r="E10" s="17">
        <v>1</v>
      </c>
      <c r="F10" s="72" t="s">
        <v>210</v>
      </c>
      <c r="G10" s="18">
        <v>0</v>
      </c>
      <c r="H10" s="19">
        <v>1695.65</v>
      </c>
      <c r="I10" s="19">
        <v>6782.61</v>
      </c>
      <c r="J10" s="20">
        <f t="shared" si="0"/>
        <v>8478.26</v>
      </c>
      <c r="K10" s="21"/>
      <c r="L10" s="21"/>
      <c r="M10" s="21"/>
      <c r="N10" s="21"/>
      <c r="O10" s="21"/>
      <c r="P10" s="21"/>
      <c r="Q10" s="2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x14ac:dyDescent="0.2">
      <c r="A11" s="72" t="s">
        <v>189</v>
      </c>
      <c r="B11" s="15" t="s">
        <v>29</v>
      </c>
      <c r="C11" s="75" t="s">
        <v>227</v>
      </c>
      <c r="D11" s="16" t="s">
        <v>205</v>
      </c>
      <c r="E11" s="17">
        <v>1</v>
      </c>
      <c r="F11" s="72" t="s">
        <v>211</v>
      </c>
      <c r="G11" s="18">
        <v>0</v>
      </c>
      <c r="H11" s="44">
        <v>1695.65</v>
      </c>
      <c r="I11" s="44">
        <v>6782.61</v>
      </c>
      <c r="J11" s="20">
        <f t="shared" si="0"/>
        <v>8478.26</v>
      </c>
      <c r="K11" s="21"/>
      <c r="L11" s="21"/>
      <c r="M11" s="21"/>
      <c r="N11" s="21"/>
      <c r="O11" s="21"/>
      <c r="P11" s="21"/>
      <c r="Q11" s="2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">
      <c r="A12" s="72" t="s">
        <v>193</v>
      </c>
      <c r="B12" s="15" t="s">
        <v>29</v>
      </c>
      <c r="C12" s="75" t="s">
        <v>227</v>
      </c>
      <c r="D12" s="16" t="s">
        <v>205</v>
      </c>
      <c r="E12" s="17">
        <v>1</v>
      </c>
      <c r="F12" s="72" t="s">
        <v>212</v>
      </c>
      <c r="G12" s="18">
        <v>0</v>
      </c>
      <c r="H12" s="44">
        <v>1695.65</v>
      </c>
      <c r="I12" s="44">
        <v>6782.61</v>
      </c>
      <c r="J12" s="20">
        <f t="shared" si="0"/>
        <v>8478.26</v>
      </c>
      <c r="K12" s="21"/>
      <c r="L12" s="21"/>
      <c r="M12" s="21"/>
      <c r="N12" s="21"/>
      <c r="O12" s="21"/>
      <c r="P12" s="21"/>
      <c r="Q12" s="21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x14ac:dyDescent="0.2">
      <c r="A13" s="72" t="s">
        <v>190</v>
      </c>
      <c r="B13" s="15" t="s">
        <v>29</v>
      </c>
      <c r="C13" s="75" t="s">
        <v>228</v>
      </c>
      <c r="D13" s="16" t="s">
        <v>205</v>
      </c>
      <c r="E13" s="17">
        <v>1</v>
      </c>
      <c r="F13" s="72" t="s">
        <v>213</v>
      </c>
      <c r="G13" s="18">
        <v>0</v>
      </c>
      <c r="H13" s="44">
        <v>1695.65</v>
      </c>
      <c r="I13" s="44">
        <v>6782.61</v>
      </c>
      <c r="J13" s="20">
        <f t="shared" si="0"/>
        <v>8478.26</v>
      </c>
      <c r="K13" s="21"/>
      <c r="L13" s="21"/>
      <c r="M13" s="21"/>
      <c r="N13" s="21"/>
      <c r="O13" s="21"/>
      <c r="P13" s="21"/>
      <c r="Q13" s="21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x14ac:dyDescent="0.2">
      <c r="A14" s="72" t="s">
        <v>191</v>
      </c>
      <c r="B14" s="15" t="s">
        <v>29</v>
      </c>
      <c r="C14" s="75" t="s">
        <v>233</v>
      </c>
      <c r="D14" s="16" t="s">
        <v>205</v>
      </c>
      <c r="E14" s="17">
        <v>1</v>
      </c>
      <c r="F14" s="72" t="s">
        <v>242</v>
      </c>
      <c r="G14" s="18">
        <v>0</v>
      </c>
      <c r="H14" s="44">
        <v>1695.65</v>
      </c>
      <c r="I14" s="44">
        <v>6782.61</v>
      </c>
      <c r="J14" s="20">
        <f t="shared" si="0"/>
        <v>8478.26</v>
      </c>
      <c r="K14" s="21"/>
      <c r="L14" s="21"/>
      <c r="M14" s="21"/>
      <c r="N14" s="21"/>
      <c r="O14" s="21"/>
      <c r="P14" s="21"/>
      <c r="Q14" s="21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s="71" customFormat="1" x14ac:dyDescent="0.2">
      <c r="A15" s="72" t="s">
        <v>203</v>
      </c>
      <c r="B15" s="57" t="s">
        <v>31</v>
      </c>
      <c r="C15" s="75" t="s">
        <v>233</v>
      </c>
      <c r="D15" s="57" t="s">
        <v>205</v>
      </c>
      <c r="E15" s="46">
        <v>1</v>
      </c>
      <c r="F15" s="72" t="s">
        <v>214</v>
      </c>
      <c r="G15" s="44">
        <v>0</v>
      </c>
      <c r="H15" s="44">
        <v>1425.9</v>
      </c>
      <c r="I15" s="44">
        <v>5703.56</v>
      </c>
      <c r="J15" s="45">
        <f t="shared" si="0"/>
        <v>7129.4600000000009</v>
      </c>
      <c r="K15" s="21"/>
      <c r="L15" s="21"/>
      <c r="M15" s="21"/>
      <c r="N15" s="21"/>
      <c r="O15" s="21"/>
      <c r="P15" s="21"/>
      <c r="Q15" s="2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s="71" customFormat="1" x14ac:dyDescent="0.2">
      <c r="A16" s="72" t="s">
        <v>204</v>
      </c>
      <c r="B16" s="57" t="s">
        <v>31</v>
      </c>
      <c r="C16" s="75" t="s">
        <v>229</v>
      </c>
      <c r="D16" s="57" t="s">
        <v>205</v>
      </c>
      <c r="E16" s="46">
        <v>1</v>
      </c>
      <c r="F16" s="72" t="s">
        <v>215</v>
      </c>
      <c r="G16" s="44">
        <v>0</v>
      </c>
      <c r="H16" s="44">
        <v>1425.9</v>
      </c>
      <c r="I16" s="44">
        <v>5703.56</v>
      </c>
      <c r="J16" s="45">
        <f t="shared" si="0"/>
        <v>7129.4600000000009</v>
      </c>
      <c r="K16" s="21"/>
      <c r="L16" s="21"/>
      <c r="M16" s="21"/>
      <c r="N16" s="21"/>
      <c r="O16" s="21"/>
      <c r="P16" s="21"/>
      <c r="Q16" s="21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2">
      <c r="A17" s="72" t="s">
        <v>192</v>
      </c>
      <c r="B17" s="15" t="s">
        <v>31</v>
      </c>
      <c r="C17" s="75" t="s">
        <v>228</v>
      </c>
      <c r="D17" s="16" t="s">
        <v>205</v>
      </c>
      <c r="E17" s="17">
        <v>1</v>
      </c>
      <c r="F17" s="72" t="s">
        <v>216</v>
      </c>
      <c r="G17" s="18">
        <v>0</v>
      </c>
      <c r="H17" s="44">
        <v>1425.9</v>
      </c>
      <c r="I17" s="44">
        <v>5703.56</v>
      </c>
      <c r="J17" s="20">
        <f t="shared" si="0"/>
        <v>7129.4600000000009</v>
      </c>
      <c r="K17" s="21"/>
      <c r="L17" s="21"/>
      <c r="M17" s="21"/>
      <c r="N17" s="21"/>
      <c r="O17" s="21"/>
      <c r="P17" s="21"/>
      <c r="Q17" s="21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s="71" customFormat="1" x14ac:dyDescent="0.2">
      <c r="A18" s="72" t="s">
        <v>194</v>
      </c>
      <c r="B18" s="57" t="s">
        <v>31</v>
      </c>
      <c r="C18" s="75" t="s">
        <v>230</v>
      </c>
      <c r="D18" s="57" t="s">
        <v>205</v>
      </c>
      <c r="E18" s="46">
        <v>1</v>
      </c>
      <c r="F18" s="72" t="s">
        <v>217</v>
      </c>
      <c r="G18" s="44">
        <v>0</v>
      </c>
      <c r="H18" s="44">
        <v>1425.9</v>
      </c>
      <c r="I18" s="44">
        <v>5703.56</v>
      </c>
      <c r="J18" s="45">
        <f t="shared" si="0"/>
        <v>7129.4600000000009</v>
      </c>
      <c r="K18" s="21"/>
      <c r="L18" s="21"/>
      <c r="M18" s="21"/>
      <c r="N18" s="21"/>
      <c r="O18" s="21"/>
      <c r="P18" s="21"/>
      <c r="Q18" s="21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">
      <c r="A19" s="72" t="s">
        <v>195</v>
      </c>
      <c r="B19" s="15" t="s">
        <v>33</v>
      </c>
      <c r="C19" s="75" t="s">
        <v>234</v>
      </c>
      <c r="D19" s="16" t="s">
        <v>206</v>
      </c>
      <c r="E19" s="17">
        <v>1</v>
      </c>
      <c r="F19" s="72" t="s">
        <v>218</v>
      </c>
      <c r="G19" s="18">
        <v>0</v>
      </c>
      <c r="H19" s="19">
        <v>0</v>
      </c>
      <c r="I19" s="19">
        <v>5241.1099999999997</v>
      </c>
      <c r="J19" s="20">
        <f t="shared" si="0"/>
        <v>5241.1099999999997</v>
      </c>
      <c r="K19" s="21"/>
      <c r="L19" s="21"/>
      <c r="M19" s="21"/>
      <c r="N19" s="21"/>
      <c r="O19" s="21"/>
      <c r="P19" s="21"/>
      <c r="Q19" s="21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s="71" customFormat="1" x14ac:dyDescent="0.2">
      <c r="A20" s="72" t="s">
        <v>196</v>
      </c>
      <c r="B20" s="57" t="s">
        <v>33</v>
      </c>
      <c r="C20" s="75" t="s">
        <v>230</v>
      </c>
      <c r="D20" s="57" t="s">
        <v>205</v>
      </c>
      <c r="E20" s="46">
        <v>1</v>
      </c>
      <c r="F20" s="73" t="s">
        <v>219</v>
      </c>
      <c r="G20" s="44">
        <v>0</v>
      </c>
      <c r="H20" s="44">
        <v>1310.28</v>
      </c>
      <c r="I20" s="44">
        <v>5241.1099999999997</v>
      </c>
      <c r="J20" s="45">
        <v>6551.39</v>
      </c>
      <c r="K20" s="21"/>
      <c r="L20" s="21"/>
      <c r="M20" s="21"/>
      <c r="N20" s="21"/>
      <c r="O20" s="21"/>
      <c r="P20" s="21"/>
      <c r="Q20" s="21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s="71" customFormat="1" x14ac:dyDescent="0.2">
      <c r="A21" s="72" t="s">
        <v>197</v>
      </c>
      <c r="B21" s="57" t="s">
        <v>33</v>
      </c>
      <c r="C21" s="75" t="s">
        <v>231</v>
      </c>
      <c r="D21" s="57" t="s">
        <v>205</v>
      </c>
      <c r="E21" s="46">
        <v>1</v>
      </c>
      <c r="F21" s="73" t="s">
        <v>220</v>
      </c>
      <c r="G21" s="44">
        <v>0</v>
      </c>
      <c r="H21" s="44">
        <v>1310.28</v>
      </c>
      <c r="I21" s="44">
        <v>5241.1099999999997</v>
      </c>
      <c r="J21" s="45">
        <v>6551.39</v>
      </c>
      <c r="K21" s="21"/>
      <c r="L21" s="21"/>
      <c r="M21" s="21"/>
      <c r="N21" s="21"/>
      <c r="O21" s="21"/>
      <c r="P21" s="21"/>
      <c r="Q21" s="21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s="71" customFormat="1" x14ac:dyDescent="0.2">
      <c r="A22" s="72" t="s">
        <v>198</v>
      </c>
      <c r="B22" s="57" t="s">
        <v>33</v>
      </c>
      <c r="C22" s="75" t="s">
        <v>234</v>
      </c>
      <c r="D22" s="57" t="s">
        <v>205</v>
      </c>
      <c r="E22" s="46">
        <v>1</v>
      </c>
      <c r="F22" s="73" t="s">
        <v>221</v>
      </c>
      <c r="G22" s="44">
        <v>0</v>
      </c>
      <c r="H22" s="44">
        <v>1310.28</v>
      </c>
      <c r="I22" s="44">
        <v>5241.1099999999997</v>
      </c>
      <c r="J22" s="45">
        <v>6551.39</v>
      </c>
      <c r="K22" s="21"/>
      <c r="L22" s="21"/>
      <c r="M22" s="21"/>
      <c r="N22" s="21"/>
      <c r="O22" s="21"/>
      <c r="P22" s="21"/>
      <c r="Q22" s="21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s="71" customFormat="1" x14ac:dyDescent="0.2">
      <c r="A23" s="72" t="s">
        <v>199</v>
      </c>
      <c r="B23" s="57" t="s">
        <v>37</v>
      </c>
      <c r="C23" s="75" t="s">
        <v>231</v>
      </c>
      <c r="D23" s="57" t="s">
        <v>206</v>
      </c>
      <c r="E23" s="46">
        <v>1</v>
      </c>
      <c r="F23" s="73" t="s">
        <v>222</v>
      </c>
      <c r="G23" s="44">
        <v>0</v>
      </c>
      <c r="H23" s="44">
        <v>0</v>
      </c>
      <c r="I23" s="44">
        <v>3745.85</v>
      </c>
      <c r="J23" s="44">
        <v>3745.85</v>
      </c>
      <c r="K23" s="21"/>
      <c r="L23" s="21"/>
      <c r="M23" s="21"/>
      <c r="N23" s="21"/>
      <c r="O23" s="21"/>
      <c r="P23" s="21"/>
      <c r="Q23" s="21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s="71" customFormat="1" x14ac:dyDescent="0.2">
      <c r="A24" s="72" t="s">
        <v>200</v>
      </c>
      <c r="B24" s="57" t="s">
        <v>39</v>
      </c>
      <c r="C24" s="75" t="s">
        <v>232</v>
      </c>
      <c r="D24" s="57" t="s">
        <v>205</v>
      </c>
      <c r="E24" s="46">
        <v>1</v>
      </c>
      <c r="F24" s="73" t="s">
        <v>223</v>
      </c>
      <c r="G24" s="44">
        <v>0</v>
      </c>
      <c r="H24" s="44">
        <v>770.75</v>
      </c>
      <c r="I24" s="44">
        <v>3083.01</v>
      </c>
      <c r="J24" s="45">
        <v>3853.76</v>
      </c>
      <c r="K24" s="21"/>
      <c r="L24" s="21"/>
      <c r="M24" s="21"/>
      <c r="N24" s="21"/>
      <c r="O24" s="21"/>
      <c r="P24" s="21"/>
      <c r="Q24" s="21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s="71" customFormat="1" x14ac:dyDescent="0.2">
      <c r="A25" s="72" t="s">
        <v>201</v>
      </c>
      <c r="B25" s="57" t="s">
        <v>39</v>
      </c>
      <c r="C25" s="75" t="s">
        <v>232</v>
      </c>
      <c r="D25" s="57" t="s">
        <v>205</v>
      </c>
      <c r="E25" s="46">
        <v>1</v>
      </c>
      <c r="F25" s="73" t="s">
        <v>225</v>
      </c>
      <c r="G25" s="44">
        <v>0</v>
      </c>
      <c r="H25" s="44">
        <v>770.75</v>
      </c>
      <c r="I25" s="44">
        <v>3083.01</v>
      </c>
      <c r="J25" s="45">
        <v>3853.76</v>
      </c>
      <c r="K25" s="21"/>
      <c r="L25" s="21"/>
      <c r="M25" s="21"/>
      <c r="N25" s="21"/>
      <c r="O25" s="21"/>
      <c r="P25" s="21"/>
      <c r="Q25" s="21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s="71" customFormat="1" x14ac:dyDescent="0.2">
      <c r="A26" s="72" t="s">
        <v>202</v>
      </c>
      <c r="B26" s="57" t="s">
        <v>39</v>
      </c>
      <c r="C26" s="75" t="s">
        <v>228</v>
      </c>
      <c r="D26" s="57" t="s">
        <v>205</v>
      </c>
      <c r="E26" s="46">
        <v>1</v>
      </c>
      <c r="F26" s="73" t="s">
        <v>224</v>
      </c>
      <c r="G26" s="44">
        <v>0</v>
      </c>
      <c r="H26" s="44">
        <v>770.75</v>
      </c>
      <c r="I26" s="44">
        <v>3083.01</v>
      </c>
      <c r="J26" s="45">
        <v>3853.76</v>
      </c>
      <c r="K26" s="21"/>
      <c r="L26" s="21"/>
      <c r="M26" s="21"/>
      <c r="N26" s="21"/>
      <c r="O26" s="21"/>
      <c r="P26" s="21"/>
      <c r="Q26" s="21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45" x14ac:dyDescent="0.2">
      <c r="A27" s="23" t="s">
        <v>15</v>
      </c>
      <c r="B27" s="23" t="s">
        <v>16</v>
      </c>
      <c r="C27" s="24" t="s">
        <v>17</v>
      </c>
      <c r="D27" s="24" t="s">
        <v>18</v>
      </c>
      <c r="E27" s="24" t="s">
        <v>19</v>
      </c>
      <c r="F27" s="25"/>
      <c r="G27" s="24" t="s">
        <v>20</v>
      </c>
      <c r="H27" s="24" t="s">
        <v>21</v>
      </c>
      <c r="I27" s="24" t="s">
        <v>22</v>
      </c>
      <c r="J27" s="24" t="s">
        <v>23</v>
      </c>
      <c r="K27" s="21"/>
      <c r="L27" s="21"/>
      <c r="M27" s="21"/>
      <c r="N27" s="21"/>
      <c r="O27" s="21"/>
      <c r="P27" s="21"/>
      <c r="Q27" s="21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">
      <c r="A28" s="26" t="s">
        <v>24</v>
      </c>
      <c r="B28" s="27" t="s">
        <v>25</v>
      </c>
      <c r="C28" s="28">
        <f>SUMIFS($E$7:$E$19,$B$7:$B$19,"DAS",$D$7:$D$19,"&lt;&gt;VAGO")</f>
        <v>1</v>
      </c>
      <c r="D28" s="28">
        <f>SUMIFS($E$7:$E$19,$B$7:$B$19,"DAS",$D$7:$D$19,"VAGO")</f>
        <v>0</v>
      </c>
      <c r="E28" s="28">
        <f t="shared" ref="E28:E38" si="1">C28+D28</f>
        <v>1</v>
      </c>
      <c r="F28" s="29"/>
      <c r="G28" s="30">
        <f>SUMIF($B$7:$B$26,$B28,$G$7:$G$26)</f>
        <v>12261.2</v>
      </c>
      <c r="H28" s="30">
        <f t="shared" ref="H28:H37" si="2">SUMIF($B$7:$B$26,B28,$H$7:$H$26)</f>
        <v>0</v>
      </c>
      <c r="I28" s="30">
        <f t="shared" ref="I28:I37" si="3">SUMIF($B$7:$B$26,B28,$I$7:$I$26)</f>
        <v>0</v>
      </c>
      <c r="J28" s="30">
        <f t="shared" ref="J28:J37" si="4">SUMIF($B$7:$B$26,B28,$J$7:$J$26)</f>
        <v>12261.2</v>
      </c>
      <c r="K28" s="31"/>
      <c r="L28" s="31"/>
      <c r="M28" s="31"/>
      <c r="N28" s="31"/>
      <c r="O28" s="31"/>
      <c r="P28" s="31"/>
      <c r="Q28" s="3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2">
      <c r="A29" s="26" t="s">
        <v>26</v>
      </c>
      <c r="B29" s="27" t="s">
        <v>27</v>
      </c>
      <c r="C29" s="28">
        <f>SUMIFS($E$7:$E$19,$B$7:$B$19,"DAS-1",$D$7:$D$19,"&lt;&gt;VAGO")</f>
        <v>2</v>
      </c>
      <c r="D29" s="28">
        <f>SUMIFS($E$7:$E$19,$B$7:$B$19,"DAS-1",$D$7:$D$19,"VAGO")</f>
        <v>0</v>
      </c>
      <c r="E29" s="28">
        <f t="shared" si="1"/>
        <v>2</v>
      </c>
      <c r="F29" s="32"/>
      <c r="G29" s="30">
        <f>SUMIF($B$7:$B$26,B29,$G$7:$G$26)</f>
        <v>0</v>
      </c>
      <c r="H29" s="30">
        <f t="shared" si="2"/>
        <v>2312.25</v>
      </c>
      <c r="I29" s="30">
        <f t="shared" si="3"/>
        <v>18498.060000000001</v>
      </c>
      <c r="J29" s="30">
        <f t="shared" si="4"/>
        <v>20810.310000000001</v>
      </c>
      <c r="K29" s="38"/>
      <c r="L29" s="31"/>
      <c r="M29" s="31"/>
      <c r="N29" s="31"/>
      <c r="O29" s="31"/>
      <c r="P29" s="31"/>
      <c r="Q29" s="3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2">
      <c r="A30" s="26" t="s">
        <v>28</v>
      </c>
      <c r="B30" s="17" t="s">
        <v>29</v>
      </c>
      <c r="C30" s="28">
        <f>SUMIFS($E$7:$E$19,$B$7:$B$19,"DAS-2",$D$7:$D$19,"&lt;&gt;VAGO")</f>
        <v>5</v>
      </c>
      <c r="D30" s="28">
        <f>SUMIFS($E$7:$E$19,$B$7:$B$19,"DAS-2",$D$7:$D$19,"VAGO")</f>
        <v>0</v>
      </c>
      <c r="E30" s="28">
        <f t="shared" si="1"/>
        <v>5</v>
      </c>
      <c r="F30" s="32"/>
      <c r="G30" s="30">
        <f t="shared" ref="G30:G38" si="5">SUMIF($B$7:$B$26,B30,$G$7:$G$26)</f>
        <v>0</v>
      </c>
      <c r="H30" s="30">
        <f t="shared" si="2"/>
        <v>8478.25</v>
      </c>
      <c r="I30" s="30">
        <f t="shared" si="3"/>
        <v>33913.049999999996</v>
      </c>
      <c r="J30" s="30">
        <f t="shared" si="4"/>
        <v>42391.3</v>
      </c>
      <c r="K30" s="31"/>
      <c r="L30" s="31"/>
      <c r="M30" s="31"/>
      <c r="N30" s="31"/>
      <c r="O30" s="31"/>
      <c r="P30" s="31"/>
      <c r="Q30" s="3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x14ac:dyDescent="0.2">
      <c r="A31" s="26" t="s">
        <v>30</v>
      </c>
      <c r="B31" s="17" t="s">
        <v>31</v>
      </c>
      <c r="C31" s="28">
        <f>SUMIFS($E$7:$E$19,$B$7:$B$19,"DAS-3",$D$7:$D$19,"&lt;&gt;VAGO")</f>
        <v>4</v>
      </c>
      <c r="D31" s="28">
        <f>SUMIFS($E$7:$E$19,$B$7:$B$19,"DAS-3",$D$7:$D$19,"VAGO")</f>
        <v>0</v>
      </c>
      <c r="E31" s="28">
        <f t="shared" si="1"/>
        <v>4</v>
      </c>
      <c r="F31" s="32"/>
      <c r="G31" s="30">
        <f t="shared" si="5"/>
        <v>0</v>
      </c>
      <c r="H31" s="30">
        <f t="shared" si="2"/>
        <v>5703.6</v>
      </c>
      <c r="I31" s="30">
        <f t="shared" si="3"/>
        <v>22814.240000000002</v>
      </c>
      <c r="J31" s="30">
        <f t="shared" si="4"/>
        <v>28517.840000000004</v>
      </c>
      <c r="K31" s="31"/>
      <c r="L31" s="31"/>
      <c r="M31" s="31"/>
      <c r="N31" s="31"/>
      <c r="O31" s="31"/>
      <c r="P31" s="31"/>
      <c r="Q31" s="3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">
      <c r="A32" s="33" t="s">
        <v>32</v>
      </c>
      <c r="B32" s="27" t="s">
        <v>33</v>
      </c>
      <c r="C32" s="28">
        <v>4</v>
      </c>
      <c r="D32" s="28">
        <f>SUMIFS($E$7:$E$19,$B$7:$B$19,"DAS-4",$D$7:$D$19,"VAGO")</f>
        <v>0</v>
      </c>
      <c r="E32" s="28">
        <f t="shared" si="1"/>
        <v>4</v>
      </c>
      <c r="F32" s="34"/>
      <c r="G32" s="30">
        <f t="shared" si="5"/>
        <v>0</v>
      </c>
      <c r="H32" s="30">
        <f t="shared" si="2"/>
        <v>3930.84</v>
      </c>
      <c r="I32" s="30">
        <f t="shared" si="3"/>
        <v>20964.439999999999</v>
      </c>
      <c r="J32" s="30">
        <f t="shared" si="4"/>
        <v>24895.279999999999</v>
      </c>
      <c r="K32" s="31"/>
      <c r="L32" s="31"/>
      <c r="M32" s="31"/>
      <c r="N32" s="31"/>
      <c r="O32" s="31"/>
      <c r="P32" s="31"/>
      <c r="Q32" s="3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2">
      <c r="A33" s="33" t="s">
        <v>34</v>
      </c>
      <c r="B33" s="17" t="s">
        <v>35</v>
      </c>
      <c r="C33" s="28">
        <f>SUMIFS($E$7:$E$19,$B$7:$B$19,"DAS-5",$D$7:$D$19,"&lt;&gt;VAGO")</f>
        <v>0</v>
      </c>
      <c r="D33" s="28">
        <f>SUMIFS($E$7:$E$19,$B$7:$B$19,"DAS-5",$D$7:$D$19,"VAGO")</f>
        <v>0</v>
      </c>
      <c r="E33" s="28">
        <f t="shared" si="1"/>
        <v>0</v>
      </c>
      <c r="F33" s="34"/>
      <c r="G33" s="30">
        <f t="shared" si="5"/>
        <v>0</v>
      </c>
      <c r="H33" s="30">
        <f t="shared" si="2"/>
        <v>0</v>
      </c>
      <c r="I33" s="30">
        <f t="shared" si="3"/>
        <v>0</v>
      </c>
      <c r="J33" s="30">
        <f t="shared" si="4"/>
        <v>0</v>
      </c>
      <c r="K33" s="31"/>
      <c r="L33" s="31"/>
      <c r="M33" s="31"/>
      <c r="N33" s="31"/>
      <c r="O33" s="31"/>
      <c r="P33" s="31"/>
      <c r="Q33" s="3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">
      <c r="A34" s="33" t="s">
        <v>36</v>
      </c>
      <c r="B34" s="27" t="s">
        <v>37</v>
      </c>
      <c r="C34" s="28">
        <v>1</v>
      </c>
      <c r="D34" s="28">
        <f>SUMIFS($E$7:$E$19,$B$7:$B$19,"CAA-1",$D$7:$D$19,"VAGO")</f>
        <v>0</v>
      </c>
      <c r="E34" s="28">
        <f t="shared" si="1"/>
        <v>1</v>
      </c>
      <c r="F34" s="34"/>
      <c r="G34" s="30">
        <f t="shared" si="5"/>
        <v>0</v>
      </c>
      <c r="H34" s="30">
        <f t="shared" si="2"/>
        <v>0</v>
      </c>
      <c r="I34" s="30">
        <f t="shared" si="3"/>
        <v>3745.85</v>
      </c>
      <c r="J34" s="30">
        <f t="shared" si="4"/>
        <v>3745.85</v>
      </c>
      <c r="K34" s="31"/>
      <c r="L34" s="31"/>
      <c r="M34" s="31"/>
      <c r="N34" s="31"/>
      <c r="O34" s="31"/>
      <c r="P34" s="31"/>
      <c r="Q34" s="3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2">
      <c r="A35" s="33" t="s">
        <v>38</v>
      </c>
      <c r="B35" s="27" t="s">
        <v>39</v>
      </c>
      <c r="C35" s="28">
        <v>3</v>
      </c>
      <c r="D35" s="28">
        <f>SUMIFS($E$7:$E$19,$B$7:$B$19,"CAA-2",$D$7:$D$19,"VAGO")</f>
        <v>0</v>
      </c>
      <c r="E35" s="28">
        <f t="shared" si="1"/>
        <v>3</v>
      </c>
      <c r="F35" s="34"/>
      <c r="G35" s="30">
        <f t="shared" si="5"/>
        <v>0</v>
      </c>
      <c r="H35" s="30">
        <f t="shared" si="2"/>
        <v>2312.25</v>
      </c>
      <c r="I35" s="30">
        <f t="shared" si="3"/>
        <v>9249.0300000000007</v>
      </c>
      <c r="J35" s="30">
        <f t="shared" si="4"/>
        <v>11561.28</v>
      </c>
      <c r="K35" s="31"/>
      <c r="L35" s="31"/>
      <c r="M35" s="31"/>
      <c r="N35" s="31"/>
      <c r="O35" s="31"/>
      <c r="P35" s="31"/>
      <c r="Q35" s="3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2">
      <c r="A36" s="33" t="s">
        <v>40</v>
      </c>
      <c r="B36" s="17" t="s">
        <v>41</v>
      </c>
      <c r="C36" s="28">
        <f>SUMIFS($E$7:$E$19,$B$7:$B$19,"CAA-3",$D$7:$D$19,"&lt;&gt;VAGO")</f>
        <v>0</v>
      </c>
      <c r="D36" s="28">
        <f>SUMIFS($E$7:$E$19,$B$7:$B$19,"CAA-3",$D$7:$D$19,"VAGO")</f>
        <v>0</v>
      </c>
      <c r="E36" s="28">
        <f t="shared" si="1"/>
        <v>0</v>
      </c>
      <c r="F36" s="32"/>
      <c r="G36" s="30">
        <f t="shared" si="5"/>
        <v>0</v>
      </c>
      <c r="H36" s="30">
        <f t="shared" si="2"/>
        <v>0</v>
      </c>
      <c r="I36" s="30">
        <f t="shared" si="3"/>
        <v>0</v>
      </c>
      <c r="J36" s="30">
        <f t="shared" si="4"/>
        <v>0</v>
      </c>
      <c r="K36" s="31"/>
      <c r="L36" s="31"/>
      <c r="M36" s="31"/>
      <c r="N36" s="31"/>
      <c r="O36" s="31"/>
      <c r="P36" s="31"/>
      <c r="Q36" s="3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2">
      <c r="A37" s="33" t="s">
        <v>42</v>
      </c>
      <c r="B37" s="17" t="s">
        <v>43</v>
      </c>
      <c r="C37" s="28">
        <f>SUMIFS($E$7:$E$19,$B$7:$B$19,"CAA-4",$D$7:$D$19,"&lt;&gt;VAGO")</f>
        <v>0</v>
      </c>
      <c r="D37" s="28">
        <f>SUMIFS($E$7:$E$19,$B$7:$B$19,"CAA-4",$D$7:$D$19,"VAGO")</f>
        <v>0</v>
      </c>
      <c r="E37" s="28">
        <f t="shared" si="1"/>
        <v>0</v>
      </c>
      <c r="F37" s="32"/>
      <c r="G37" s="30">
        <f t="shared" si="5"/>
        <v>0</v>
      </c>
      <c r="H37" s="30">
        <f t="shared" si="2"/>
        <v>0</v>
      </c>
      <c r="I37" s="30">
        <f t="shared" si="3"/>
        <v>0</v>
      </c>
      <c r="J37" s="30">
        <f t="shared" si="4"/>
        <v>0</v>
      </c>
      <c r="K37" s="31"/>
      <c r="L37" s="31"/>
      <c r="M37" s="31"/>
      <c r="N37" s="31"/>
      <c r="O37" s="31"/>
      <c r="P37" s="31"/>
      <c r="Q37" s="3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2">
      <c r="A38" s="33" t="s">
        <v>44</v>
      </c>
      <c r="B38" s="17" t="s">
        <v>45</v>
      </c>
      <c r="C38" s="28">
        <f>SUMIFS($E$7:$E$19,$B$7:$B$19,"CAA-5",$D$7:$D$19,"&lt;&gt;VAGO")</f>
        <v>0</v>
      </c>
      <c r="D38" s="28">
        <f>SUMIFS($E$7:$E$19,$B$7:$B$19,"CAA-5",$D$7:$D$19,"VAGO")</f>
        <v>0</v>
      </c>
      <c r="E38" s="28">
        <f t="shared" si="1"/>
        <v>0</v>
      </c>
      <c r="F38" s="32"/>
      <c r="G38" s="30">
        <f t="shared" si="5"/>
        <v>0</v>
      </c>
      <c r="H38" s="30">
        <f>SUMIF($B$7:$B$26,B38,$H$7:$H$26)</f>
        <v>0</v>
      </c>
      <c r="I38" s="30">
        <f>SUMIF($B$7:$B$26,B38,$I$7:$I$26)</f>
        <v>0</v>
      </c>
      <c r="J38" s="30">
        <f>SUMIF($B$7:$B$26,B38,$J$7:$J$26)</f>
        <v>0</v>
      </c>
      <c r="K38" s="31"/>
      <c r="L38" s="31"/>
      <c r="M38" s="31"/>
      <c r="N38" s="31"/>
      <c r="O38" s="31"/>
      <c r="P38" s="31"/>
      <c r="Q38" s="3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">
      <c r="A39" s="23" t="s">
        <v>46</v>
      </c>
      <c r="B39" s="25"/>
      <c r="C39" s="35">
        <f t="shared" ref="C39:E39" si="6">SUM(C28:C36)</f>
        <v>20</v>
      </c>
      <c r="D39" s="35">
        <f t="shared" si="6"/>
        <v>0</v>
      </c>
      <c r="E39" s="35">
        <f t="shared" si="6"/>
        <v>20</v>
      </c>
      <c r="F39" s="25"/>
      <c r="G39" s="36">
        <f t="shared" ref="G39:J39" si="7">SUM(G28:G38)</f>
        <v>12261.2</v>
      </c>
      <c r="H39" s="36">
        <f t="shared" si="7"/>
        <v>22737.19</v>
      </c>
      <c r="I39" s="36">
        <f t="shared" si="7"/>
        <v>109184.67000000001</v>
      </c>
      <c r="J39" s="36">
        <f t="shared" si="7"/>
        <v>144183.06</v>
      </c>
      <c r="K39" s="31"/>
      <c r="L39" s="31"/>
      <c r="M39" s="31"/>
      <c r="N39" s="31"/>
      <c r="O39" s="31"/>
      <c r="P39" s="31"/>
      <c r="Q39" s="3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45.75" customHeight="1" x14ac:dyDescent="0.2">
      <c r="A40" s="37"/>
      <c r="B40" s="31"/>
      <c r="C40" s="31"/>
      <c r="D40" s="31"/>
      <c r="E40" s="31"/>
      <c r="F40" s="31"/>
      <c r="G40" s="31"/>
      <c r="H40" s="21"/>
      <c r="I40" s="21"/>
      <c r="J40" s="38"/>
      <c r="K40" s="31"/>
      <c r="L40" s="31"/>
      <c r="M40" s="31"/>
      <c r="N40" s="31"/>
      <c r="O40" s="31"/>
      <c r="P40" s="31"/>
      <c r="Q40" s="3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">
      <c r="A41" s="86" t="s">
        <v>47</v>
      </c>
      <c r="B41" s="77"/>
      <c r="C41" s="77"/>
      <c r="D41" s="77"/>
      <c r="E41" s="77"/>
      <c r="F41" s="77"/>
      <c r="G41" s="77"/>
      <c r="H41" s="77"/>
      <c r="I41" s="78"/>
      <c r="J41" s="31"/>
      <c r="K41" s="7"/>
      <c r="L41" s="31"/>
      <c r="M41" s="31"/>
      <c r="N41" s="31"/>
      <c r="O41" s="31"/>
      <c r="P41" s="31"/>
      <c r="Q41" s="3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30" x14ac:dyDescent="0.2">
      <c r="A42" s="10" t="s">
        <v>48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 t="s">
        <v>53</v>
      </c>
      <c r="G42" s="10" t="s">
        <v>54</v>
      </c>
      <c r="H42" s="10" t="s">
        <v>55</v>
      </c>
      <c r="I42" s="10" t="s">
        <v>56</v>
      </c>
      <c r="J42" s="39"/>
      <c r="K42" s="7"/>
      <c r="L42" s="39"/>
      <c r="M42" s="39"/>
      <c r="N42" s="39"/>
      <c r="O42" s="39"/>
      <c r="P42" s="39"/>
      <c r="Q42" s="39"/>
      <c r="R42" s="40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2">
      <c r="A43" s="72" t="s">
        <v>236</v>
      </c>
      <c r="B43" s="42" t="s">
        <v>74</v>
      </c>
      <c r="C43" s="75" t="s">
        <v>235</v>
      </c>
      <c r="D43" s="15" t="s">
        <v>206</v>
      </c>
      <c r="E43" s="27">
        <v>1</v>
      </c>
      <c r="F43" s="74" t="s">
        <v>226</v>
      </c>
      <c r="G43" s="44">
        <v>0</v>
      </c>
      <c r="H43" s="44">
        <v>3083.01</v>
      </c>
      <c r="I43" s="45">
        <f t="shared" ref="I43:I52" si="8">SUM(G43:H43)</f>
        <v>3083.01</v>
      </c>
      <c r="J43" s="31"/>
      <c r="K43" s="21"/>
      <c r="L43" s="21"/>
      <c r="M43" s="21"/>
      <c r="N43" s="21"/>
      <c r="O43" s="21"/>
      <c r="P43" s="21"/>
      <c r="Q43" s="21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x14ac:dyDescent="0.2">
      <c r="A44" s="41"/>
      <c r="B44" s="42"/>
      <c r="C44" s="16"/>
      <c r="D44" s="15"/>
      <c r="E44" s="27">
        <v>1</v>
      </c>
      <c r="F44" s="43"/>
      <c r="G44" s="44">
        <v>0</v>
      </c>
      <c r="H44" s="44">
        <v>0</v>
      </c>
      <c r="I44" s="45">
        <f t="shared" si="8"/>
        <v>0</v>
      </c>
      <c r="J44" s="31"/>
      <c r="K44" s="21"/>
      <c r="L44" s="21"/>
      <c r="M44" s="21"/>
      <c r="N44" s="21"/>
      <c r="O44" s="21"/>
      <c r="P44" s="21"/>
      <c r="Q44" s="21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">
      <c r="A45" s="41"/>
      <c r="B45" s="42"/>
      <c r="C45" s="16"/>
      <c r="D45" s="15"/>
      <c r="E45" s="46">
        <v>1</v>
      </c>
      <c r="F45" s="14"/>
      <c r="G45" s="44">
        <v>0</v>
      </c>
      <c r="H45" s="44">
        <v>0</v>
      </c>
      <c r="I45" s="45">
        <f t="shared" si="8"/>
        <v>0</v>
      </c>
      <c r="J45" s="31"/>
      <c r="K45" s="21"/>
      <c r="L45" s="21"/>
      <c r="M45" s="21"/>
      <c r="N45" s="21"/>
      <c r="O45" s="21"/>
      <c r="P45" s="21"/>
      <c r="Q45" s="21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x14ac:dyDescent="0.2">
      <c r="A46" s="47"/>
      <c r="B46" s="42"/>
      <c r="C46" s="15"/>
      <c r="D46" s="15"/>
      <c r="E46" s="27">
        <v>1</v>
      </c>
      <c r="F46" s="14"/>
      <c r="G46" s="44">
        <v>0</v>
      </c>
      <c r="H46" s="44">
        <v>0</v>
      </c>
      <c r="I46" s="45">
        <f t="shared" si="8"/>
        <v>0</v>
      </c>
      <c r="J46" s="31"/>
      <c r="K46" s="21"/>
      <c r="L46" s="21"/>
      <c r="M46" s="21"/>
      <c r="N46" s="21"/>
      <c r="O46" s="21"/>
      <c r="P46" s="21"/>
      <c r="Q46" s="21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x14ac:dyDescent="0.2">
      <c r="A47" s="47"/>
      <c r="B47" s="42"/>
      <c r="C47" s="15"/>
      <c r="D47" s="15"/>
      <c r="E47" s="27">
        <v>1</v>
      </c>
      <c r="F47" s="14"/>
      <c r="G47" s="44">
        <v>0</v>
      </c>
      <c r="H47" s="44">
        <v>0</v>
      </c>
      <c r="I47" s="45">
        <f t="shared" si="8"/>
        <v>0</v>
      </c>
      <c r="J47" s="31"/>
      <c r="K47" s="21"/>
      <c r="L47" s="21"/>
      <c r="M47" s="21"/>
      <c r="N47" s="21"/>
      <c r="O47" s="21"/>
      <c r="P47" s="21"/>
      <c r="Q47" s="21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x14ac:dyDescent="0.2">
      <c r="A48" s="47"/>
      <c r="B48" s="42"/>
      <c r="C48" s="15"/>
      <c r="D48" s="15"/>
      <c r="E48" s="27">
        <v>1</v>
      </c>
      <c r="F48" s="14"/>
      <c r="G48" s="44">
        <v>0</v>
      </c>
      <c r="H48" s="44">
        <v>0</v>
      </c>
      <c r="I48" s="45">
        <f t="shared" si="8"/>
        <v>0</v>
      </c>
      <c r="J48" s="31"/>
      <c r="K48" s="21"/>
      <c r="L48" s="21"/>
      <c r="M48" s="21"/>
      <c r="N48" s="21"/>
      <c r="O48" s="21"/>
      <c r="P48" s="21"/>
      <c r="Q48" s="21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x14ac:dyDescent="0.2">
      <c r="A49" s="47"/>
      <c r="B49" s="42"/>
      <c r="C49" s="15"/>
      <c r="D49" s="15"/>
      <c r="E49" s="27">
        <v>1</v>
      </c>
      <c r="F49" s="14"/>
      <c r="G49" s="44">
        <v>0</v>
      </c>
      <c r="H49" s="44">
        <v>0</v>
      </c>
      <c r="I49" s="45">
        <f t="shared" si="8"/>
        <v>0</v>
      </c>
      <c r="J49" s="31"/>
      <c r="K49" s="21"/>
      <c r="L49" s="21"/>
      <c r="M49" s="21"/>
      <c r="N49" s="21"/>
      <c r="O49" s="21"/>
      <c r="P49" s="21"/>
      <c r="Q49" s="21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x14ac:dyDescent="0.2">
      <c r="A50" s="47"/>
      <c r="B50" s="42"/>
      <c r="C50" s="15"/>
      <c r="D50" s="15"/>
      <c r="E50" s="27">
        <v>1</v>
      </c>
      <c r="F50" s="14"/>
      <c r="G50" s="44">
        <v>0</v>
      </c>
      <c r="H50" s="44">
        <v>0</v>
      </c>
      <c r="I50" s="45">
        <f t="shared" si="8"/>
        <v>0</v>
      </c>
      <c r="J50" s="31"/>
      <c r="K50" s="21"/>
      <c r="L50" s="21"/>
      <c r="M50" s="21"/>
      <c r="N50" s="21"/>
      <c r="O50" s="21"/>
      <c r="P50" s="21"/>
      <c r="Q50" s="21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x14ac:dyDescent="0.2">
      <c r="A51" s="47"/>
      <c r="B51" s="42"/>
      <c r="C51" s="15"/>
      <c r="D51" s="15"/>
      <c r="E51" s="27">
        <v>1</v>
      </c>
      <c r="F51" s="14"/>
      <c r="G51" s="44">
        <v>0</v>
      </c>
      <c r="H51" s="44">
        <v>0</v>
      </c>
      <c r="I51" s="45">
        <f t="shared" si="8"/>
        <v>0</v>
      </c>
      <c r="J51" s="31"/>
      <c r="K51" s="21"/>
      <c r="L51" s="21"/>
      <c r="M51" s="21"/>
      <c r="N51" s="21"/>
      <c r="O51" s="21"/>
      <c r="P51" s="21"/>
      <c r="Q51" s="21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x14ac:dyDescent="0.2">
      <c r="A52" s="47"/>
      <c r="B52" s="42"/>
      <c r="C52" s="15"/>
      <c r="D52" s="15"/>
      <c r="E52" s="27">
        <v>1</v>
      </c>
      <c r="F52" s="14"/>
      <c r="G52" s="44">
        <v>0</v>
      </c>
      <c r="H52" s="44">
        <v>0</v>
      </c>
      <c r="I52" s="45">
        <f t="shared" si="8"/>
        <v>0</v>
      </c>
      <c r="J52" s="31"/>
      <c r="K52" s="21"/>
      <c r="L52" s="21"/>
      <c r="M52" s="21"/>
      <c r="N52" s="21"/>
      <c r="O52" s="21"/>
      <c r="P52" s="21"/>
      <c r="Q52" s="21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45" x14ac:dyDescent="0.2">
      <c r="A53" s="23" t="s">
        <v>57</v>
      </c>
      <c r="B53" s="23" t="s">
        <v>58</v>
      </c>
      <c r="C53" s="24" t="s">
        <v>59</v>
      </c>
      <c r="D53" s="24" t="s">
        <v>60</v>
      </c>
      <c r="E53" s="24" t="s">
        <v>61</v>
      </c>
      <c r="F53" s="48"/>
      <c r="G53" s="24" t="s">
        <v>62</v>
      </c>
      <c r="H53" s="24" t="s">
        <v>63</v>
      </c>
      <c r="I53" s="24" t="s">
        <v>64</v>
      </c>
      <c r="J53" s="31"/>
      <c r="K53" s="7"/>
      <c r="L53" s="7"/>
      <c r="M53" s="7"/>
      <c r="N53" s="7"/>
      <c r="O53" s="7"/>
      <c r="P53" s="7"/>
      <c r="Q53" s="7"/>
      <c r="R53" s="49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</row>
    <row r="54" spans="1:30" x14ac:dyDescent="0.2">
      <c r="A54" s="26" t="s">
        <v>65</v>
      </c>
      <c r="B54" s="50" t="s">
        <v>66</v>
      </c>
      <c r="C54" s="28">
        <f>SUMIFS($E$43:$E$52,$B$43:$B$52,"FDA",$D$43:$D$52,"&lt;&gt;VAGO")</f>
        <v>0</v>
      </c>
      <c r="D54" s="28">
        <f>SUMIFS($E$43:$E$52,$B$43:$B$52,"FDA",$D$43:$D$52,"VAGO")</f>
        <v>0</v>
      </c>
      <c r="E54" s="28">
        <f t="shared" ref="E54:E58" si="9">C54+D54</f>
        <v>0</v>
      </c>
      <c r="F54" s="29"/>
      <c r="G54" s="20">
        <f>SUMIF($B$43:$B$52,"FDA",$G$43:$G$52)</f>
        <v>0</v>
      </c>
      <c r="H54" s="20">
        <f>SUMIF($B$43:$B$52,"FDA",$H$43:$H$52)</f>
        <v>0</v>
      </c>
      <c r="I54" s="20">
        <f>SUMIF($B$43:$B$52,"FDA",$I$43:$I$52)</f>
        <v>0</v>
      </c>
      <c r="J54" s="21"/>
      <c r="K54" s="7"/>
      <c r="L54" s="21"/>
      <c r="M54" s="21"/>
      <c r="N54" s="21"/>
      <c r="O54" s="21"/>
      <c r="P54" s="21"/>
      <c r="Q54" s="21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x14ac:dyDescent="0.2">
      <c r="A55" s="26" t="s">
        <v>67</v>
      </c>
      <c r="B55" s="50" t="s">
        <v>68</v>
      </c>
      <c r="C55" s="28">
        <f>SUMIFS($E$43:$E$52,$B$43:$B$52,"FDA-1",$D$43:$D$52,"&lt;&gt;VAGO")</f>
        <v>0</v>
      </c>
      <c r="D55" s="28">
        <f>SUMIFS($E$43:$E$52,$B$43:$B$52,"FDA-1",$D$43:$D$52,"VAGO")</f>
        <v>0</v>
      </c>
      <c r="E55" s="28">
        <f t="shared" si="9"/>
        <v>0</v>
      </c>
      <c r="F55" s="29"/>
      <c r="G55" s="20">
        <f>SUMIF($B$43:$B$52,"FDA-1",$G$43:$G$52)</f>
        <v>0</v>
      </c>
      <c r="H55" s="20">
        <f>SUMIF($B$43:$B$52,"FDA-1",$H$43:$H$52)</f>
        <v>0</v>
      </c>
      <c r="I55" s="20">
        <f>SUMIF($B$43:$B$52,"FDA-1",$I$43:$I$52)</f>
        <v>0</v>
      </c>
      <c r="J55" s="21"/>
      <c r="K55" s="7"/>
      <c r="L55" s="21"/>
      <c r="M55" s="21"/>
      <c r="N55" s="21"/>
      <c r="O55" s="21"/>
      <c r="P55" s="21"/>
      <c r="Q55" s="21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x14ac:dyDescent="0.2">
      <c r="A56" s="26" t="s">
        <v>69</v>
      </c>
      <c r="B56" s="50" t="s">
        <v>70</v>
      </c>
      <c r="C56" s="28">
        <f>SUMIFS($E$43:$E$52,$B$43:$B$52,"FDA-2",$D$43:$D$52,"&lt;&gt;VAGO")</f>
        <v>0</v>
      </c>
      <c r="D56" s="28">
        <f>SUMIFS($E$43:$E$52,$B$43:$B$52,"FDA-2",$D$43:$D$52,"VAGO")</f>
        <v>0</v>
      </c>
      <c r="E56" s="28">
        <f t="shared" si="9"/>
        <v>0</v>
      </c>
      <c r="F56" s="32"/>
      <c r="G56" s="20">
        <f>SUMIF($B$43:$B$52,"FDA-2",$G$43:$G$52)</f>
        <v>0</v>
      </c>
      <c r="H56" s="20">
        <f>SUMIF($B$43:$B$52,"FDA-2",$H$43:$H$52)</f>
        <v>0</v>
      </c>
      <c r="I56" s="20">
        <f>SUMIF($B$43:$B$52,"FDA-2",$I$43:$I$52)</f>
        <v>0</v>
      </c>
      <c r="J56" s="21"/>
      <c r="K56" s="7"/>
      <c r="L56" s="21"/>
      <c r="M56" s="21"/>
      <c r="N56" s="21"/>
      <c r="O56" s="21"/>
      <c r="P56" s="21"/>
      <c r="Q56" s="21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x14ac:dyDescent="0.2">
      <c r="A57" s="26" t="s">
        <v>71</v>
      </c>
      <c r="B57" s="50" t="s">
        <v>72</v>
      </c>
      <c r="C57" s="28">
        <f>SUMIFS($E$43:$E$52,$B$43:$B$52,"FDA-3",$D$43:$D$52,"&lt;&gt;VAGO")</f>
        <v>0</v>
      </c>
      <c r="D57" s="28">
        <f>SUMIFS($E$43:$E$52,$B$43:$B$52,"FDA-3",$D$43:$D$52,"VAGO")</f>
        <v>0</v>
      </c>
      <c r="E57" s="28">
        <f t="shared" si="9"/>
        <v>0</v>
      </c>
      <c r="F57" s="34"/>
      <c r="G57" s="20">
        <f>SUMIF($B$43:$B$52,"FDA-3",$G$43:$G$52)</f>
        <v>0</v>
      </c>
      <c r="H57" s="20">
        <f>SUMIF($B$43:$B$52,"FDA-3",$H$43:$H$52)</f>
        <v>0</v>
      </c>
      <c r="I57" s="20">
        <f>SUMIF($B$43:$B$52,"FDA-3",$I$43:$I$52)</f>
        <v>0</v>
      </c>
      <c r="J57" s="21"/>
      <c r="K57" s="7"/>
      <c r="L57" s="21"/>
      <c r="M57" s="21"/>
      <c r="N57" s="21"/>
      <c r="O57" s="21"/>
      <c r="P57" s="21"/>
      <c r="Q57" s="21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x14ac:dyDescent="0.2">
      <c r="A58" s="26" t="s">
        <v>73</v>
      </c>
      <c r="B58" s="50" t="s">
        <v>74</v>
      </c>
      <c r="C58" s="28">
        <f>SUMIFS($E$43:$E$52,$B$43:$B$52,"FDA-4",$D$43:$D$52,"&lt;&gt;VAGO")</f>
        <v>1</v>
      </c>
      <c r="D58" s="28">
        <f>SUMIFS($E$43:$E$52,$B$43:$B$52,"FDA-4",$D$43:$D$52,"VAGO")</f>
        <v>0</v>
      </c>
      <c r="E58" s="28">
        <f t="shared" si="9"/>
        <v>1</v>
      </c>
      <c r="F58" s="32"/>
      <c r="G58" s="20">
        <f>SUMIF($B$43:$B$52,"FDA-4",$G$43:$G$52)</f>
        <v>0</v>
      </c>
      <c r="H58" s="20">
        <f>SUMIF($B$43:$B$52,"FDA-4",$H$43:$H$52)</f>
        <v>3083.01</v>
      </c>
      <c r="I58" s="20">
        <f>SUMIF($B$43:$B$52,"FDA-4",$I$43:$I$52)</f>
        <v>3083.01</v>
      </c>
      <c r="J58" s="21"/>
      <c r="K58" s="7"/>
      <c r="L58" s="21"/>
      <c r="M58" s="21"/>
      <c r="N58" s="21"/>
      <c r="O58" s="21"/>
      <c r="P58" s="21"/>
      <c r="Q58" s="21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30" x14ac:dyDescent="0.2">
      <c r="A59" s="23" t="s">
        <v>75</v>
      </c>
      <c r="B59" s="48"/>
      <c r="C59" s="35">
        <f t="shared" ref="C59:E59" si="10">SUM(C55:C58)</f>
        <v>1</v>
      </c>
      <c r="D59" s="35">
        <f t="shared" si="10"/>
        <v>0</v>
      </c>
      <c r="E59" s="35">
        <f t="shared" si="10"/>
        <v>1</v>
      </c>
      <c r="F59" s="48"/>
      <c r="G59" s="51">
        <f t="shared" ref="G59:I59" si="11">SUM(G54:G58)</f>
        <v>0</v>
      </c>
      <c r="H59" s="51">
        <f t="shared" si="11"/>
        <v>3083.01</v>
      </c>
      <c r="I59" s="51">
        <f t="shared" si="11"/>
        <v>3083.01</v>
      </c>
      <c r="J59" s="21"/>
      <c r="K59" s="7"/>
      <c r="L59" s="21"/>
      <c r="M59" s="21"/>
      <c r="N59" s="21"/>
      <c r="O59" s="21"/>
      <c r="P59" s="21"/>
      <c r="Q59" s="2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45" customHeight="1" x14ac:dyDescent="0.2">
      <c r="A60" s="38"/>
      <c r="B60" s="38"/>
      <c r="C60" s="38"/>
      <c r="D60" s="38"/>
      <c r="E60" s="38"/>
      <c r="F60" s="38"/>
      <c r="G60" s="38"/>
      <c r="H60" s="38"/>
      <c r="I60" s="7"/>
      <c r="J60" s="21"/>
      <c r="K60" s="7"/>
      <c r="L60" s="21"/>
      <c r="M60" s="21"/>
      <c r="N60" s="21"/>
      <c r="O60" s="21"/>
      <c r="P60" s="21"/>
      <c r="Q60" s="2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x14ac:dyDescent="0.2">
      <c r="A61" s="86" t="s">
        <v>76</v>
      </c>
      <c r="B61" s="77"/>
      <c r="C61" s="77"/>
      <c r="D61" s="77"/>
      <c r="E61" s="77"/>
      <c r="F61" s="77"/>
      <c r="G61" s="77"/>
      <c r="H61" s="77"/>
      <c r="I61" s="78"/>
      <c r="J61" s="21"/>
      <c r="K61" s="7"/>
      <c r="L61" s="21"/>
      <c r="M61" s="21"/>
      <c r="N61" s="21"/>
      <c r="O61" s="21"/>
      <c r="P61" s="21"/>
      <c r="Q61" s="2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30" x14ac:dyDescent="0.2">
      <c r="A62" s="52" t="s">
        <v>77</v>
      </c>
      <c r="B62" s="10" t="s">
        <v>78</v>
      </c>
      <c r="C62" s="10" t="s">
        <v>79</v>
      </c>
      <c r="D62" s="10" t="s">
        <v>80</v>
      </c>
      <c r="E62" s="10" t="s">
        <v>81</v>
      </c>
      <c r="F62" s="10" t="s">
        <v>82</v>
      </c>
      <c r="G62" s="10" t="s">
        <v>83</v>
      </c>
      <c r="H62" s="10" t="s">
        <v>84</v>
      </c>
      <c r="I62" s="10" t="s">
        <v>85</v>
      </c>
      <c r="J62" s="7"/>
      <c r="K62" s="7"/>
      <c r="L62" s="7"/>
      <c r="M62" s="7"/>
      <c r="N62" s="7"/>
      <c r="O62" s="7"/>
      <c r="P62" s="7"/>
      <c r="Q62" s="7"/>
      <c r="R62" s="40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x14ac:dyDescent="0.2">
      <c r="A63" s="53"/>
      <c r="B63" s="54"/>
      <c r="C63" s="55"/>
      <c r="D63" s="15"/>
      <c r="E63" s="46">
        <v>1</v>
      </c>
      <c r="F63" s="56"/>
      <c r="G63" s="44">
        <v>0</v>
      </c>
      <c r="H63" s="44">
        <v>0</v>
      </c>
      <c r="I63" s="45">
        <f t="shared" ref="I63:I72" si="12">SUM(G63:H63)</f>
        <v>0</v>
      </c>
      <c r="J63" s="21"/>
      <c r="K63" s="21"/>
      <c r="L63" s="21"/>
      <c r="M63" s="21"/>
      <c r="N63" s="21"/>
      <c r="O63" s="21"/>
      <c r="P63" s="21"/>
      <c r="Q63" s="2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x14ac:dyDescent="0.2">
      <c r="A64" s="14"/>
      <c r="B64" s="54"/>
      <c r="C64" s="16"/>
      <c r="D64" s="15"/>
      <c r="E64" s="27">
        <v>1</v>
      </c>
      <c r="F64" s="14"/>
      <c r="G64" s="44">
        <v>0</v>
      </c>
      <c r="H64" s="44">
        <v>0</v>
      </c>
      <c r="I64" s="45">
        <f t="shared" si="12"/>
        <v>0</v>
      </c>
      <c r="J64" s="21"/>
      <c r="K64" s="21"/>
      <c r="L64" s="21"/>
      <c r="M64" s="21"/>
      <c r="N64" s="21"/>
      <c r="O64" s="21"/>
      <c r="P64" s="21"/>
      <c r="Q64" s="21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x14ac:dyDescent="0.2">
      <c r="A65" s="14"/>
      <c r="B65" s="54"/>
      <c r="C65" s="16"/>
      <c r="D65" s="15"/>
      <c r="E65" s="27">
        <v>1</v>
      </c>
      <c r="F65" s="43"/>
      <c r="G65" s="44">
        <v>0</v>
      </c>
      <c r="H65" s="44">
        <v>0</v>
      </c>
      <c r="I65" s="45">
        <f t="shared" si="12"/>
        <v>0</v>
      </c>
      <c r="J65" s="21"/>
      <c r="K65" s="21"/>
      <c r="L65" s="21"/>
      <c r="M65" s="21"/>
      <c r="N65" s="21"/>
      <c r="O65" s="21"/>
      <c r="P65" s="21"/>
      <c r="Q65" s="21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x14ac:dyDescent="0.2">
      <c r="A66" s="53"/>
      <c r="B66" s="54"/>
      <c r="C66" s="57"/>
      <c r="D66" s="15"/>
      <c r="E66" s="46">
        <v>1</v>
      </c>
      <c r="F66" s="14"/>
      <c r="G66" s="44">
        <v>0</v>
      </c>
      <c r="H66" s="44">
        <v>0</v>
      </c>
      <c r="I66" s="45">
        <f t="shared" si="12"/>
        <v>0</v>
      </c>
      <c r="J66" s="21"/>
      <c r="K66" s="21"/>
      <c r="L66" s="21"/>
      <c r="M66" s="21"/>
      <c r="N66" s="21"/>
      <c r="O66" s="21"/>
      <c r="P66" s="21"/>
      <c r="Q66" s="21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x14ac:dyDescent="0.2">
      <c r="A67" s="53"/>
      <c r="B67" s="54"/>
      <c r="C67" s="55"/>
      <c r="D67" s="15"/>
      <c r="E67" s="46">
        <v>1</v>
      </c>
      <c r="F67" s="56"/>
      <c r="G67" s="44">
        <v>0</v>
      </c>
      <c r="H67" s="44">
        <v>0</v>
      </c>
      <c r="I67" s="45">
        <f t="shared" si="12"/>
        <v>0</v>
      </c>
      <c r="J67" s="21"/>
      <c r="K67" s="21"/>
      <c r="L67" s="21"/>
      <c r="M67" s="21"/>
      <c r="N67" s="21"/>
      <c r="O67" s="21"/>
      <c r="P67" s="21"/>
      <c r="Q67" s="21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x14ac:dyDescent="0.2">
      <c r="A68" s="53"/>
      <c r="B68" s="54"/>
      <c r="C68" s="55"/>
      <c r="D68" s="15"/>
      <c r="E68" s="46">
        <v>1</v>
      </c>
      <c r="F68" s="56"/>
      <c r="G68" s="44">
        <v>0</v>
      </c>
      <c r="H68" s="44">
        <v>0</v>
      </c>
      <c r="I68" s="45">
        <f t="shared" si="12"/>
        <v>0</v>
      </c>
      <c r="J68" s="21"/>
      <c r="K68" s="21"/>
      <c r="L68" s="21"/>
      <c r="M68" s="21"/>
      <c r="N68" s="21"/>
      <c r="O68" s="21"/>
      <c r="P68" s="21"/>
      <c r="Q68" s="21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x14ac:dyDescent="0.2">
      <c r="A69" s="53"/>
      <c r="B69" s="54"/>
      <c r="C69" s="55"/>
      <c r="D69" s="15"/>
      <c r="E69" s="46">
        <v>1</v>
      </c>
      <c r="F69" s="56"/>
      <c r="G69" s="44">
        <v>0</v>
      </c>
      <c r="H69" s="44">
        <v>0</v>
      </c>
      <c r="I69" s="45">
        <f t="shared" si="12"/>
        <v>0</v>
      </c>
      <c r="J69" s="21"/>
      <c r="K69" s="21"/>
      <c r="L69" s="21"/>
      <c r="M69" s="21"/>
      <c r="N69" s="21"/>
      <c r="O69" s="21"/>
      <c r="P69" s="21"/>
      <c r="Q69" s="21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x14ac:dyDescent="0.2">
      <c r="A70" s="53"/>
      <c r="B70" s="54"/>
      <c r="C70" s="55"/>
      <c r="D70" s="15"/>
      <c r="E70" s="46">
        <v>1</v>
      </c>
      <c r="F70" s="56"/>
      <c r="G70" s="44">
        <v>0</v>
      </c>
      <c r="H70" s="44">
        <v>0</v>
      </c>
      <c r="I70" s="45">
        <f t="shared" si="12"/>
        <v>0</v>
      </c>
      <c r="J70" s="21"/>
      <c r="K70" s="21"/>
      <c r="L70" s="21"/>
      <c r="M70" s="21"/>
      <c r="N70" s="21"/>
      <c r="O70" s="21"/>
      <c r="P70" s="21"/>
      <c r="Q70" s="21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x14ac:dyDescent="0.2">
      <c r="A71" s="53"/>
      <c r="B71" s="54"/>
      <c r="C71" s="55"/>
      <c r="D71" s="15"/>
      <c r="E71" s="46">
        <v>1</v>
      </c>
      <c r="F71" s="56"/>
      <c r="G71" s="44">
        <v>0</v>
      </c>
      <c r="H71" s="44">
        <v>0</v>
      </c>
      <c r="I71" s="45">
        <f t="shared" si="12"/>
        <v>0</v>
      </c>
      <c r="J71" s="21"/>
      <c r="K71" s="21"/>
      <c r="L71" s="21"/>
      <c r="M71" s="21"/>
      <c r="N71" s="21"/>
      <c r="O71" s="21"/>
      <c r="P71" s="21"/>
      <c r="Q71" s="21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x14ac:dyDescent="0.2">
      <c r="A72" s="53"/>
      <c r="B72" s="54"/>
      <c r="C72" s="55"/>
      <c r="D72" s="15"/>
      <c r="E72" s="46">
        <v>1</v>
      </c>
      <c r="F72" s="56"/>
      <c r="G72" s="44">
        <v>0</v>
      </c>
      <c r="H72" s="44">
        <v>0</v>
      </c>
      <c r="I72" s="45">
        <f t="shared" si="12"/>
        <v>0</v>
      </c>
      <c r="J72" s="21"/>
      <c r="K72" s="21"/>
      <c r="L72" s="21"/>
      <c r="M72" s="21"/>
      <c r="N72" s="21"/>
      <c r="O72" s="21"/>
      <c r="P72" s="21"/>
      <c r="Q72" s="21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45" x14ac:dyDescent="0.2">
      <c r="A73" s="23" t="s">
        <v>86</v>
      </c>
      <c r="B73" s="23" t="s">
        <v>87</v>
      </c>
      <c r="C73" s="24" t="s">
        <v>88</v>
      </c>
      <c r="D73" s="24" t="s">
        <v>89</v>
      </c>
      <c r="E73" s="24" t="s">
        <v>90</v>
      </c>
      <c r="F73" s="48"/>
      <c r="G73" s="24" t="s">
        <v>91</v>
      </c>
      <c r="H73" s="24" t="s">
        <v>92</v>
      </c>
      <c r="I73" s="24" t="s">
        <v>93</v>
      </c>
      <c r="J73" s="21"/>
      <c r="K73" s="21"/>
      <c r="L73" s="21"/>
      <c r="M73" s="21"/>
      <c r="N73" s="21"/>
      <c r="O73" s="21"/>
      <c r="P73" s="21"/>
      <c r="Q73" s="21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</row>
    <row r="74" spans="1:30" x14ac:dyDescent="0.2">
      <c r="A74" s="58" t="s">
        <v>94</v>
      </c>
      <c r="B74" s="59" t="s">
        <v>95</v>
      </c>
      <c r="C74" s="28">
        <f>SUMIFS($E$63:$E$72,$B$63:$B$72,"FGS-1",$D$63:$D$72,"&lt;&gt;VAGO")</f>
        <v>0</v>
      </c>
      <c r="D74" s="28">
        <f>SUMIFS($E$63:$E$72,$B$63:$B$72,"FGS-1",$D$63:$D$72,"VAGO")</f>
        <v>0</v>
      </c>
      <c r="E74" s="28">
        <f t="shared" ref="E74:E79" si="13">C74+D74</f>
        <v>0</v>
      </c>
      <c r="F74" s="29"/>
      <c r="G74" s="20">
        <f t="shared" ref="G74:I74" si="14">SUMIF($B$63:$B$72,"FGS-1",$G$63:$G$72)</f>
        <v>0</v>
      </c>
      <c r="H74" s="20">
        <f t="shared" si="14"/>
        <v>0</v>
      </c>
      <c r="I74" s="20">
        <f t="shared" si="14"/>
        <v>0</v>
      </c>
      <c r="J74" s="21"/>
      <c r="K74" s="21"/>
      <c r="L74" s="21"/>
      <c r="M74" s="21"/>
      <c r="N74" s="21"/>
      <c r="O74" s="21"/>
      <c r="P74" s="21"/>
      <c r="Q74" s="21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x14ac:dyDescent="0.2">
      <c r="A75" s="58" t="s">
        <v>96</v>
      </c>
      <c r="B75" s="59" t="s">
        <v>97</v>
      </c>
      <c r="C75" s="28">
        <f>SUMIFS($E$63:$E$72,$B$63:$B$72,"FGS-2",$D$63:$D$72,"&lt;&gt;VAGO")</f>
        <v>0</v>
      </c>
      <c r="D75" s="28">
        <f>SUMIFS($E$63:$E$72,$B$63:$B$72,"FGS-2",$D$63:$D$72,"VAGO")</f>
        <v>0</v>
      </c>
      <c r="E75" s="28">
        <f t="shared" si="13"/>
        <v>0</v>
      </c>
      <c r="F75" s="32"/>
      <c r="G75" s="20">
        <f t="shared" ref="G75:I75" si="15">SUMIF($B$63:$B$72,"FGS-2",$G$63:$G$72)</f>
        <v>0</v>
      </c>
      <c r="H75" s="20">
        <f t="shared" si="15"/>
        <v>0</v>
      </c>
      <c r="I75" s="20">
        <f t="shared" si="15"/>
        <v>0</v>
      </c>
      <c r="J75" s="21"/>
      <c r="K75" s="21"/>
      <c r="L75" s="21"/>
      <c r="M75" s="21"/>
      <c r="N75" s="21"/>
      <c r="O75" s="21"/>
      <c r="P75" s="21"/>
      <c r="Q75" s="21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x14ac:dyDescent="0.2">
      <c r="A76" s="26" t="s">
        <v>98</v>
      </c>
      <c r="B76" s="50" t="s">
        <v>99</v>
      </c>
      <c r="C76" s="28">
        <f>SUMIFS($E$63:$E$72,$B$63:$B$72,"FGS-3",$D$63:$D$72,"&lt;&gt;VAGO")</f>
        <v>0</v>
      </c>
      <c r="D76" s="28">
        <f>SUMIFS($E$63:$E$72,$B$63:$B$72,"FGS-3",$D$63:$D$72,"VAGO")</f>
        <v>0</v>
      </c>
      <c r="E76" s="28">
        <f t="shared" si="13"/>
        <v>0</v>
      </c>
      <c r="F76" s="32"/>
      <c r="G76" s="20">
        <f t="shared" ref="G76:I76" si="16">SUMIF($B$63:$B$72,"FGS-3",$G$63:$G$72)</f>
        <v>0</v>
      </c>
      <c r="H76" s="20">
        <f t="shared" si="16"/>
        <v>0</v>
      </c>
      <c r="I76" s="20">
        <f t="shared" si="16"/>
        <v>0</v>
      </c>
      <c r="J76" s="21"/>
      <c r="K76" s="21"/>
      <c r="L76" s="21"/>
      <c r="M76" s="21"/>
      <c r="N76" s="21"/>
      <c r="O76" s="21"/>
      <c r="P76" s="21"/>
      <c r="Q76" s="21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x14ac:dyDescent="0.2">
      <c r="A77" s="60" t="s">
        <v>100</v>
      </c>
      <c r="B77" s="61" t="s">
        <v>101</v>
      </c>
      <c r="C77" s="28">
        <f>SUMIFS($E$63:$E$72,$B$63:$B$72,"FGA-1",$D$63:$D$72,"&lt;&gt;VAGO")</f>
        <v>0</v>
      </c>
      <c r="D77" s="28">
        <f>SUMIFS($E$63:$E$72,$B$63:$B$72,"FGA-1",$D$63:$D$72,"VAGO")</f>
        <v>0</v>
      </c>
      <c r="E77" s="28">
        <f t="shared" si="13"/>
        <v>0</v>
      </c>
      <c r="F77" s="34"/>
      <c r="G77" s="20">
        <f t="shared" ref="G77:I77" si="17">SUMIF($B$63:$B$72,"FGA-1",$G$63:$G$72)</f>
        <v>0</v>
      </c>
      <c r="H77" s="20">
        <f t="shared" si="17"/>
        <v>0</v>
      </c>
      <c r="I77" s="20">
        <f t="shared" si="17"/>
        <v>0</v>
      </c>
      <c r="J77" s="21"/>
      <c r="K77" s="21"/>
      <c r="L77" s="21"/>
      <c r="M77" s="21"/>
      <c r="N77" s="21"/>
      <c r="O77" s="21"/>
      <c r="P77" s="21"/>
      <c r="Q77" s="21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x14ac:dyDescent="0.2">
      <c r="A78" s="26" t="s">
        <v>102</v>
      </c>
      <c r="B78" s="50" t="s">
        <v>103</v>
      </c>
      <c r="C78" s="28">
        <f>SUMIFS($E$63:$E$72,$B$63:$B$72,"FGA-2",$D$63:$D$72,"&lt;&gt;VAGO")</f>
        <v>0</v>
      </c>
      <c r="D78" s="28">
        <f>SUMIFS($E$63:$E$72,$B$63:$B$72,"FGA-2",$D$63:$D$72,"VAGO")</f>
        <v>0</v>
      </c>
      <c r="E78" s="28">
        <f t="shared" si="13"/>
        <v>0</v>
      </c>
      <c r="F78" s="34"/>
      <c r="G78" s="20">
        <f t="shared" ref="G78:I78" si="18">SUMIF($B$63:$B$72,"FGA-2",$G$63:$G$72)</f>
        <v>0</v>
      </c>
      <c r="H78" s="20">
        <f t="shared" si="18"/>
        <v>0</v>
      </c>
      <c r="I78" s="20">
        <f t="shared" si="18"/>
        <v>0</v>
      </c>
      <c r="J78" s="21"/>
      <c r="K78" s="21"/>
      <c r="L78" s="21"/>
      <c r="M78" s="21"/>
      <c r="N78" s="21"/>
      <c r="O78" s="21"/>
      <c r="P78" s="21"/>
      <c r="Q78" s="21"/>
      <c r="R78" s="40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x14ac:dyDescent="0.2">
      <c r="A79" s="58" t="s">
        <v>104</v>
      </c>
      <c r="B79" s="50" t="s">
        <v>105</v>
      </c>
      <c r="C79" s="28">
        <f>SUMIFS($E$63:$E$72,$B$63:$B$72,"FGA-3",$D$63:$D$72,"&lt;&gt;VAGO")</f>
        <v>0</v>
      </c>
      <c r="D79" s="28">
        <f>SUMIFS($E$63:$E$72,$B$63:$B$72,"FGA-3",$D$63:$D$72,"VAGO")</f>
        <v>0</v>
      </c>
      <c r="E79" s="28">
        <f t="shared" si="13"/>
        <v>0</v>
      </c>
      <c r="F79" s="32"/>
      <c r="G79" s="20">
        <f t="shared" ref="G79:I79" si="19">SUMIF($B$63:$B$72,"FGA-3",$G$63:$G$72)</f>
        <v>0</v>
      </c>
      <c r="H79" s="20">
        <f t="shared" si="19"/>
        <v>0</v>
      </c>
      <c r="I79" s="20">
        <f t="shared" si="19"/>
        <v>0</v>
      </c>
      <c r="J79" s="21"/>
      <c r="K79" s="21"/>
      <c r="L79" s="21"/>
      <c r="M79" s="21"/>
      <c r="N79" s="21"/>
      <c r="O79" s="21"/>
      <c r="P79" s="21"/>
      <c r="Q79" s="21"/>
      <c r="R79" s="49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</row>
    <row r="80" spans="1:30" ht="30" x14ac:dyDescent="0.2">
      <c r="A80" s="23" t="s">
        <v>106</v>
      </c>
      <c r="B80" s="48"/>
      <c r="C80" s="35">
        <f t="shared" ref="C80:E80" si="20">SUM(C74:C79)</f>
        <v>0</v>
      </c>
      <c r="D80" s="35">
        <f t="shared" si="20"/>
        <v>0</v>
      </c>
      <c r="E80" s="35">
        <f t="shared" si="20"/>
        <v>0</v>
      </c>
      <c r="F80" s="48"/>
      <c r="G80" s="51">
        <f t="shared" ref="G80:I80" si="21">SUM(G74:G79)</f>
        <v>0</v>
      </c>
      <c r="H80" s="51">
        <f t="shared" si="21"/>
        <v>0</v>
      </c>
      <c r="I80" s="51">
        <f t="shared" si="21"/>
        <v>0</v>
      </c>
      <c r="J80" s="21"/>
      <c r="K80" s="21"/>
      <c r="L80" s="21"/>
      <c r="M80" s="21"/>
      <c r="N80" s="21"/>
      <c r="O80" s="21"/>
      <c r="P80" s="21"/>
      <c r="Q80" s="21"/>
      <c r="R80" s="49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</row>
    <row r="81" spans="1:30" ht="33" customHeight="1" x14ac:dyDescent="0.2">
      <c r="A81" s="37"/>
      <c r="B81" s="37"/>
      <c r="C81" s="37"/>
      <c r="D81" s="37"/>
      <c r="E81" s="37"/>
      <c r="F81" s="37"/>
      <c r="G81" s="37"/>
      <c r="H81" s="37"/>
      <c r="I81" s="62"/>
      <c r="J81" s="39"/>
      <c r="K81" s="7"/>
      <c r="L81" s="39"/>
      <c r="M81" s="39"/>
      <c r="N81" s="39"/>
      <c r="O81" s="39"/>
      <c r="P81" s="39"/>
      <c r="Q81" s="39"/>
      <c r="R81" s="40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45" x14ac:dyDescent="0.2">
      <c r="A82" s="23"/>
      <c r="B82" s="63"/>
      <c r="C82" s="24" t="s">
        <v>107</v>
      </c>
      <c r="D82" s="24" t="s">
        <v>108</v>
      </c>
      <c r="E82" s="24" t="s">
        <v>109</v>
      </c>
      <c r="F82" s="25"/>
      <c r="G82" s="24" t="s">
        <v>110</v>
      </c>
      <c r="H82" s="24" t="s">
        <v>111</v>
      </c>
      <c r="I82" s="24" t="s">
        <v>112</v>
      </c>
      <c r="J82" s="39"/>
      <c r="K82" s="7"/>
      <c r="L82" s="39"/>
      <c r="M82" s="39"/>
      <c r="N82" s="39"/>
      <c r="O82" s="39"/>
      <c r="P82" s="39"/>
      <c r="Q82" s="39"/>
      <c r="R82" s="40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30" x14ac:dyDescent="0.2">
      <c r="A83" s="23" t="s">
        <v>113</v>
      </c>
      <c r="B83" s="25"/>
      <c r="C83" s="35">
        <f t="shared" ref="C83:E83" si="22">SUM(C39+C59+C80)</f>
        <v>21</v>
      </c>
      <c r="D83" s="35">
        <f t="shared" si="22"/>
        <v>0</v>
      </c>
      <c r="E83" s="35">
        <f t="shared" si="22"/>
        <v>21</v>
      </c>
      <c r="F83" s="25"/>
      <c r="G83" s="51">
        <f t="shared" ref="G83:I83" si="23">SUM(H39+G59+G80)</f>
        <v>22737.19</v>
      </c>
      <c r="H83" s="51">
        <f t="shared" si="23"/>
        <v>112267.68000000001</v>
      </c>
      <c r="I83" s="51">
        <f t="shared" si="23"/>
        <v>147266.07</v>
      </c>
      <c r="J83" s="39"/>
      <c r="K83" s="7"/>
      <c r="L83" s="39"/>
      <c r="M83" s="39"/>
      <c r="N83" s="39"/>
      <c r="O83" s="39"/>
      <c r="P83" s="39"/>
      <c r="Q83" s="39"/>
      <c r="R83" s="40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30" customHeight="1" x14ac:dyDescent="0.2">
      <c r="A84" s="37"/>
      <c r="B84" s="37"/>
      <c r="C84" s="37"/>
      <c r="D84" s="37"/>
      <c r="E84" s="37"/>
      <c r="F84" s="37"/>
      <c r="G84" s="37"/>
      <c r="H84" s="37"/>
      <c r="I84" s="62"/>
      <c r="J84" s="39"/>
      <c r="K84" s="7"/>
      <c r="L84" s="39"/>
      <c r="M84" s="39"/>
      <c r="N84" s="39"/>
      <c r="O84" s="39"/>
      <c r="P84" s="39"/>
      <c r="Q84" s="39"/>
      <c r="R84" s="40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x14ac:dyDescent="0.2">
      <c r="A85" s="81" t="s">
        <v>114</v>
      </c>
      <c r="B85" s="77"/>
      <c r="C85" s="77"/>
      <c r="D85" s="77"/>
      <c r="E85" s="77"/>
      <c r="F85" s="78"/>
      <c r="G85" s="21"/>
      <c r="H85" s="31"/>
      <c r="I85" s="31"/>
      <c r="J85" s="31"/>
      <c r="K85" s="21"/>
      <c r="L85" s="31"/>
      <c r="M85" s="39"/>
      <c r="N85" s="39"/>
      <c r="O85" s="39"/>
      <c r="P85" s="39"/>
      <c r="Q85" s="39"/>
      <c r="R85" s="40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x14ac:dyDescent="0.2">
      <c r="A86" s="87" t="s">
        <v>115</v>
      </c>
      <c r="B86" s="77"/>
      <c r="C86" s="77"/>
      <c r="D86" s="77"/>
      <c r="E86" s="77"/>
      <c r="F86" s="78"/>
      <c r="G86" s="21"/>
      <c r="H86" s="31"/>
      <c r="I86" s="31"/>
      <c r="J86" s="31"/>
      <c r="K86" s="31"/>
      <c r="L86" s="31"/>
      <c r="M86" s="39"/>
      <c r="N86" s="39"/>
      <c r="O86" s="39"/>
      <c r="P86" s="39"/>
      <c r="Q86" s="39"/>
      <c r="R86" s="40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x14ac:dyDescent="0.2">
      <c r="A87" s="87" t="s">
        <v>116</v>
      </c>
      <c r="B87" s="77"/>
      <c r="C87" s="77"/>
      <c r="D87" s="77"/>
      <c r="E87" s="77"/>
      <c r="F87" s="78"/>
      <c r="G87" s="21"/>
      <c r="H87" s="31"/>
      <c r="I87" s="31"/>
      <c r="J87" s="31"/>
      <c r="K87" s="31"/>
      <c r="L87" s="31"/>
      <c r="M87" s="39"/>
      <c r="N87" s="39"/>
      <c r="O87" s="39"/>
      <c r="P87" s="39"/>
      <c r="Q87" s="39"/>
      <c r="R87" s="40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15" customHeight="1" x14ac:dyDescent="0.2">
      <c r="A88" s="84" t="s">
        <v>238</v>
      </c>
      <c r="B88" s="77"/>
      <c r="C88" s="77"/>
      <c r="D88" s="77"/>
      <c r="E88" s="77"/>
      <c r="F88" s="78"/>
      <c r="G88" s="21"/>
      <c r="H88" s="31"/>
      <c r="I88" s="31"/>
      <c r="J88" s="31"/>
      <c r="K88" s="31"/>
      <c r="L88" s="31"/>
      <c r="M88" s="39"/>
      <c r="N88" s="39"/>
      <c r="O88" s="39"/>
      <c r="P88" s="39"/>
      <c r="Q88" s="39"/>
      <c r="R88" s="40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x14ac:dyDescent="0.2">
      <c r="A89" s="85" t="s">
        <v>237</v>
      </c>
      <c r="B89" s="77"/>
      <c r="C89" s="77"/>
      <c r="D89" s="77"/>
      <c r="E89" s="77"/>
      <c r="F89" s="78"/>
      <c r="G89" s="21"/>
      <c r="H89" s="31"/>
      <c r="I89" s="31"/>
      <c r="J89" s="31"/>
      <c r="K89" s="31"/>
      <c r="L89" s="31"/>
      <c r="M89" s="39"/>
      <c r="N89" s="39"/>
      <c r="O89" s="39"/>
      <c r="P89" s="39"/>
      <c r="Q89" s="39"/>
      <c r="R89" s="40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x14ac:dyDescent="0.2">
      <c r="A90" s="84" t="s">
        <v>241</v>
      </c>
      <c r="B90" s="77"/>
      <c r="C90" s="77"/>
      <c r="D90" s="77"/>
      <c r="E90" s="77"/>
      <c r="F90" s="78"/>
      <c r="G90" s="21"/>
      <c r="H90" s="31"/>
      <c r="I90" s="31"/>
      <c r="J90" s="31"/>
      <c r="K90" s="31"/>
      <c r="L90" s="31"/>
      <c r="M90" s="39"/>
      <c r="N90" s="39"/>
      <c r="O90" s="39"/>
      <c r="P90" s="39"/>
      <c r="Q90" s="39"/>
      <c r="R90" s="40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x14ac:dyDescent="0.2">
      <c r="A91" s="84" t="s">
        <v>240</v>
      </c>
      <c r="B91" s="77"/>
      <c r="C91" s="77"/>
      <c r="D91" s="77"/>
      <c r="E91" s="77"/>
      <c r="F91" s="78"/>
      <c r="G91" s="21"/>
      <c r="H91" s="31"/>
      <c r="I91" s="31"/>
      <c r="J91" s="31"/>
      <c r="K91" s="31"/>
      <c r="L91" s="31"/>
      <c r="M91" s="39"/>
      <c r="N91" s="39"/>
      <c r="O91" s="39"/>
      <c r="P91" s="39"/>
      <c r="Q91" s="39"/>
      <c r="R91" s="40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x14ac:dyDescent="0.2">
      <c r="A92" s="84" t="s">
        <v>239</v>
      </c>
      <c r="B92" s="77"/>
      <c r="C92" s="77"/>
      <c r="D92" s="77"/>
      <c r="E92" s="77"/>
      <c r="F92" s="78"/>
      <c r="G92" s="21"/>
      <c r="H92" s="31"/>
      <c r="I92" s="31"/>
      <c r="J92" s="31"/>
      <c r="K92" s="31"/>
      <c r="L92" s="31"/>
      <c r="M92" s="39"/>
      <c r="N92" s="39"/>
      <c r="O92" s="39"/>
      <c r="P92" s="39"/>
      <c r="Q92" s="39"/>
      <c r="R92" s="40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x14ac:dyDescent="0.2">
      <c r="A93" s="83"/>
      <c r="B93" s="77"/>
      <c r="C93" s="77"/>
      <c r="D93" s="77"/>
      <c r="E93" s="77"/>
      <c r="F93" s="78"/>
      <c r="G93" s="21"/>
      <c r="H93" s="31"/>
      <c r="I93" s="31"/>
      <c r="J93" s="31"/>
      <c r="K93" s="31"/>
      <c r="L93" s="31"/>
      <c r="M93" s="39"/>
      <c r="N93" s="39"/>
      <c r="O93" s="39"/>
      <c r="P93" s="39"/>
      <c r="Q93" s="39"/>
      <c r="R93" s="40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x14ac:dyDescent="0.2">
      <c r="A94" s="83"/>
      <c r="B94" s="77"/>
      <c r="C94" s="77"/>
      <c r="D94" s="77"/>
      <c r="E94" s="77"/>
      <c r="F94" s="78"/>
      <c r="G94" s="21"/>
      <c r="H94" s="31"/>
      <c r="I94" s="31"/>
      <c r="J94" s="31"/>
      <c r="K94" s="31"/>
      <c r="L94" s="31"/>
      <c r="M94" s="39"/>
      <c r="N94" s="39"/>
      <c r="O94" s="39"/>
      <c r="P94" s="39"/>
      <c r="Q94" s="39"/>
      <c r="R94" s="40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x14ac:dyDescent="0.2">
      <c r="A95" s="83"/>
      <c r="B95" s="77"/>
      <c r="C95" s="77"/>
      <c r="D95" s="77"/>
      <c r="E95" s="77"/>
      <c r="F95" s="78"/>
      <c r="G95" s="21"/>
      <c r="H95" s="31"/>
      <c r="I95" s="31"/>
      <c r="J95" s="31"/>
      <c r="K95" s="31"/>
      <c r="L95" s="31"/>
      <c r="M95" s="39"/>
      <c r="N95" s="39"/>
      <c r="O95" s="39"/>
      <c r="P95" s="39"/>
      <c r="Q95" s="39"/>
      <c r="R95" s="40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x14ac:dyDescent="0.2">
      <c r="A96" s="83"/>
      <c r="B96" s="77"/>
      <c r="C96" s="77"/>
      <c r="D96" s="77"/>
      <c r="E96" s="77"/>
      <c r="F96" s="78"/>
      <c r="G96" s="21"/>
      <c r="H96" s="31"/>
      <c r="I96" s="31"/>
      <c r="J96" s="31"/>
      <c r="K96" s="31"/>
      <c r="L96" s="31"/>
      <c r="M96" s="39"/>
      <c r="N96" s="39"/>
      <c r="O96" s="39"/>
      <c r="P96" s="39"/>
      <c r="Q96" s="39"/>
      <c r="R96" s="40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x14ac:dyDescent="0.2">
      <c r="A97" s="83"/>
      <c r="B97" s="77"/>
      <c r="C97" s="77"/>
      <c r="D97" s="77"/>
      <c r="E97" s="77"/>
      <c r="F97" s="78"/>
      <c r="G97" s="21"/>
      <c r="H97" s="31"/>
      <c r="I97" s="31"/>
      <c r="J97" s="31"/>
      <c r="K97" s="31"/>
      <c r="L97" s="31"/>
      <c r="M97" s="39"/>
      <c r="N97" s="39"/>
      <c r="O97" s="39"/>
      <c r="P97" s="39"/>
      <c r="Q97" s="39"/>
      <c r="R97" s="40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32.25" customHeight="1" x14ac:dyDescent="0.2">
      <c r="A98" s="79"/>
      <c r="B98" s="80"/>
      <c r="C98" s="80"/>
      <c r="D98" s="80"/>
      <c r="E98" s="80"/>
      <c r="F98" s="80"/>
      <c r="G98" s="21"/>
      <c r="H98" s="31"/>
      <c r="I98" s="31"/>
      <c r="J98" s="31"/>
      <c r="K98" s="31"/>
      <c r="L98" s="31"/>
      <c r="M98" s="39"/>
      <c r="N98" s="39"/>
      <c r="O98" s="39"/>
      <c r="P98" s="39"/>
      <c r="Q98" s="39"/>
      <c r="R98" s="40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x14ac:dyDescent="0.2">
      <c r="A99" s="81" t="s">
        <v>120</v>
      </c>
      <c r="B99" s="77"/>
      <c r="C99" s="77"/>
      <c r="D99" s="77"/>
      <c r="E99" s="77"/>
      <c r="F99" s="78"/>
      <c r="G99" s="21"/>
      <c r="H99" s="31"/>
      <c r="I99" s="31"/>
      <c r="J99" s="31"/>
      <c r="K99" s="31"/>
      <c r="L99" s="31"/>
      <c r="M99" s="39"/>
      <c r="N99" s="39"/>
      <c r="O99" s="39"/>
      <c r="P99" s="39"/>
      <c r="Q99" s="39"/>
      <c r="R99" s="40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x14ac:dyDescent="0.2">
      <c r="A100" s="82" t="s">
        <v>121</v>
      </c>
      <c r="B100" s="77"/>
      <c r="C100" s="77"/>
      <c r="D100" s="77"/>
      <c r="E100" s="77"/>
      <c r="F100" s="78"/>
      <c r="G100" s="21"/>
      <c r="H100" s="31"/>
      <c r="I100" s="31"/>
      <c r="J100" s="31"/>
      <c r="K100" s="31"/>
      <c r="L100" s="31"/>
      <c r="M100" s="39"/>
      <c r="N100" s="39"/>
      <c r="O100" s="39"/>
      <c r="P100" s="39"/>
      <c r="Q100" s="39"/>
      <c r="R100" s="40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x14ac:dyDescent="0.2">
      <c r="A101" s="76" t="s">
        <v>122</v>
      </c>
      <c r="B101" s="77"/>
      <c r="C101" s="77"/>
      <c r="D101" s="77"/>
      <c r="E101" s="77"/>
      <c r="F101" s="78"/>
      <c r="G101" s="21"/>
      <c r="H101" s="31"/>
      <c r="I101" s="31"/>
      <c r="J101" s="31"/>
      <c r="K101" s="31"/>
      <c r="L101" s="31"/>
      <c r="M101" s="39"/>
      <c r="N101" s="39"/>
      <c r="O101" s="39"/>
      <c r="P101" s="39"/>
      <c r="Q101" s="39"/>
      <c r="R101" s="40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x14ac:dyDescent="0.2">
      <c r="A102" s="76" t="s">
        <v>123</v>
      </c>
      <c r="B102" s="77"/>
      <c r="C102" s="77"/>
      <c r="D102" s="77"/>
      <c r="E102" s="77"/>
      <c r="F102" s="78"/>
      <c r="G102" s="21"/>
      <c r="H102" s="31"/>
      <c r="I102" s="31"/>
      <c r="J102" s="31"/>
      <c r="K102" s="31"/>
      <c r="L102" s="31"/>
      <c r="M102" s="39"/>
      <c r="N102" s="39"/>
      <c r="O102" s="39"/>
      <c r="P102" s="39"/>
      <c r="Q102" s="39"/>
      <c r="R102" s="40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x14ac:dyDescent="0.2">
      <c r="A103" s="76" t="s">
        <v>124</v>
      </c>
      <c r="B103" s="77"/>
      <c r="C103" s="77"/>
      <c r="D103" s="77"/>
      <c r="E103" s="77"/>
      <c r="F103" s="78"/>
      <c r="G103" s="21"/>
      <c r="H103" s="31"/>
      <c r="I103" s="31"/>
      <c r="J103" s="31"/>
      <c r="K103" s="31"/>
      <c r="L103" s="31"/>
      <c r="M103" s="39"/>
      <c r="N103" s="39"/>
      <c r="O103" s="39"/>
      <c r="P103" s="39"/>
      <c r="Q103" s="39"/>
      <c r="R103" s="40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x14ac:dyDescent="0.2">
      <c r="A104" s="76" t="s">
        <v>125</v>
      </c>
      <c r="B104" s="77"/>
      <c r="C104" s="77"/>
      <c r="D104" s="77"/>
      <c r="E104" s="77"/>
      <c r="F104" s="78"/>
      <c r="G104" s="21"/>
      <c r="H104" s="31"/>
      <c r="I104" s="31"/>
      <c r="J104" s="31"/>
      <c r="K104" s="31"/>
      <c r="L104" s="31"/>
      <c r="M104" s="39"/>
      <c r="N104" s="39"/>
      <c r="O104" s="39"/>
      <c r="P104" s="39"/>
      <c r="Q104" s="39"/>
      <c r="R104" s="40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x14ac:dyDescent="0.2">
      <c r="A105" s="76" t="s">
        <v>126</v>
      </c>
      <c r="B105" s="77"/>
      <c r="C105" s="77"/>
      <c r="D105" s="77"/>
      <c r="E105" s="77"/>
      <c r="F105" s="78"/>
      <c r="G105" s="21"/>
      <c r="H105" s="31"/>
      <c r="I105" s="31"/>
      <c r="J105" s="31"/>
      <c r="K105" s="31"/>
      <c r="L105" s="31"/>
      <c r="M105" s="39"/>
      <c r="N105" s="39"/>
      <c r="O105" s="39"/>
      <c r="P105" s="39"/>
      <c r="Q105" s="39"/>
      <c r="R105" s="40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x14ac:dyDescent="0.2">
      <c r="A106" s="76" t="s">
        <v>127</v>
      </c>
      <c r="B106" s="77"/>
      <c r="C106" s="77"/>
      <c r="D106" s="77"/>
      <c r="E106" s="77"/>
      <c r="F106" s="78"/>
      <c r="G106" s="21"/>
      <c r="H106" s="31"/>
      <c r="I106" s="31"/>
      <c r="J106" s="31"/>
      <c r="K106" s="31"/>
      <c r="L106" s="31"/>
      <c r="M106" s="39"/>
      <c r="N106" s="39"/>
      <c r="O106" s="39"/>
      <c r="P106" s="39"/>
      <c r="Q106" s="39"/>
      <c r="R106" s="40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x14ac:dyDescent="0.2">
      <c r="A107" s="76" t="s">
        <v>128</v>
      </c>
      <c r="B107" s="77"/>
      <c r="C107" s="77"/>
      <c r="D107" s="77"/>
      <c r="E107" s="77"/>
      <c r="F107" s="78"/>
      <c r="G107" s="21"/>
      <c r="H107" s="31"/>
      <c r="I107" s="31"/>
      <c r="J107" s="31"/>
      <c r="K107" s="31"/>
      <c r="L107" s="31"/>
      <c r="M107" s="39"/>
      <c r="N107" s="39"/>
      <c r="O107" s="39"/>
      <c r="P107" s="39"/>
      <c r="Q107" s="39"/>
      <c r="R107" s="40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x14ac:dyDescent="0.2">
      <c r="A108" s="76" t="s">
        <v>129</v>
      </c>
      <c r="B108" s="77"/>
      <c r="C108" s="77"/>
      <c r="D108" s="77"/>
      <c r="E108" s="77"/>
      <c r="F108" s="78"/>
      <c r="G108" s="21"/>
      <c r="H108" s="31"/>
      <c r="I108" s="31"/>
      <c r="J108" s="31"/>
      <c r="K108" s="31"/>
      <c r="L108" s="31"/>
      <c r="M108" s="39"/>
      <c r="N108" s="39"/>
      <c r="O108" s="39"/>
      <c r="P108" s="39"/>
      <c r="Q108" s="39"/>
      <c r="R108" s="40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x14ac:dyDescent="0.2">
      <c r="A109" s="76" t="s">
        <v>130</v>
      </c>
      <c r="B109" s="77"/>
      <c r="C109" s="77"/>
      <c r="D109" s="77"/>
      <c r="E109" s="77"/>
      <c r="F109" s="78"/>
      <c r="G109" s="21"/>
      <c r="H109" s="31"/>
      <c r="I109" s="31"/>
      <c r="J109" s="31"/>
      <c r="K109" s="31"/>
      <c r="L109" s="31"/>
      <c r="M109" s="39"/>
      <c r="N109" s="39"/>
      <c r="O109" s="39"/>
      <c r="P109" s="39"/>
      <c r="Q109" s="39"/>
      <c r="R109" s="40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x14ac:dyDescent="0.2">
      <c r="A110" s="76" t="s">
        <v>131</v>
      </c>
      <c r="B110" s="77"/>
      <c r="C110" s="77"/>
      <c r="D110" s="77"/>
      <c r="E110" s="77"/>
      <c r="F110" s="78"/>
      <c r="G110" s="21"/>
      <c r="H110" s="31"/>
      <c r="I110" s="31"/>
      <c r="J110" s="31"/>
      <c r="K110" s="31"/>
      <c r="L110" s="31"/>
      <c r="M110" s="39"/>
      <c r="N110" s="39"/>
      <c r="O110" s="39"/>
      <c r="P110" s="39"/>
      <c r="Q110" s="39"/>
      <c r="R110" s="40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x14ac:dyDescent="0.2">
      <c r="A111" s="76" t="s">
        <v>132</v>
      </c>
      <c r="B111" s="77"/>
      <c r="C111" s="77"/>
      <c r="D111" s="77"/>
      <c r="E111" s="77"/>
      <c r="F111" s="78"/>
      <c r="G111" s="21"/>
      <c r="H111" s="31"/>
      <c r="I111" s="31"/>
      <c r="J111" s="31"/>
      <c r="K111" s="31"/>
      <c r="L111" s="31"/>
      <c r="M111" s="39"/>
      <c r="N111" s="39"/>
      <c r="O111" s="39"/>
      <c r="P111" s="39"/>
      <c r="Q111" s="39"/>
      <c r="R111" s="40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x14ac:dyDescent="0.2">
      <c r="A112" s="76" t="s">
        <v>133</v>
      </c>
      <c r="B112" s="77"/>
      <c r="C112" s="77"/>
      <c r="D112" s="77"/>
      <c r="E112" s="77"/>
      <c r="F112" s="78"/>
      <c r="G112" s="21"/>
      <c r="H112" s="31"/>
      <c r="I112" s="31"/>
      <c r="J112" s="31"/>
      <c r="K112" s="31"/>
      <c r="L112" s="31"/>
      <c r="M112" s="39"/>
      <c r="N112" s="39"/>
      <c r="O112" s="39"/>
      <c r="P112" s="39"/>
      <c r="Q112" s="39"/>
      <c r="R112" s="40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x14ac:dyDescent="0.2">
      <c r="A113" s="76" t="s">
        <v>134</v>
      </c>
      <c r="B113" s="77"/>
      <c r="C113" s="77"/>
      <c r="D113" s="77"/>
      <c r="E113" s="77"/>
      <c r="F113" s="78"/>
      <c r="G113" s="21"/>
      <c r="H113" s="31"/>
      <c r="I113" s="31"/>
      <c r="J113" s="31"/>
      <c r="K113" s="31"/>
      <c r="L113" s="31"/>
      <c r="M113" s="39"/>
      <c r="N113" s="39"/>
      <c r="O113" s="39"/>
      <c r="P113" s="39"/>
      <c r="Q113" s="39"/>
      <c r="R113" s="40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x14ac:dyDescent="0.2">
      <c r="A114" s="76" t="s">
        <v>135</v>
      </c>
      <c r="B114" s="77"/>
      <c r="C114" s="77"/>
      <c r="D114" s="77"/>
      <c r="E114" s="77"/>
      <c r="F114" s="78"/>
      <c r="G114" s="21"/>
      <c r="H114" s="31"/>
      <c r="I114" s="31"/>
      <c r="J114" s="31"/>
      <c r="K114" s="31"/>
      <c r="L114" s="31"/>
      <c r="M114" s="39"/>
      <c r="N114" s="39"/>
      <c r="O114" s="39"/>
      <c r="P114" s="39"/>
      <c r="Q114" s="39"/>
      <c r="R114" s="40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spans="1:30" x14ac:dyDescent="0.2">
      <c r="A115" s="76" t="s">
        <v>136</v>
      </c>
      <c r="B115" s="77"/>
      <c r="C115" s="77"/>
      <c r="D115" s="77"/>
      <c r="E115" s="77"/>
      <c r="F115" s="78"/>
      <c r="G115" s="21"/>
      <c r="H115" s="31"/>
      <c r="I115" s="31"/>
      <c r="J115" s="31"/>
      <c r="K115" s="31"/>
      <c r="L115" s="31"/>
      <c r="M115" s="39"/>
      <c r="N115" s="39"/>
      <c r="O115" s="39"/>
      <c r="P115" s="39"/>
      <c r="Q115" s="39"/>
      <c r="R115" s="40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spans="1:30" x14ac:dyDescent="0.2">
      <c r="A116" s="76" t="s">
        <v>137</v>
      </c>
      <c r="B116" s="77"/>
      <c r="C116" s="77"/>
      <c r="D116" s="77"/>
      <c r="E116" s="77"/>
      <c r="F116" s="78"/>
      <c r="G116" s="21"/>
      <c r="H116" s="31"/>
      <c r="I116" s="31"/>
      <c r="J116" s="31"/>
      <c r="K116" s="31"/>
      <c r="L116" s="31"/>
      <c r="M116" s="39"/>
      <c r="N116" s="39"/>
      <c r="O116" s="39"/>
      <c r="P116" s="39"/>
      <c r="Q116" s="39"/>
      <c r="R116" s="40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x14ac:dyDescent="0.2">
      <c r="A117" s="76" t="s">
        <v>138</v>
      </c>
      <c r="B117" s="77"/>
      <c r="C117" s="77"/>
      <c r="D117" s="77"/>
      <c r="E117" s="77"/>
      <c r="F117" s="78"/>
      <c r="G117" s="21"/>
      <c r="H117" s="31"/>
      <c r="I117" s="31"/>
      <c r="J117" s="31"/>
      <c r="K117" s="31"/>
      <c r="L117" s="31"/>
      <c r="M117" s="39"/>
      <c r="N117" s="39"/>
      <c r="O117" s="39"/>
      <c r="P117" s="39"/>
      <c r="Q117" s="39"/>
      <c r="R117" s="40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spans="1:30" x14ac:dyDescent="0.2">
      <c r="A118" s="76" t="s">
        <v>139</v>
      </c>
      <c r="B118" s="77"/>
      <c r="C118" s="77"/>
      <c r="D118" s="77"/>
      <c r="E118" s="77"/>
      <c r="F118" s="78"/>
      <c r="G118" s="21"/>
      <c r="H118" s="31"/>
      <c r="I118" s="31"/>
      <c r="J118" s="31"/>
      <c r="K118" s="31"/>
      <c r="L118" s="31"/>
      <c r="M118" s="39"/>
      <c r="N118" s="39"/>
      <c r="O118" s="39"/>
      <c r="P118" s="39"/>
      <c r="Q118" s="39"/>
      <c r="R118" s="40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spans="1:30" x14ac:dyDescent="0.2">
      <c r="A119" s="76" t="s">
        <v>140</v>
      </c>
      <c r="B119" s="77"/>
      <c r="C119" s="77"/>
      <c r="D119" s="77"/>
      <c r="E119" s="77"/>
      <c r="F119" s="78"/>
      <c r="G119" s="21"/>
      <c r="H119" s="31"/>
      <c r="I119" s="31"/>
      <c r="J119" s="31"/>
      <c r="K119" s="31"/>
      <c r="L119" s="31"/>
      <c r="M119" s="39"/>
      <c r="N119" s="39"/>
      <c r="O119" s="39"/>
      <c r="P119" s="39"/>
      <c r="Q119" s="39"/>
      <c r="R119" s="40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spans="1:30" x14ac:dyDescent="0.2">
      <c r="A120" s="76" t="s">
        <v>141</v>
      </c>
      <c r="B120" s="77"/>
      <c r="C120" s="77"/>
      <c r="D120" s="77"/>
      <c r="E120" s="77"/>
      <c r="F120" s="78"/>
      <c r="G120" s="21"/>
      <c r="H120" s="31"/>
      <c r="I120" s="31"/>
      <c r="J120" s="31"/>
      <c r="K120" s="31"/>
      <c r="L120" s="31"/>
      <c r="M120" s="39"/>
      <c r="N120" s="39"/>
      <c r="O120" s="39"/>
      <c r="P120" s="39"/>
      <c r="Q120" s="39"/>
      <c r="R120" s="40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spans="1:30" x14ac:dyDescent="0.2">
      <c r="A121" s="76" t="s">
        <v>142</v>
      </c>
      <c r="B121" s="77"/>
      <c r="C121" s="77"/>
      <c r="D121" s="77"/>
      <c r="E121" s="77"/>
      <c r="F121" s="78"/>
      <c r="G121" s="21"/>
      <c r="H121" s="31"/>
      <c r="I121" s="31"/>
      <c r="J121" s="31"/>
      <c r="K121" s="31"/>
      <c r="L121" s="31"/>
      <c r="M121" s="39"/>
      <c r="N121" s="39"/>
      <c r="O121" s="39"/>
      <c r="P121" s="39"/>
      <c r="Q121" s="39"/>
      <c r="R121" s="40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spans="1:30" x14ac:dyDescent="0.2">
      <c r="A122" s="76" t="s">
        <v>143</v>
      </c>
      <c r="B122" s="77"/>
      <c r="C122" s="77"/>
      <c r="D122" s="77"/>
      <c r="E122" s="77"/>
      <c r="F122" s="78"/>
      <c r="G122" s="21"/>
      <c r="H122" s="31"/>
      <c r="I122" s="31"/>
      <c r="J122" s="31"/>
      <c r="K122" s="31"/>
      <c r="L122" s="31"/>
      <c r="M122" s="39"/>
      <c r="N122" s="39"/>
      <c r="O122" s="39"/>
      <c r="P122" s="39"/>
      <c r="Q122" s="39"/>
      <c r="R122" s="40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spans="1:30" x14ac:dyDescent="0.2">
      <c r="A123" s="76" t="s">
        <v>144</v>
      </c>
      <c r="B123" s="77"/>
      <c r="C123" s="77"/>
      <c r="D123" s="77"/>
      <c r="E123" s="77"/>
      <c r="F123" s="78"/>
      <c r="G123" s="21"/>
      <c r="H123" s="31"/>
      <c r="I123" s="31"/>
      <c r="J123" s="31"/>
      <c r="K123" s="31"/>
      <c r="L123" s="31"/>
      <c r="M123" s="39"/>
      <c r="N123" s="39"/>
      <c r="O123" s="39"/>
      <c r="P123" s="39"/>
      <c r="Q123" s="39"/>
      <c r="R123" s="64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x14ac:dyDescent="0.2">
      <c r="A124" s="76" t="s">
        <v>145</v>
      </c>
      <c r="B124" s="77"/>
      <c r="C124" s="77"/>
      <c r="D124" s="77"/>
      <c r="E124" s="77"/>
      <c r="F124" s="78"/>
      <c r="G124" s="21"/>
      <c r="H124" s="31"/>
      <c r="I124" s="31"/>
      <c r="J124" s="31"/>
      <c r="K124" s="31"/>
      <c r="L124" s="31"/>
      <c r="M124" s="39"/>
      <c r="N124" s="39"/>
      <c r="O124" s="39"/>
      <c r="P124" s="39"/>
      <c r="Q124" s="39"/>
      <c r="R124" s="64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</row>
    <row r="125" spans="1:30" x14ac:dyDescent="0.2">
      <c r="A125" s="76" t="s">
        <v>146</v>
      </c>
      <c r="B125" s="77"/>
      <c r="C125" s="77"/>
      <c r="D125" s="77"/>
      <c r="E125" s="77"/>
      <c r="F125" s="78"/>
      <c r="G125" s="21"/>
      <c r="H125" s="31"/>
      <c r="I125" s="31"/>
      <c r="J125" s="31"/>
      <c r="K125" s="31"/>
      <c r="L125" s="31"/>
      <c r="M125" s="39"/>
      <c r="N125" s="39"/>
      <c r="O125" s="39"/>
      <c r="P125" s="39"/>
      <c r="Q125" s="39"/>
      <c r="R125" s="64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</row>
    <row r="126" spans="1:30" x14ac:dyDescent="0.2">
      <c r="A126" s="76" t="s">
        <v>147</v>
      </c>
      <c r="B126" s="77"/>
      <c r="C126" s="77"/>
      <c r="D126" s="77"/>
      <c r="E126" s="77"/>
      <c r="F126" s="78"/>
      <c r="G126" s="21"/>
      <c r="H126" s="31"/>
      <c r="I126" s="31"/>
      <c r="J126" s="31"/>
      <c r="K126" s="31"/>
      <c r="L126" s="31"/>
      <c r="M126" s="39"/>
      <c r="N126" s="39"/>
      <c r="O126" s="39"/>
      <c r="P126" s="39"/>
      <c r="Q126" s="39"/>
      <c r="R126" s="64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</row>
    <row r="127" spans="1:30" x14ac:dyDescent="0.2">
      <c r="A127" s="76" t="s">
        <v>148</v>
      </c>
      <c r="B127" s="77"/>
      <c r="C127" s="77"/>
      <c r="D127" s="77"/>
      <c r="E127" s="77"/>
      <c r="F127" s="78"/>
      <c r="G127" s="21"/>
      <c r="H127" s="31"/>
      <c r="I127" s="31"/>
      <c r="J127" s="31"/>
      <c r="K127" s="31"/>
      <c r="L127" s="31"/>
      <c r="M127" s="39"/>
      <c r="N127" s="39"/>
      <c r="O127" s="39"/>
      <c r="P127" s="39"/>
      <c r="Q127" s="39"/>
      <c r="R127" s="64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</row>
    <row r="128" spans="1:30" x14ac:dyDescent="0.2">
      <c r="A128" s="76" t="s">
        <v>149</v>
      </c>
      <c r="B128" s="77"/>
      <c r="C128" s="77"/>
      <c r="D128" s="77"/>
      <c r="E128" s="77"/>
      <c r="F128" s="78"/>
      <c r="G128" s="21"/>
      <c r="H128" s="31"/>
      <c r="I128" s="31"/>
      <c r="J128" s="31"/>
      <c r="K128" s="31"/>
      <c r="L128" s="31"/>
      <c r="M128" s="39"/>
      <c r="N128" s="39"/>
      <c r="O128" s="39"/>
      <c r="P128" s="39"/>
      <c r="Q128" s="39"/>
      <c r="R128" s="64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</row>
    <row r="129" spans="1:30" x14ac:dyDescent="0.2">
      <c r="A129" s="76" t="s">
        <v>150</v>
      </c>
      <c r="B129" s="77"/>
      <c r="C129" s="77"/>
      <c r="D129" s="77"/>
      <c r="E129" s="77"/>
      <c r="F129" s="78"/>
      <c r="G129" s="21"/>
      <c r="H129" s="31"/>
      <c r="I129" s="31"/>
      <c r="J129" s="31"/>
      <c r="K129" s="31"/>
      <c r="L129" s="31"/>
      <c r="M129" s="39"/>
      <c r="N129" s="39"/>
      <c r="O129" s="39"/>
      <c r="P129" s="39"/>
      <c r="Q129" s="39"/>
      <c r="R129" s="64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</row>
    <row r="130" spans="1:30" x14ac:dyDescent="0.2">
      <c r="A130" s="76" t="s">
        <v>151</v>
      </c>
      <c r="B130" s="77"/>
      <c r="C130" s="77"/>
      <c r="D130" s="77"/>
      <c r="E130" s="77"/>
      <c r="F130" s="78"/>
      <c r="G130" s="21"/>
      <c r="H130" s="31"/>
      <c r="I130" s="31"/>
      <c r="J130" s="31"/>
      <c r="K130" s="31"/>
      <c r="L130" s="31"/>
      <c r="M130" s="39"/>
      <c r="N130" s="39"/>
      <c r="O130" s="39"/>
      <c r="P130" s="39"/>
      <c r="Q130" s="39"/>
      <c r="R130" s="64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</row>
    <row r="131" spans="1:30" x14ac:dyDescent="0.2">
      <c r="A131" s="76" t="s">
        <v>152</v>
      </c>
      <c r="B131" s="77"/>
      <c r="C131" s="77"/>
      <c r="D131" s="77"/>
      <c r="E131" s="77"/>
      <c r="F131" s="78"/>
      <c r="G131" s="21"/>
      <c r="H131" s="31"/>
      <c r="I131" s="31"/>
      <c r="J131" s="31"/>
      <c r="K131" s="31"/>
      <c r="L131" s="31"/>
      <c r="M131" s="39"/>
      <c r="N131" s="39"/>
      <c r="O131" s="39"/>
      <c r="P131" s="39"/>
      <c r="Q131" s="39"/>
      <c r="R131" s="64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</row>
    <row r="132" spans="1:30" x14ac:dyDescent="0.2">
      <c r="A132" s="76" t="s">
        <v>153</v>
      </c>
      <c r="B132" s="77"/>
      <c r="C132" s="77"/>
      <c r="D132" s="77"/>
      <c r="E132" s="77"/>
      <c r="F132" s="78"/>
      <c r="G132" s="21"/>
      <c r="H132" s="31"/>
      <c r="I132" s="31"/>
      <c r="J132" s="31"/>
      <c r="K132" s="31"/>
      <c r="L132" s="31"/>
      <c r="M132" s="39"/>
      <c r="N132" s="39"/>
      <c r="O132" s="39"/>
      <c r="P132" s="39"/>
      <c r="Q132" s="39"/>
      <c r="R132" s="64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</row>
    <row r="133" spans="1:30" x14ac:dyDescent="0.2">
      <c r="A133" s="76" t="s">
        <v>154</v>
      </c>
      <c r="B133" s="77"/>
      <c r="C133" s="77"/>
      <c r="D133" s="77"/>
      <c r="E133" s="77"/>
      <c r="F133" s="78"/>
      <c r="G133" s="21"/>
      <c r="H133" s="31"/>
      <c r="I133" s="31"/>
      <c r="J133" s="31"/>
      <c r="K133" s="31"/>
      <c r="L133" s="31"/>
      <c r="M133" s="39"/>
      <c r="N133" s="39"/>
      <c r="O133" s="39"/>
      <c r="P133" s="39"/>
      <c r="Q133" s="39"/>
      <c r="R133" s="64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</row>
    <row r="134" spans="1:30" x14ac:dyDescent="0.2">
      <c r="A134" s="76" t="s">
        <v>155</v>
      </c>
      <c r="B134" s="77"/>
      <c r="C134" s="77"/>
      <c r="D134" s="77"/>
      <c r="E134" s="77"/>
      <c r="F134" s="78"/>
      <c r="G134" s="21"/>
      <c r="H134" s="31"/>
      <c r="I134" s="31"/>
      <c r="J134" s="31"/>
      <c r="K134" s="31"/>
      <c r="L134" s="31"/>
      <c r="M134" s="39"/>
      <c r="N134" s="39"/>
      <c r="O134" s="39"/>
      <c r="P134" s="39"/>
      <c r="Q134" s="39"/>
      <c r="R134" s="64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</row>
    <row r="135" spans="1:30" x14ac:dyDescent="0.2">
      <c r="A135" s="76" t="s">
        <v>156</v>
      </c>
      <c r="B135" s="77"/>
      <c r="C135" s="77"/>
      <c r="D135" s="77"/>
      <c r="E135" s="77"/>
      <c r="F135" s="78"/>
      <c r="G135" s="21"/>
      <c r="H135" s="31"/>
      <c r="I135" s="31"/>
      <c r="J135" s="31"/>
      <c r="K135" s="31"/>
      <c r="L135" s="31"/>
      <c r="M135" s="39"/>
      <c r="N135" s="39"/>
      <c r="O135" s="39"/>
      <c r="P135" s="39"/>
      <c r="Q135" s="39"/>
      <c r="R135" s="64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</row>
    <row r="136" spans="1:30" x14ac:dyDescent="0.2">
      <c r="A136" s="76" t="s">
        <v>157</v>
      </c>
      <c r="B136" s="77"/>
      <c r="C136" s="77"/>
      <c r="D136" s="77"/>
      <c r="E136" s="77"/>
      <c r="F136" s="78"/>
      <c r="G136" s="21"/>
      <c r="H136" s="31"/>
      <c r="I136" s="31"/>
      <c r="J136" s="31"/>
      <c r="K136" s="31"/>
      <c r="L136" s="31"/>
      <c r="M136" s="39"/>
      <c r="N136" s="39"/>
      <c r="O136" s="39"/>
      <c r="P136" s="39"/>
      <c r="Q136" s="39"/>
      <c r="R136" s="64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</row>
    <row r="137" spans="1:30" x14ac:dyDescent="0.2">
      <c r="A137" s="76" t="s">
        <v>158</v>
      </c>
      <c r="B137" s="77"/>
      <c r="C137" s="77"/>
      <c r="D137" s="77"/>
      <c r="E137" s="77"/>
      <c r="F137" s="78"/>
      <c r="G137" s="21"/>
      <c r="H137" s="31"/>
      <c r="I137" s="31"/>
      <c r="J137" s="31"/>
      <c r="K137" s="31"/>
      <c r="L137" s="31"/>
      <c r="M137" s="39"/>
      <c r="N137" s="39"/>
      <c r="O137" s="39"/>
      <c r="P137" s="39"/>
      <c r="Q137" s="39"/>
      <c r="R137" s="64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</row>
    <row r="138" spans="1:30" x14ac:dyDescent="0.2">
      <c r="A138" s="76" t="s">
        <v>159</v>
      </c>
      <c r="B138" s="77"/>
      <c r="C138" s="77"/>
      <c r="D138" s="77"/>
      <c r="E138" s="77"/>
      <c r="F138" s="78"/>
      <c r="G138" s="21"/>
      <c r="H138" s="31"/>
      <c r="I138" s="31"/>
      <c r="J138" s="31"/>
      <c r="K138" s="31"/>
      <c r="L138" s="31"/>
      <c r="M138" s="39"/>
      <c r="N138" s="39"/>
      <c r="O138" s="39"/>
      <c r="P138" s="39"/>
      <c r="Q138" s="39"/>
      <c r="R138" s="64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</row>
    <row r="139" spans="1:30" x14ac:dyDescent="0.2">
      <c r="A139" s="76" t="s">
        <v>160</v>
      </c>
      <c r="B139" s="77"/>
      <c r="C139" s="77"/>
      <c r="D139" s="77"/>
      <c r="E139" s="77"/>
      <c r="F139" s="78"/>
      <c r="G139" s="21"/>
      <c r="H139" s="31"/>
      <c r="I139" s="31"/>
      <c r="J139" s="31"/>
      <c r="K139" s="31"/>
      <c r="L139" s="31"/>
      <c r="M139" s="39"/>
      <c r="N139" s="39"/>
      <c r="O139" s="39"/>
      <c r="P139" s="39"/>
      <c r="Q139" s="39"/>
      <c r="R139" s="64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</row>
    <row r="140" spans="1:30" x14ac:dyDescent="0.2">
      <c r="A140" s="76" t="s">
        <v>161</v>
      </c>
      <c r="B140" s="77"/>
      <c r="C140" s="77"/>
      <c r="D140" s="77"/>
      <c r="E140" s="77"/>
      <c r="F140" s="78"/>
      <c r="G140" s="21"/>
      <c r="H140" s="31"/>
      <c r="I140" s="31"/>
      <c r="J140" s="31"/>
      <c r="K140" s="31"/>
      <c r="L140" s="31"/>
      <c r="M140" s="39"/>
      <c r="N140" s="39"/>
      <c r="O140" s="39"/>
      <c r="P140" s="39"/>
      <c r="Q140" s="39"/>
      <c r="R140" s="64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</row>
    <row r="141" spans="1:30" ht="14.25" x14ac:dyDescent="0.2">
      <c r="A141" s="76" t="s">
        <v>162</v>
      </c>
      <c r="B141" s="77"/>
      <c r="C141" s="77"/>
      <c r="D141" s="77"/>
      <c r="E141" s="77"/>
      <c r="F141" s="78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</row>
    <row r="142" spans="1:30" ht="14.25" x14ac:dyDescent="0.2">
      <c r="A142" s="76" t="s">
        <v>163</v>
      </c>
      <c r="B142" s="77"/>
      <c r="C142" s="77"/>
      <c r="D142" s="77"/>
      <c r="E142" s="77"/>
      <c r="F142" s="78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</row>
    <row r="143" spans="1:30" ht="14.25" x14ac:dyDescent="0.2">
      <c r="A143" s="76" t="s">
        <v>164</v>
      </c>
      <c r="B143" s="77"/>
      <c r="C143" s="77"/>
      <c r="D143" s="77"/>
      <c r="E143" s="77"/>
      <c r="F143" s="78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</row>
    <row r="144" spans="1:30" ht="14.25" x14ac:dyDescent="0.2">
      <c r="A144" s="76" t="s">
        <v>165</v>
      </c>
      <c r="B144" s="77"/>
      <c r="C144" s="77"/>
      <c r="D144" s="77"/>
      <c r="E144" s="77"/>
      <c r="F144" s="78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</row>
    <row r="145" spans="1:30" ht="14.25" x14ac:dyDescent="0.2">
      <c r="A145" s="76" t="s">
        <v>166</v>
      </c>
      <c r="B145" s="77"/>
      <c r="C145" s="77"/>
      <c r="D145" s="77"/>
      <c r="E145" s="77"/>
      <c r="F145" s="78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</row>
    <row r="146" spans="1:30" ht="14.25" x14ac:dyDescent="0.2">
      <c r="A146" s="76" t="s">
        <v>167</v>
      </c>
      <c r="B146" s="77"/>
      <c r="C146" s="77"/>
      <c r="D146" s="77"/>
      <c r="E146" s="77"/>
      <c r="F146" s="78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</row>
    <row r="147" spans="1:30" ht="14.25" x14ac:dyDescent="0.2">
      <c r="A147" s="76" t="s">
        <v>168</v>
      </c>
      <c r="B147" s="77"/>
      <c r="C147" s="77"/>
      <c r="D147" s="77"/>
      <c r="E147" s="77"/>
      <c r="F147" s="78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</row>
    <row r="148" spans="1:30" ht="14.25" x14ac:dyDescent="0.2">
      <c r="A148" s="76" t="s">
        <v>169</v>
      </c>
      <c r="B148" s="77"/>
      <c r="C148" s="77"/>
      <c r="D148" s="77"/>
      <c r="E148" s="77"/>
      <c r="F148" s="78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</row>
    <row r="149" spans="1:30" ht="14.25" x14ac:dyDescent="0.2">
      <c r="A149" s="76" t="s">
        <v>170</v>
      </c>
      <c r="B149" s="77"/>
      <c r="C149" s="77"/>
      <c r="D149" s="77"/>
      <c r="E149" s="77"/>
      <c r="F149" s="78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</row>
    <row r="150" spans="1:30" ht="14.25" x14ac:dyDescent="0.2">
      <c r="A150" s="76" t="s">
        <v>171</v>
      </c>
      <c r="B150" s="77"/>
      <c r="C150" s="77"/>
      <c r="D150" s="77"/>
      <c r="E150" s="77"/>
      <c r="F150" s="78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</row>
    <row r="151" spans="1:30" ht="14.25" x14ac:dyDescent="0.2">
      <c r="A151" s="76" t="s">
        <v>172</v>
      </c>
      <c r="B151" s="77"/>
      <c r="C151" s="77"/>
      <c r="D151" s="77"/>
      <c r="E151" s="77"/>
      <c r="F151" s="78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</row>
    <row r="152" spans="1:30" ht="14.25" x14ac:dyDescent="0.2">
      <c r="A152" s="76" t="s">
        <v>173</v>
      </c>
      <c r="B152" s="77"/>
      <c r="C152" s="77"/>
      <c r="D152" s="77"/>
      <c r="E152" s="77"/>
      <c r="F152" s="78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</row>
    <row r="153" spans="1:30" ht="14.25" x14ac:dyDescent="0.2">
      <c r="A153" s="76" t="s">
        <v>174</v>
      </c>
      <c r="B153" s="77"/>
      <c r="C153" s="77"/>
      <c r="D153" s="77"/>
      <c r="E153" s="77"/>
      <c r="F153" s="78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</row>
    <row r="154" spans="1:30" ht="14.25" x14ac:dyDescent="0.2">
      <c r="A154" s="76" t="s">
        <v>175</v>
      </c>
      <c r="B154" s="77"/>
      <c r="C154" s="77"/>
      <c r="D154" s="77"/>
      <c r="E154" s="77"/>
      <c r="F154" s="78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</row>
    <row r="155" spans="1:30" ht="14.25" x14ac:dyDescent="0.2">
      <c r="A155" s="76" t="s">
        <v>176</v>
      </c>
      <c r="B155" s="77"/>
      <c r="C155" s="77"/>
      <c r="D155" s="77"/>
      <c r="E155" s="77"/>
      <c r="F155" s="78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</row>
    <row r="156" spans="1:30" ht="14.25" x14ac:dyDescent="0.2">
      <c r="A156" s="76" t="s">
        <v>177</v>
      </c>
      <c r="B156" s="77"/>
      <c r="C156" s="77"/>
      <c r="D156" s="77"/>
      <c r="E156" s="77"/>
      <c r="F156" s="78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</row>
    <row r="157" spans="1:30" ht="14.25" x14ac:dyDescent="0.2">
      <c r="A157" s="76" t="s">
        <v>178</v>
      </c>
      <c r="B157" s="77"/>
      <c r="C157" s="77"/>
      <c r="D157" s="77"/>
      <c r="E157" s="77"/>
      <c r="F157" s="78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</row>
    <row r="158" spans="1:30" ht="14.25" x14ac:dyDescent="0.2">
      <c r="A158" s="76" t="s">
        <v>179</v>
      </c>
      <c r="B158" s="77"/>
      <c r="C158" s="77"/>
      <c r="D158" s="77"/>
      <c r="E158" s="77"/>
      <c r="F158" s="78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</row>
    <row r="159" spans="1:30" ht="14.25" x14ac:dyDescent="0.2">
      <c r="A159" s="76" t="s">
        <v>180</v>
      </c>
      <c r="B159" s="77"/>
      <c r="C159" s="77"/>
      <c r="D159" s="77"/>
      <c r="E159" s="77"/>
      <c r="F159" s="78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</row>
    <row r="160" spans="1:30" ht="14.25" x14ac:dyDescent="0.2">
      <c r="A160" s="76" t="s">
        <v>181</v>
      </c>
      <c r="B160" s="77"/>
      <c r="C160" s="77"/>
      <c r="D160" s="77"/>
      <c r="E160" s="77"/>
      <c r="F160" s="78"/>
      <c r="G160" s="68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</row>
    <row r="161" spans="1:30" ht="14.25" x14ac:dyDescent="0.2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4.25" x14ac:dyDescent="0.2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4.25" x14ac:dyDescent="0.2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4.25" x14ac:dyDescent="0.2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4.2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4.2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4.2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4.2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4.2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4.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4.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4.2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4.2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4.2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4.2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4.2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4.2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4.2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4.2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4.2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4.2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4.2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4.2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4.2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4.2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4.2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4.2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4.2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4.2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4.2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4.2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4.2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4.2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4.2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4.2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4.2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4.2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4.2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4.2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4.2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4.2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4.2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4.2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4.2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4.2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4.2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4.2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4.2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4.2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4.2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4.2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4.2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4.2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4.2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4.2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4.2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4.2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4.2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4.2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4.2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4.2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4.2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4.2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4.2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4.2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4.2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4.2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4.2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4.2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4.2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4.2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4.2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4.2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4.2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4.2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4.2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4.2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4.2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4.2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4.2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4.2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4.2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4.2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4.2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4.2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4.2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4.2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4.2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4.2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4.2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4.2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4.2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4.2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4.2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4.2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4.2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4.2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4.2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4.2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4.2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4.2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4.2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4.2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4.2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4.2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4.2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4.2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4.2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4.2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4.2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4.2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4.2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4.2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4.2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4.2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4.2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4.2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4.2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4.2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4.2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4.2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4.2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4.2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4.2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4.2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4.2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4.2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4.2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4.2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4.2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4.2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4.2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4.2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4.2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4.2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4.2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4.2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4.2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4.2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4.2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4.2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4.2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4.2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4.2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4.2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4.2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4.2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4.2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4.2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4.2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4.2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4.2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4.2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4.2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4.2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4.2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4.2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4.2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4.2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4.2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4.2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4.2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4.2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4.2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4.2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4.2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4.2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4.2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4.2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4.2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4.2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4.2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4.2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4.2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4.2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4.2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4.2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4.2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4.2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4.2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4.2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4.2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4.2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4.2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4.2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4.2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4.2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4.2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4.2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4.2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4.2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4.2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4.2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4.2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4.2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4.2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4.2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4.2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4.2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4.2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4.2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4.2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4.2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4.2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4.2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4.2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4.2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4.2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4.2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4.2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4.2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4.2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4.2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4.2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4.2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4.2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4.2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4.2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4.2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4.2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4.2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4.2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4.2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4.2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4.2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4.2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4.2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4.2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4.2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4.2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4.2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4.2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4.2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4.2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4.2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4.2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4.2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4.2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4.2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4.2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4.2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4.2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4.2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4.2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4.2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4.2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4.2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4.2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4.2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4.2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4.2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4.2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4.2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4.2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4.2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4.2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4.2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4.2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4.2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4.2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4.2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4.2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4.2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4.2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4.2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4.2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4.2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4.2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4.2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4.2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4.2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4.2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4.2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4.2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4.2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4.2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4.2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4.2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4.2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4.2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4.2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4.2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4.2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4.2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4.2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4.2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4.2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4.2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4.2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4.2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4.2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4.2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4.2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4.2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4.2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4.2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4.2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4.2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4.2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4.2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4.2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4.2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4.2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4.2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4.2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4.2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4.2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4.2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4.2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4.2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4.2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4.2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4.2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4.2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4.2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4.2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4.2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4.2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4.2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4.2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4.2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4.2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4.2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4.2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4.2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4.2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4.2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4.2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4.2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4.2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4.2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4.2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4.2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4.2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4.2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4.2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4.2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4.2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4.2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4.2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4.2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4.2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4.2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4.2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4.2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4.2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4.2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4.2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4.2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4.2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4.2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4.2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4.2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4.2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4.2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4.2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4.2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4.2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4.2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4.2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4.2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4.2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4.2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4.2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4.2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4.2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4.2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4.2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4.2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4.2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4.2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4.2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4.2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4.2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4.2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4.2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4.2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4.2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4.2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4.2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4.2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4.2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4.2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4.2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4.2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4.2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4.2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4.2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4.2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4.2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4.2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4.2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4.2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4.2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4.2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4.2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4.2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4.2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4.2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4.2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4.2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4.2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4.2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4.2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4.2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4.2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4.2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4.2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4.2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4.2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4.2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4.2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4.2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4.2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4.2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4.2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4.2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4.2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4.2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4.2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4.2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4.2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4.2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4.2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4.2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4.2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4.2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4.2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4.2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4.2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4.2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4.2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4.2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4.2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4.2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4.2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4.2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4.2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4.2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4.2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4.2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4.2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4.2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4.2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4.2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4.2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4.2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4.2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4.2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4.2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4.2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4.2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4.2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4.2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4.2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4.2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4.2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4.2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4.2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4.2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4.2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4.2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4.2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4.2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4.2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4.2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4.2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4.2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4.2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4.2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4.2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4.2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4.2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4.2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4.2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4.2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4.2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4.2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4.2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4.2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4.2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4.2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4.2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4.2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4.2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4.2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4.2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4.2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4.2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4.2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4.2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4.2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4.2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4.2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4.2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4.2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4.2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4.2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4.2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4.2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4.2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4.2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4.2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4.2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4.2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4.2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4.2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4.2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4.2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4.2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4.2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4.2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4.2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4.2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4.2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4.2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4.2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4.2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4.2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4.2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4.2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4.2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4.2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4.2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4.2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4.2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4.2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4.2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4.2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4.2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4.2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4.2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4.2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4.2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4.2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4.2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4.2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4.2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4.2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4.2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4.2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4.2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4.2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4.2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4.2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4.2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4.2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4.2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4.2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4.2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4.2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4.2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4.2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4.2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4.2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4.2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4.2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4.2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4.2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4.2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4.2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4.2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4.2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4.2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4.2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4.2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4.2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4.2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4.2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4.2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4.2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4.2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4.2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4.2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4.2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4.2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4.2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4.2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4.2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4.2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4.2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4.2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4.2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4.2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4.2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4.2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4.2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4.2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4.2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4.2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4.2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4.2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4.2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4.2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4.2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4.2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4.2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4.2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4.2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4.2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4.2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4.2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4.2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4.2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4.2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4.2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4.2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4.2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4.2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4.2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4.2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4.2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4.2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4.2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4.2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4.2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4.2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4.2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4.2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4.2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4.2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4.2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4.2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4.2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4.2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4.2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4.2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4.2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4.2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4.2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4.2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4.2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4.2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4.2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4.2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4.2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4.2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4.2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4.2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4.2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4.2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4.2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4.2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4.2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4.2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4.2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4.2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4.2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4.2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4.2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4.2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4.2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4.2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4.2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4.2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4.2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4.2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4.2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4.2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4.2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4.2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4.2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4.2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4.2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4.2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4.2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4.2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4.2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4.2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4.2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4.2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4.2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4.2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4.2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4.2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4.2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4.2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4.2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4.2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4.2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4.2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4.2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4.2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4.2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4.2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4.2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4.2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4.2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4.2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4.2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4.2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4.2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4.2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4.2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4.2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4.2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4.2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4.2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4.2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4.2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4.2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4.2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4.2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4.2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4.2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4.2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4.2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4.2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4.2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4.2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4.2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4.2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4.2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4.2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4.2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4.2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4.2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4.2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4.2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4.2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4.2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4.2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4.2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4.2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4.2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4.2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4.2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4.2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4.2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4.2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4.2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4.2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4.2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4.2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4.2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4.2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4.2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4.2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4.2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4.2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4.2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4.2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4.2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4.2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4.2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4.2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4.2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4.2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4.2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4.2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4.2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4.2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4.2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4.2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4.2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4.2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4.2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4.2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4.2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4.2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4.2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4.2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4.2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4.2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4.2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4.2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4.2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4.2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4.2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4.2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4.2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4.2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4.2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4.2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4.2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4.2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4.2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4.2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4.2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4.2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4.2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4.2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4.2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4.2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4.2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4.2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4.2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4.2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4.2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4.2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4.2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4.2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4.2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4.2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4.2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4.2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4.2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4.2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4.2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14.2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14.2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14.2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14.2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14.2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14.2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14.2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14.2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14.2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14.2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14.2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ht="14.2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ht="14.2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ht="14.2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ht="14.2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ht="14.2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ht="14.2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ht="14.2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ht="14.2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ht="14.2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ht="14.2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</sheetData>
  <mergeCells count="83">
    <mergeCell ref="A127:F127"/>
    <mergeCell ref="A128:F128"/>
    <mergeCell ref="A129:F129"/>
    <mergeCell ref="A130:F130"/>
    <mergeCell ref="A131:F131"/>
    <mergeCell ref="A132:F132"/>
    <mergeCell ref="A133:F133"/>
    <mergeCell ref="A134:F134"/>
    <mergeCell ref="A135:F135"/>
    <mergeCell ref="A136:F136"/>
    <mergeCell ref="A137:F137"/>
    <mergeCell ref="A138:F138"/>
    <mergeCell ref="A139:F139"/>
    <mergeCell ref="A140:F140"/>
    <mergeCell ref="A141:F141"/>
    <mergeCell ref="A142:F142"/>
    <mergeCell ref="A143:F143"/>
    <mergeCell ref="A144:F144"/>
    <mergeCell ref="A145:F145"/>
    <mergeCell ref="A146:F146"/>
    <mergeCell ref="A147:F147"/>
    <mergeCell ref="A155:F155"/>
    <mergeCell ref="A156:F156"/>
    <mergeCell ref="A157:F157"/>
    <mergeCell ref="A158:F158"/>
    <mergeCell ref="A159:F159"/>
    <mergeCell ref="A160:F160"/>
    <mergeCell ref="A148:F148"/>
    <mergeCell ref="A149:F149"/>
    <mergeCell ref="A150:F150"/>
    <mergeCell ref="A151:F151"/>
    <mergeCell ref="A152:F152"/>
    <mergeCell ref="A153:F153"/>
    <mergeCell ref="A154:F154"/>
    <mergeCell ref="A1:J1"/>
    <mergeCell ref="A2:J2"/>
    <mergeCell ref="A3:J3"/>
    <mergeCell ref="B4:J4"/>
    <mergeCell ref="A5:J5"/>
    <mergeCell ref="A41:I41"/>
    <mergeCell ref="A61:I61"/>
    <mergeCell ref="A85:F85"/>
    <mergeCell ref="A86:F86"/>
    <mergeCell ref="A87:F87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109:F109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23:F123"/>
    <mergeCell ref="A124:F124"/>
    <mergeCell ref="A125:F125"/>
    <mergeCell ref="A126:F126"/>
    <mergeCell ref="A118:F118"/>
    <mergeCell ref="A119:F119"/>
    <mergeCell ref="A120:F120"/>
    <mergeCell ref="A121:F121"/>
    <mergeCell ref="A122:F122"/>
  </mergeCells>
  <dataValidations count="4">
    <dataValidation type="list" allowBlank="1" sqref="B63:B72" xr:uid="{00000000-0002-0000-0000-000000000000}">
      <formula1>"FGS-1,FGS-2,FGS-3,FGA-1,FGA-2,FGA-3"</formula1>
    </dataValidation>
    <dataValidation type="list" allowBlank="1" sqref="B7:B26" xr:uid="{00000000-0002-0000-0000-000001000000}">
      <formula1>"DAS,DAS-1,DAS-2,DAS-3,DAS-4,DAS-5,CAA-1,CAA-2,CAA-3,CAA-4,CAA-5"</formula1>
    </dataValidation>
    <dataValidation type="list" allowBlank="1" sqref="B43:B52" xr:uid="{00000000-0002-0000-0000-000002000000}">
      <formula1>"FDA,FDA-1,FDA-2,FDA-3,FDA-4"</formula1>
    </dataValidation>
    <dataValidation type="list" allowBlank="1" sqref="D7:D26 D43:D52 D63:D72" xr:uid="{00000000-0002-0000-0000-000003000000}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342A5-ABA0-41C7-934A-EA19258ED802}">
  <dimension ref="A1:AD970"/>
  <sheetViews>
    <sheetView workbookViewId="0">
      <selection activeCell="A12" sqref="A12"/>
    </sheetView>
  </sheetViews>
  <sheetFormatPr defaultColWidth="12.625" defaultRowHeight="15" customHeight="1" x14ac:dyDescent="0.2"/>
  <cols>
    <col min="1" max="1" width="71" style="70" customWidth="1"/>
    <col min="2" max="2" width="12" style="70" customWidth="1"/>
    <col min="3" max="3" width="17.375" style="70" customWidth="1"/>
    <col min="4" max="4" width="14.5" style="70" customWidth="1"/>
    <col min="5" max="5" width="9.875" style="70" customWidth="1"/>
    <col min="6" max="6" width="52.875" style="70" customWidth="1"/>
    <col min="7" max="7" width="19.875" style="70" customWidth="1"/>
    <col min="8" max="8" width="18.25" style="70" customWidth="1"/>
    <col min="9" max="9" width="17.875" style="70" customWidth="1"/>
    <col min="10" max="10" width="15" style="70" customWidth="1"/>
    <col min="11" max="16" width="8" style="70" customWidth="1"/>
    <col min="17" max="17" width="43.875" style="70" customWidth="1"/>
    <col min="18" max="30" width="8" style="70" customWidth="1"/>
    <col min="31" max="16384" width="12.625" style="70"/>
  </cols>
  <sheetData>
    <row r="1" spans="1:30" ht="21" x14ac:dyDescent="0.35">
      <c r="A1" s="88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21" x14ac:dyDescent="0.35">
      <c r="A2" s="89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0" ht="21" x14ac:dyDescent="0.3">
      <c r="A3" s="89" t="s">
        <v>182</v>
      </c>
      <c r="B3" s="77"/>
      <c r="C3" s="77"/>
      <c r="D3" s="77"/>
      <c r="E3" s="77"/>
      <c r="F3" s="77"/>
      <c r="G3" s="77"/>
      <c r="H3" s="77"/>
      <c r="I3" s="77"/>
      <c r="J3" s="7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</row>
    <row r="4" spans="1:30" x14ac:dyDescent="0.2">
      <c r="A4" s="5" t="s">
        <v>2</v>
      </c>
      <c r="B4" s="90" t="s">
        <v>3</v>
      </c>
      <c r="C4" s="77"/>
      <c r="D4" s="77"/>
      <c r="E4" s="77"/>
      <c r="F4" s="77"/>
      <c r="G4" s="77"/>
      <c r="H4" s="77"/>
      <c r="I4" s="77"/>
      <c r="J4" s="78"/>
      <c r="K4" s="6"/>
    </row>
    <row r="5" spans="1:30" x14ac:dyDescent="0.2">
      <c r="A5" s="86" t="s">
        <v>4</v>
      </c>
      <c r="B5" s="77"/>
      <c r="C5" s="77"/>
      <c r="D5" s="77"/>
      <c r="E5" s="77"/>
      <c r="F5" s="77"/>
      <c r="G5" s="77"/>
      <c r="H5" s="77"/>
      <c r="I5" s="77"/>
      <c r="J5" s="78"/>
      <c r="K5" s="7"/>
      <c r="L5" s="8"/>
      <c r="M5" s="9"/>
      <c r="N5" s="9"/>
      <c r="O5" s="9"/>
      <c r="P5" s="9"/>
      <c r="Q5" s="9"/>
    </row>
    <row r="6" spans="1:30" ht="30" x14ac:dyDescent="0.2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1"/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2">
      <c r="A7" s="47"/>
      <c r="B7" s="57"/>
      <c r="C7" s="57"/>
      <c r="D7" s="57"/>
      <c r="E7" s="46">
        <v>1</v>
      </c>
      <c r="F7" s="47"/>
      <c r="G7" s="44">
        <v>0</v>
      </c>
      <c r="H7" s="44">
        <v>0</v>
      </c>
      <c r="I7" s="44">
        <v>0</v>
      </c>
      <c r="J7" s="45">
        <f t="shared" ref="J7:J16" si="0">SUM(G7:I7)</f>
        <v>0</v>
      </c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2"/>
      <c r="Z7" s="22"/>
      <c r="AA7" s="6"/>
      <c r="AB7" s="6"/>
      <c r="AC7" s="6"/>
      <c r="AD7" s="6"/>
    </row>
    <row r="8" spans="1:30" x14ac:dyDescent="0.2">
      <c r="A8" s="47"/>
      <c r="B8" s="57"/>
      <c r="C8" s="57"/>
      <c r="D8" s="57"/>
      <c r="E8" s="46">
        <v>1</v>
      </c>
      <c r="F8" s="47"/>
      <c r="G8" s="44">
        <v>0</v>
      </c>
      <c r="H8" s="44">
        <v>0</v>
      </c>
      <c r="I8" s="44">
        <v>0</v>
      </c>
      <c r="J8" s="45">
        <f t="shared" si="0"/>
        <v>0</v>
      </c>
      <c r="K8" s="21"/>
      <c r="L8" s="21"/>
      <c r="M8" s="21"/>
      <c r="N8" s="21"/>
      <c r="O8" s="21"/>
      <c r="P8" s="21"/>
      <c r="Q8" s="21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x14ac:dyDescent="0.2">
      <c r="A9" s="47"/>
      <c r="B9" s="57"/>
      <c r="C9" s="57"/>
      <c r="D9" s="57"/>
      <c r="E9" s="46">
        <v>1</v>
      </c>
      <c r="F9" s="47"/>
      <c r="G9" s="44">
        <v>0</v>
      </c>
      <c r="H9" s="44">
        <v>0</v>
      </c>
      <c r="I9" s="44">
        <v>0</v>
      </c>
      <c r="J9" s="45">
        <f t="shared" si="0"/>
        <v>0</v>
      </c>
      <c r="K9" s="21"/>
      <c r="L9" s="21"/>
      <c r="M9" s="21"/>
      <c r="N9" s="21"/>
      <c r="O9" s="21"/>
      <c r="P9" s="21"/>
      <c r="Q9" s="2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47"/>
      <c r="B10" s="57"/>
      <c r="C10" s="57"/>
      <c r="D10" s="57"/>
      <c r="E10" s="46">
        <v>1</v>
      </c>
      <c r="F10" s="47"/>
      <c r="G10" s="44">
        <v>0</v>
      </c>
      <c r="H10" s="44">
        <v>0</v>
      </c>
      <c r="I10" s="44">
        <v>0</v>
      </c>
      <c r="J10" s="45">
        <f t="shared" si="0"/>
        <v>0</v>
      </c>
      <c r="K10" s="21"/>
      <c r="L10" s="21"/>
      <c r="M10" s="21"/>
      <c r="N10" s="21"/>
      <c r="O10" s="21"/>
      <c r="P10" s="21"/>
      <c r="Q10" s="2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x14ac:dyDescent="0.2">
      <c r="A11" s="47"/>
      <c r="B11" s="57"/>
      <c r="C11" s="57"/>
      <c r="D11" s="57"/>
      <c r="E11" s="46">
        <v>1</v>
      </c>
      <c r="F11" s="47"/>
      <c r="G11" s="44">
        <v>0</v>
      </c>
      <c r="H11" s="44">
        <v>0</v>
      </c>
      <c r="I11" s="44">
        <v>0</v>
      </c>
      <c r="J11" s="45">
        <f t="shared" si="0"/>
        <v>0</v>
      </c>
      <c r="K11" s="21"/>
      <c r="L11" s="21"/>
      <c r="M11" s="21"/>
      <c r="N11" s="21"/>
      <c r="O11" s="21"/>
      <c r="P11" s="21"/>
      <c r="Q11" s="2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">
      <c r="A12" s="47"/>
      <c r="B12" s="57"/>
      <c r="C12" s="57"/>
      <c r="D12" s="57"/>
      <c r="E12" s="46">
        <v>1</v>
      </c>
      <c r="F12" s="47"/>
      <c r="G12" s="44">
        <v>0</v>
      </c>
      <c r="H12" s="44">
        <v>0</v>
      </c>
      <c r="I12" s="44">
        <v>0</v>
      </c>
      <c r="J12" s="45">
        <f t="shared" si="0"/>
        <v>0</v>
      </c>
      <c r="K12" s="21"/>
      <c r="L12" s="21"/>
      <c r="M12" s="21"/>
      <c r="N12" s="21"/>
      <c r="O12" s="21"/>
      <c r="P12" s="21"/>
      <c r="Q12" s="21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x14ac:dyDescent="0.2">
      <c r="A13" s="47"/>
      <c r="B13" s="57"/>
      <c r="C13" s="57"/>
      <c r="D13" s="57"/>
      <c r="E13" s="46">
        <v>1</v>
      </c>
      <c r="F13" s="47"/>
      <c r="G13" s="44">
        <v>0</v>
      </c>
      <c r="H13" s="44">
        <v>0</v>
      </c>
      <c r="I13" s="44">
        <v>0</v>
      </c>
      <c r="J13" s="45">
        <f t="shared" si="0"/>
        <v>0</v>
      </c>
      <c r="K13" s="21"/>
      <c r="L13" s="21"/>
      <c r="M13" s="21"/>
      <c r="N13" s="21"/>
      <c r="O13" s="21"/>
      <c r="P13" s="21"/>
      <c r="Q13" s="21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x14ac:dyDescent="0.2">
      <c r="A14" s="47"/>
      <c r="B14" s="57"/>
      <c r="C14" s="57"/>
      <c r="D14" s="57"/>
      <c r="E14" s="46">
        <v>1</v>
      </c>
      <c r="F14" s="47"/>
      <c r="G14" s="44">
        <v>0</v>
      </c>
      <c r="H14" s="44">
        <v>0</v>
      </c>
      <c r="I14" s="44">
        <v>0</v>
      </c>
      <c r="J14" s="45">
        <f t="shared" si="0"/>
        <v>0</v>
      </c>
      <c r="K14" s="21"/>
      <c r="L14" s="21"/>
      <c r="M14" s="21"/>
      <c r="N14" s="21"/>
      <c r="O14" s="21"/>
      <c r="P14" s="21"/>
      <c r="Q14" s="21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2">
      <c r="A15" s="47"/>
      <c r="B15" s="57"/>
      <c r="C15" s="57"/>
      <c r="D15" s="57"/>
      <c r="E15" s="46">
        <v>1</v>
      </c>
      <c r="F15" s="47"/>
      <c r="G15" s="44">
        <v>0</v>
      </c>
      <c r="H15" s="44">
        <v>0</v>
      </c>
      <c r="I15" s="44">
        <v>0</v>
      </c>
      <c r="J15" s="45">
        <f t="shared" si="0"/>
        <v>0</v>
      </c>
      <c r="K15" s="21"/>
      <c r="L15" s="21"/>
      <c r="M15" s="21"/>
      <c r="N15" s="21"/>
      <c r="O15" s="21"/>
      <c r="P15" s="21"/>
      <c r="Q15" s="2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2">
      <c r="A16" s="47"/>
      <c r="B16" s="57"/>
      <c r="C16" s="57"/>
      <c r="D16" s="57"/>
      <c r="E16" s="46">
        <v>1</v>
      </c>
      <c r="F16" s="47"/>
      <c r="G16" s="44">
        <v>0</v>
      </c>
      <c r="H16" s="44">
        <v>0</v>
      </c>
      <c r="I16" s="44">
        <v>0</v>
      </c>
      <c r="J16" s="45">
        <f t="shared" si="0"/>
        <v>0</v>
      </c>
      <c r="K16" s="21"/>
      <c r="L16" s="21"/>
      <c r="M16" s="21"/>
      <c r="N16" s="21"/>
      <c r="O16" s="21"/>
      <c r="P16" s="21"/>
      <c r="Q16" s="21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45" x14ac:dyDescent="0.2">
      <c r="A17" s="63" t="s">
        <v>15</v>
      </c>
      <c r="B17" s="63" t="s">
        <v>16</v>
      </c>
      <c r="C17" s="35" t="s">
        <v>17</v>
      </c>
      <c r="D17" s="35" t="s">
        <v>18</v>
      </c>
      <c r="E17" s="35" t="s">
        <v>19</v>
      </c>
      <c r="F17" s="25"/>
      <c r="G17" s="35" t="s">
        <v>20</v>
      </c>
      <c r="H17" s="35" t="s">
        <v>21</v>
      </c>
      <c r="I17" s="35" t="s">
        <v>22</v>
      </c>
      <c r="J17" s="35" t="s">
        <v>23</v>
      </c>
      <c r="K17" s="21"/>
      <c r="L17" s="21"/>
      <c r="M17" s="21"/>
      <c r="N17" s="21"/>
      <c r="O17" s="21"/>
      <c r="P17" s="21"/>
      <c r="Q17" s="21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">
      <c r="A18" s="58" t="s">
        <v>24</v>
      </c>
      <c r="B18" s="46" t="s">
        <v>25</v>
      </c>
      <c r="C18" s="28">
        <f>SUMIFS($E$7:$E$16,$B$7:$B$16,"DAS",$D$7:$D$16,"&lt;&gt;VAGO")</f>
        <v>0</v>
      </c>
      <c r="D18" s="28">
        <f>SUMIFS($E$7:$E$16,$B$7:$B$16,"DAS",$D$7:$D$16,"VAGO")</f>
        <v>0</v>
      </c>
      <c r="E18" s="28">
        <f t="shared" ref="E18:E28" si="1">C18+D18</f>
        <v>0</v>
      </c>
      <c r="F18" s="29"/>
      <c r="G18" s="30">
        <f>SUMIF($B$7:$B$16,"DAS",$G$7:$G$16)</f>
        <v>0</v>
      </c>
      <c r="H18" s="30">
        <f>SUMIF($B$7:$B$16,"DAS",$H$7:$H$16)</f>
        <v>0</v>
      </c>
      <c r="I18" s="30">
        <f>SUMIF($B$7:$B$16,"DAS",$I$7:$I$16)</f>
        <v>0</v>
      </c>
      <c r="J18" s="30">
        <f>SUMIF($B$7:$B$16,"DAS",$J$7:$J$16)</f>
        <v>0</v>
      </c>
      <c r="K18" s="37"/>
      <c r="L18" s="37"/>
      <c r="M18" s="37"/>
      <c r="N18" s="37"/>
      <c r="O18" s="37"/>
      <c r="P18" s="37"/>
      <c r="Q18" s="37"/>
    </row>
    <row r="19" spans="1:30" x14ac:dyDescent="0.2">
      <c r="A19" s="58" t="s">
        <v>26</v>
      </c>
      <c r="B19" s="46" t="s">
        <v>27</v>
      </c>
      <c r="C19" s="28">
        <f>SUMIFS($E$7:$E$16,$B$7:$B$16,"DAS-1",$D$7:$D$16,"&lt;&gt;VAGO")</f>
        <v>0</v>
      </c>
      <c r="D19" s="28">
        <f>SUMIFS($E$7:$E$16,$B$7:$B$16,"DAS-1",$D$7:$D$16,"VAGO")</f>
        <v>0</v>
      </c>
      <c r="E19" s="28">
        <f t="shared" si="1"/>
        <v>0</v>
      </c>
      <c r="F19" s="32"/>
      <c r="G19" s="30">
        <f>SUMIF($B$7:$B$16,"DAS-1",$G$7:$G$16)</f>
        <v>0</v>
      </c>
      <c r="H19" s="30">
        <f>SUMIF($B$7:$B$16,"DAS-1",$H$7:$H$16)</f>
        <v>0</v>
      </c>
      <c r="I19" s="30">
        <f>SUMIF($B$7:$B$16,"DAS-1",$I$7:$I$16)</f>
        <v>0</v>
      </c>
      <c r="J19" s="30">
        <f>SUMIF($B$7:$B$16,"DAS-1",$J$7:$J$16)</f>
        <v>0</v>
      </c>
      <c r="K19" s="37"/>
      <c r="L19" s="37"/>
      <c r="M19" s="37"/>
      <c r="N19" s="37"/>
      <c r="O19" s="37"/>
      <c r="P19" s="37"/>
      <c r="Q19" s="37"/>
    </row>
    <row r="20" spans="1:30" x14ac:dyDescent="0.2">
      <c r="A20" s="58" t="s">
        <v>28</v>
      </c>
      <c r="B20" s="46" t="s">
        <v>29</v>
      </c>
      <c r="C20" s="28">
        <f>SUMIFS($E$7:$E$16,$B$7:$B$16,"DAS-2",$D$7:$D$16,"&lt;&gt;VAGO")</f>
        <v>0</v>
      </c>
      <c r="D20" s="28">
        <f>SUMIFS($E$7:$E$16,$B$7:$B$16,"DAS-2",$D$7:$D$16,"VAGO")</f>
        <v>0</v>
      </c>
      <c r="E20" s="28">
        <f t="shared" si="1"/>
        <v>0</v>
      </c>
      <c r="F20" s="32"/>
      <c r="G20" s="30">
        <f>SUMIF($B$7:$B$16,"DAS-2",$G$7:$G$16)</f>
        <v>0</v>
      </c>
      <c r="H20" s="30">
        <f>SUMIF($B$7:$B$16,"DAS-2",$H$7:$H$16)</f>
        <v>0</v>
      </c>
      <c r="I20" s="30">
        <f>SUMIF($B$7:$B$16,"DAS-2",$I$7:$I$16)</f>
        <v>0</v>
      </c>
      <c r="J20" s="30">
        <f>SUMIF($B$7:$B$16,"DAS-2",$J$7:$J$16)</f>
        <v>0</v>
      </c>
      <c r="K20" s="37"/>
      <c r="L20" s="37"/>
      <c r="M20" s="37"/>
      <c r="N20" s="37"/>
      <c r="O20" s="37"/>
      <c r="P20" s="37"/>
      <c r="Q20" s="37"/>
    </row>
    <row r="21" spans="1:30" x14ac:dyDescent="0.2">
      <c r="A21" s="58" t="s">
        <v>30</v>
      </c>
      <c r="B21" s="46" t="s">
        <v>31</v>
      </c>
      <c r="C21" s="28">
        <f>SUMIFS($E$7:$E$16,$B$7:$B$16,"DAS-3",$D$7:$D$16,"&lt;&gt;VAGO")</f>
        <v>0</v>
      </c>
      <c r="D21" s="28">
        <f>SUMIFS($E$7:$E$16,$B$7:$B$16,"DAS-3",$D$7:$D$16,"VAGO")</f>
        <v>0</v>
      </c>
      <c r="E21" s="28">
        <f t="shared" si="1"/>
        <v>0</v>
      </c>
      <c r="F21" s="32"/>
      <c r="G21" s="30">
        <f>SUMIF($B$7:$B$16,"DAS-3",$G$7:$G$16)</f>
        <v>0</v>
      </c>
      <c r="H21" s="30">
        <f>SUMIF($B$7:$B$16,"DAS-3",$H$7:$H$16)</f>
        <v>0</v>
      </c>
      <c r="I21" s="30">
        <f>SUMIF($B$7:$B$16,"DAS-3",$I$7:$I$16)</f>
        <v>0</v>
      </c>
      <c r="J21" s="30">
        <f>SUMIF($B$7:$B$16,"DAS-3",$J$7:$J$16)</f>
        <v>0</v>
      </c>
      <c r="K21" s="37"/>
      <c r="L21" s="37"/>
      <c r="M21" s="37"/>
      <c r="N21" s="37"/>
      <c r="O21" s="37"/>
      <c r="P21" s="37"/>
      <c r="Q21" s="37"/>
    </row>
    <row r="22" spans="1:30" x14ac:dyDescent="0.2">
      <c r="A22" s="60" t="s">
        <v>32</v>
      </c>
      <c r="B22" s="46" t="s">
        <v>33</v>
      </c>
      <c r="C22" s="28">
        <f>SUMIFS($E$7:$E$16,$B$7:$B$16,"DAS-4",$D$7:$D$16,"&lt;&gt;VAGO")</f>
        <v>0</v>
      </c>
      <c r="D22" s="28">
        <f>SUMIFS($E$7:$E$16,$B$7:$B$16,"DAS-4",$D$7:$D$16,"VAGO")</f>
        <v>0</v>
      </c>
      <c r="E22" s="28">
        <f t="shared" si="1"/>
        <v>0</v>
      </c>
      <c r="F22" s="34"/>
      <c r="G22" s="30">
        <f>SUMIF($B$7:$B$16,"DAS-4",$G$7:$G$16)</f>
        <v>0</v>
      </c>
      <c r="H22" s="30">
        <f>SUMIF($B$7:$B$16,"DAS-4",$H$7:$H$16)</f>
        <v>0</v>
      </c>
      <c r="I22" s="30">
        <f>SUMIF($B$7:$B$16,"DAS-4",$I$7:$I$16)</f>
        <v>0</v>
      </c>
      <c r="J22" s="30">
        <f>SUMIF($B$7:$B$16,"DAS-4",$J$7:$J$16)</f>
        <v>0</v>
      </c>
      <c r="K22" s="37"/>
      <c r="L22" s="37"/>
      <c r="M22" s="37"/>
      <c r="N22" s="37"/>
      <c r="O22" s="37"/>
      <c r="P22" s="37"/>
      <c r="Q22" s="37"/>
    </row>
    <row r="23" spans="1:30" x14ac:dyDescent="0.2">
      <c r="A23" s="60" t="s">
        <v>34</v>
      </c>
      <c r="B23" s="46" t="s">
        <v>35</v>
      </c>
      <c r="C23" s="28">
        <f>SUMIFS($E$7:$E$16,$B$7:$B$16,"DAS-5",$D$7:$D$16,"&lt;&gt;VAGO")</f>
        <v>0</v>
      </c>
      <c r="D23" s="28">
        <f>SUMIFS($E$7:$E$16,$B$7:$B$16,"DAS-5",$D$7:$D$16,"VAGO")</f>
        <v>0</v>
      </c>
      <c r="E23" s="28">
        <f t="shared" si="1"/>
        <v>0</v>
      </c>
      <c r="F23" s="34"/>
      <c r="G23" s="30">
        <f>SUMIF($B$7:$B$16,"DAS-5",$G$7:$G$16)</f>
        <v>0</v>
      </c>
      <c r="H23" s="30">
        <f>SUMIF($B$7:$B$16,"DAS-5",$H$7:$H$16)</f>
        <v>0</v>
      </c>
      <c r="I23" s="30">
        <f>SUMIF($B$7:$B$16,"DAS-5",$I$7:$I$16)</f>
        <v>0</v>
      </c>
      <c r="J23" s="30">
        <f>SUMIF($B$7:$B$16,"DAS-5",$J$7:$J$16)</f>
        <v>0</v>
      </c>
      <c r="K23" s="37"/>
      <c r="L23" s="37"/>
      <c r="M23" s="37"/>
      <c r="N23" s="37"/>
      <c r="O23" s="37"/>
      <c r="P23" s="37"/>
      <c r="Q23" s="37"/>
    </row>
    <row r="24" spans="1:30" x14ac:dyDescent="0.2">
      <c r="A24" s="60" t="s">
        <v>36</v>
      </c>
      <c r="B24" s="46" t="s">
        <v>37</v>
      </c>
      <c r="C24" s="28">
        <f>SUMIFS($E$7:$E$16,$B$7:$B$16,"CAA-1",$D$7:$D$16,"&lt;&gt;VAGO")</f>
        <v>0</v>
      </c>
      <c r="D24" s="28">
        <f>SUMIFS($E$7:$E$16,$B$7:$B$16,"CAA-1",$D$7:$D$16,"VAGO")</f>
        <v>0</v>
      </c>
      <c r="E24" s="28">
        <f t="shared" si="1"/>
        <v>0</v>
      </c>
      <c r="F24" s="34"/>
      <c r="G24" s="30">
        <f>SUMIF($B$7:$B$16,"CAA-1",$G$7:$G$16)</f>
        <v>0</v>
      </c>
      <c r="H24" s="30">
        <f>SUMIF($B$7:$B$16,"CAA-1",$H$7:$H$16)</f>
        <v>0</v>
      </c>
      <c r="I24" s="30">
        <f>SUMIF($B$7:$B$16,"CAA-1",$I$7:$I$16)</f>
        <v>0</v>
      </c>
      <c r="J24" s="30">
        <f>SUMIF($B$7:$B$16,"CAA-1",$J$7:$J$16)</f>
        <v>0</v>
      </c>
      <c r="K24" s="37"/>
      <c r="L24" s="37"/>
      <c r="M24" s="37"/>
      <c r="N24" s="37"/>
      <c r="O24" s="37"/>
      <c r="P24" s="37"/>
      <c r="Q24" s="37"/>
    </row>
    <row r="25" spans="1:30" x14ac:dyDescent="0.2">
      <c r="A25" s="60" t="s">
        <v>38</v>
      </c>
      <c r="B25" s="46" t="s">
        <v>39</v>
      </c>
      <c r="C25" s="28">
        <f>SUMIFS($E$7:$E$16,$B$7:$B$16,"CAA-2",$D$7:$D$16,"&lt;&gt;VAGO")</f>
        <v>0</v>
      </c>
      <c r="D25" s="28">
        <f>SUMIFS($E$7:$E$16,$B$7:$B$16,"CAA-2",$D$7:$D$16,"VAGO")</f>
        <v>0</v>
      </c>
      <c r="E25" s="28">
        <f t="shared" si="1"/>
        <v>0</v>
      </c>
      <c r="F25" s="34"/>
      <c r="G25" s="30">
        <f>SUMIF($B$7:$B$16,"CAA-2",$G$7:$G$16)</f>
        <v>0</v>
      </c>
      <c r="H25" s="30">
        <f>SUMIF($B$7:$B$16,"CAA-2",$H$7:$H$16)</f>
        <v>0</v>
      </c>
      <c r="I25" s="30">
        <f>SUMIF($B$7:$B$16,"CAA-2",$I$7:$I$16)</f>
        <v>0</v>
      </c>
      <c r="J25" s="30">
        <f>SUMIF($B$7:$B$16,"CAA-2",$J$7:$J$16)</f>
        <v>0</v>
      </c>
      <c r="K25" s="37"/>
      <c r="L25" s="37"/>
      <c r="M25" s="37"/>
      <c r="N25" s="37"/>
      <c r="O25" s="37"/>
      <c r="P25" s="37"/>
      <c r="Q25" s="37"/>
    </row>
    <row r="26" spans="1:30" x14ac:dyDescent="0.2">
      <c r="A26" s="60" t="s">
        <v>40</v>
      </c>
      <c r="B26" s="46" t="s">
        <v>41</v>
      </c>
      <c r="C26" s="28">
        <f>SUMIFS($E$7:$E$16,$B$7:$B$16,"CAA-3",$D$7:$D$16,"&lt;&gt;VAGO")</f>
        <v>0</v>
      </c>
      <c r="D26" s="28">
        <f>SUMIFS($E$7:$E$16,$B$7:$B$16,"CAA-3",$D$7:$D$16,"VAGO")</f>
        <v>0</v>
      </c>
      <c r="E26" s="28">
        <f t="shared" si="1"/>
        <v>0</v>
      </c>
      <c r="F26" s="32"/>
      <c r="G26" s="30">
        <f>SUMIF($B$7:$B$16,"CAA-3",$G$7:$G$16)</f>
        <v>0</v>
      </c>
      <c r="H26" s="30">
        <f>SUMIF($B$7:$B$16,"CAA-3",$H$7:$H$16)</f>
        <v>0</v>
      </c>
      <c r="I26" s="30">
        <f>SUMIF($B$7:$B$16,"CAA-3",$I$7:$I$16)</f>
        <v>0</v>
      </c>
      <c r="J26" s="30">
        <f>SUMIF($B$7:$B$16,"CAA-3",$J$7:$J$16)</f>
        <v>0</v>
      </c>
      <c r="K26" s="37"/>
      <c r="L26" s="37"/>
      <c r="M26" s="37"/>
      <c r="N26" s="37"/>
      <c r="O26" s="37"/>
      <c r="P26" s="37"/>
      <c r="Q26" s="37"/>
    </row>
    <row r="27" spans="1:30" x14ac:dyDescent="0.2">
      <c r="A27" s="60" t="s">
        <v>42</v>
      </c>
      <c r="B27" s="46" t="s">
        <v>43</v>
      </c>
      <c r="C27" s="28">
        <f>SUMIFS($E$7:$E$16,$B$7:$B$16,"CAA-4",$D$7:$D$16,"&lt;&gt;VAGO")</f>
        <v>0</v>
      </c>
      <c r="D27" s="28">
        <f>SUMIFS($E$7:$E$16,$B$7:$B$16,"CAA-4",$D$7:$D$16,"VAGO")</f>
        <v>0</v>
      </c>
      <c r="E27" s="28">
        <f t="shared" si="1"/>
        <v>0</v>
      </c>
      <c r="F27" s="32"/>
      <c r="G27" s="30">
        <f>SUMIF($B$7:$B$16,"CAA-4",$G$7:$G$16)</f>
        <v>0</v>
      </c>
      <c r="H27" s="30">
        <f>SUMIF($B$7:$B$16,"CAA-4",$H$7:$H$16)</f>
        <v>0</v>
      </c>
      <c r="I27" s="30">
        <f>SUMIF($B$7:$B$16,"CAA-4",$I$7:$I$16)</f>
        <v>0</v>
      </c>
      <c r="J27" s="30">
        <f>SUMIF($B$7:$B$16,"CAA-4",$J$7:$J$16)</f>
        <v>0</v>
      </c>
      <c r="K27" s="37"/>
      <c r="L27" s="37"/>
      <c r="M27" s="37"/>
      <c r="N27" s="37"/>
      <c r="O27" s="37"/>
      <c r="P27" s="37"/>
      <c r="Q27" s="37"/>
    </row>
    <row r="28" spans="1:30" x14ac:dyDescent="0.2">
      <c r="A28" s="60" t="s">
        <v>44</v>
      </c>
      <c r="B28" s="46" t="s">
        <v>45</v>
      </c>
      <c r="C28" s="28">
        <f>SUMIFS($E$7:$E$16,$B$7:$B$16,"CAA-5",$D$7:$D$16,"&lt;&gt;VAGO")</f>
        <v>0</v>
      </c>
      <c r="D28" s="28">
        <f>SUMIFS($E$7:$E$16,$B$7:$B$16,"CAA-5",$D$7:$D$16,"VAGO")</f>
        <v>0</v>
      </c>
      <c r="E28" s="28">
        <f t="shared" si="1"/>
        <v>0</v>
      </c>
      <c r="F28" s="32"/>
      <c r="G28" s="30">
        <f>SUMIF($B$7:$B$16,"CAA-5",$G$7:$G$16)</f>
        <v>0</v>
      </c>
      <c r="H28" s="30">
        <f>SUMIF($B$7:$B$16,"CAA-5",$H$7:$H$16)</f>
        <v>0</v>
      </c>
      <c r="I28" s="30">
        <f>SUMIF($B$7:$B$16,"CAA-5",$I$7:$I$16)</f>
        <v>0</v>
      </c>
      <c r="J28" s="30">
        <f>SUMIF($B$7:$B$16,"CAA-5",$J$7:$J$16)</f>
        <v>0</v>
      </c>
      <c r="K28" s="37"/>
      <c r="L28" s="37"/>
      <c r="M28" s="37"/>
      <c r="N28" s="37"/>
      <c r="O28" s="37"/>
      <c r="P28" s="37"/>
      <c r="Q28" s="37"/>
    </row>
    <row r="29" spans="1:30" x14ac:dyDescent="0.2">
      <c r="A29" s="63" t="s">
        <v>46</v>
      </c>
      <c r="B29" s="25"/>
      <c r="C29" s="35">
        <f t="shared" ref="C29:E29" si="2">SUM(C18:C26)</f>
        <v>0</v>
      </c>
      <c r="D29" s="35">
        <f t="shared" si="2"/>
        <v>0</v>
      </c>
      <c r="E29" s="35">
        <f t="shared" si="2"/>
        <v>0</v>
      </c>
      <c r="F29" s="25"/>
      <c r="G29" s="36">
        <f t="shared" ref="G29:J29" si="3">SUM(G18:G28)</f>
        <v>0</v>
      </c>
      <c r="H29" s="36">
        <f t="shared" si="3"/>
        <v>0</v>
      </c>
      <c r="I29" s="36">
        <f t="shared" si="3"/>
        <v>0</v>
      </c>
      <c r="J29" s="36">
        <f t="shared" si="3"/>
        <v>0</v>
      </c>
      <c r="K29" s="37"/>
      <c r="L29" s="37"/>
      <c r="M29" s="37"/>
      <c r="N29" s="37"/>
      <c r="O29" s="37"/>
      <c r="P29" s="37"/>
      <c r="Q29" s="37"/>
    </row>
    <row r="30" spans="1:30" ht="45.75" customHeight="1" x14ac:dyDescent="0.2">
      <c r="A30" s="37"/>
      <c r="B30" s="37"/>
      <c r="C30" s="37"/>
      <c r="D30" s="37"/>
      <c r="E30" s="37"/>
      <c r="F30" s="37"/>
      <c r="G30" s="37"/>
      <c r="H30" s="21"/>
      <c r="I30" s="21"/>
      <c r="J30" s="38"/>
      <c r="K30" s="37"/>
      <c r="L30" s="37"/>
      <c r="M30" s="37"/>
      <c r="N30" s="37"/>
      <c r="O30" s="37"/>
      <c r="P30" s="37"/>
      <c r="Q30" s="37"/>
    </row>
    <row r="31" spans="1:30" x14ac:dyDescent="0.2">
      <c r="A31" s="86" t="s">
        <v>47</v>
      </c>
      <c r="B31" s="77"/>
      <c r="C31" s="77"/>
      <c r="D31" s="77"/>
      <c r="E31" s="77"/>
      <c r="F31" s="77"/>
      <c r="G31" s="77"/>
      <c r="H31" s="77"/>
      <c r="I31" s="78"/>
      <c r="J31" s="37"/>
      <c r="K31" s="7"/>
      <c r="L31" s="37"/>
      <c r="M31" s="37"/>
      <c r="N31" s="37"/>
      <c r="O31" s="37"/>
      <c r="P31" s="37"/>
      <c r="Q31" s="37"/>
    </row>
    <row r="32" spans="1:30" ht="30" x14ac:dyDescent="0.2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 t="s">
        <v>53</v>
      </c>
      <c r="G32" s="10" t="s">
        <v>54</v>
      </c>
      <c r="H32" s="10" t="s">
        <v>55</v>
      </c>
      <c r="I32" s="10" t="s">
        <v>56</v>
      </c>
      <c r="J32" s="62"/>
      <c r="K32" s="7"/>
      <c r="L32" s="62"/>
      <c r="M32" s="62"/>
      <c r="N32" s="62"/>
      <c r="O32" s="62"/>
      <c r="P32" s="62"/>
      <c r="Q32" s="62"/>
      <c r="R32" s="40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2">
      <c r="A33" s="47"/>
      <c r="B33" s="42"/>
      <c r="C33" s="57"/>
      <c r="D33" s="57"/>
      <c r="E33" s="46">
        <v>1</v>
      </c>
      <c r="F33" s="43"/>
      <c r="G33" s="44">
        <v>0</v>
      </c>
      <c r="H33" s="44">
        <v>0</v>
      </c>
      <c r="I33" s="45">
        <f t="shared" ref="I33:I42" si="4">SUM(G33:H33)</f>
        <v>0</v>
      </c>
      <c r="J33" s="37"/>
      <c r="K33" s="21"/>
      <c r="L33" s="21"/>
      <c r="M33" s="21"/>
      <c r="N33" s="21"/>
      <c r="O33" s="21"/>
      <c r="P33" s="21"/>
      <c r="Q33" s="21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">
      <c r="A34" s="47"/>
      <c r="B34" s="42"/>
      <c r="C34" s="57"/>
      <c r="D34" s="57"/>
      <c r="E34" s="46">
        <v>1</v>
      </c>
      <c r="F34" s="43"/>
      <c r="G34" s="44">
        <v>0</v>
      </c>
      <c r="H34" s="44">
        <v>0</v>
      </c>
      <c r="I34" s="45">
        <f t="shared" si="4"/>
        <v>0</v>
      </c>
      <c r="J34" s="37"/>
      <c r="K34" s="21"/>
      <c r="L34" s="21"/>
      <c r="M34" s="21"/>
      <c r="N34" s="21"/>
      <c r="O34" s="21"/>
      <c r="P34" s="21"/>
      <c r="Q34" s="21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">
      <c r="A35" s="47"/>
      <c r="B35" s="42"/>
      <c r="C35" s="57"/>
      <c r="D35" s="57"/>
      <c r="E35" s="46">
        <v>1</v>
      </c>
      <c r="F35" s="47"/>
      <c r="G35" s="44">
        <v>0</v>
      </c>
      <c r="H35" s="44">
        <v>0</v>
      </c>
      <c r="I35" s="45">
        <f t="shared" si="4"/>
        <v>0</v>
      </c>
      <c r="J35" s="37"/>
      <c r="K35" s="21"/>
      <c r="L35" s="21"/>
      <c r="M35" s="21"/>
      <c r="N35" s="21"/>
      <c r="O35" s="21"/>
      <c r="P35" s="21"/>
      <c r="Q35" s="21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">
      <c r="A36" s="47"/>
      <c r="B36" s="42"/>
      <c r="C36" s="57"/>
      <c r="D36" s="57"/>
      <c r="E36" s="46">
        <v>1</v>
      </c>
      <c r="F36" s="47"/>
      <c r="G36" s="44">
        <v>0</v>
      </c>
      <c r="H36" s="44">
        <v>0</v>
      </c>
      <c r="I36" s="45">
        <f t="shared" si="4"/>
        <v>0</v>
      </c>
      <c r="J36" s="37"/>
      <c r="K36" s="21"/>
      <c r="L36" s="21"/>
      <c r="M36" s="21"/>
      <c r="N36" s="21"/>
      <c r="O36" s="21"/>
      <c r="P36" s="21"/>
      <c r="Q36" s="21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">
      <c r="A37" s="47"/>
      <c r="B37" s="42"/>
      <c r="C37" s="57"/>
      <c r="D37" s="57"/>
      <c r="E37" s="46">
        <v>1</v>
      </c>
      <c r="F37" s="47"/>
      <c r="G37" s="44">
        <v>0</v>
      </c>
      <c r="H37" s="44">
        <v>0</v>
      </c>
      <c r="I37" s="45">
        <f t="shared" si="4"/>
        <v>0</v>
      </c>
      <c r="J37" s="37"/>
      <c r="K37" s="21"/>
      <c r="L37" s="21"/>
      <c r="M37" s="21"/>
      <c r="N37" s="21"/>
      <c r="O37" s="21"/>
      <c r="P37" s="21"/>
      <c r="Q37" s="21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x14ac:dyDescent="0.2">
      <c r="A38" s="47"/>
      <c r="B38" s="42"/>
      <c r="C38" s="57"/>
      <c r="D38" s="57"/>
      <c r="E38" s="46">
        <v>1</v>
      </c>
      <c r="F38" s="47"/>
      <c r="G38" s="44">
        <v>0</v>
      </c>
      <c r="H38" s="44">
        <v>0</v>
      </c>
      <c r="I38" s="45">
        <f t="shared" si="4"/>
        <v>0</v>
      </c>
      <c r="J38" s="37"/>
      <c r="K38" s="21"/>
      <c r="L38" s="21"/>
      <c r="M38" s="21"/>
      <c r="N38" s="21"/>
      <c r="O38" s="21"/>
      <c r="P38" s="21"/>
      <c r="Q38" s="21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">
      <c r="A39" s="47"/>
      <c r="B39" s="42"/>
      <c r="C39" s="57"/>
      <c r="D39" s="57"/>
      <c r="E39" s="46">
        <v>1</v>
      </c>
      <c r="F39" s="47"/>
      <c r="G39" s="44">
        <v>0</v>
      </c>
      <c r="H39" s="44">
        <v>0</v>
      </c>
      <c r="I39" s="45">
        <f t="shared" si="4"/>
        <v>0</v>
      </c>
      <c r="J39" s="37"/>
      <c r="K39" s="21"/>
      <c r="L39" s="21"/>
      <c r="M39" s="21"/>
      <c r="N39" s="21"/>
      <c r="O39" s="21"/>
      <c r="P39" s="21"/>
      <c r="Q39" s="21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2">
      <c r="A40" s="47"/>
      <c r="B40" s="42"/>
      <c r="C40" s="57"/>
      <c r="D40" s="57"/>
      <c r="E40" s="46">
        <v>1</v>
      </c>
      <c r="F40" s="47"/>
      <c r="G40" s="44">
        <v>0</v>
      </c>
      <c r="H40" s="44">
        <v>0</v>
      </c>
      <c r="I40" s="45">
        <f t="shared" si="4"/>
        <v>0</v>
      </c>
      <c r="J40" s="37"/>
      <c r="K40" s="21"/>
      <c r="L40" s="21"/>
      <c r="M40" s="21"/>
      <c r="N40" s="21"/>
      <c r="O40" s="21"/>
      <c r="P40" s="21"/>
      <c r="Q40" s="21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2">
      <c r="A41" s="47"/>
      <c r="B41" s="42"/>
      <c r="C41" s="57"/>
      <c r="D41" s="57"/>
      <c r="E41" s="46">
        <v>1</v>
      </c>
      <c r="F41" s="47"/>
      <c r="G41" s="44">
        <v>0</v>
      </c>
      <c r="H41" s="44">
        <v>0</v>
      </c>
      <c r="I41" s="45">
        <f t="shared" si="4"/>
        <v>0</v>
      </c>
      <c r="J41" s="37"/>
      <c r="K41" s="21"/>
      <c r="L41" s="21"/>
      <c r="M41" s="21"/>
      <c r="N41" s="21"/>
      <c r="O41" s="21"/>
      <c r="P41" s="21"/>
      <c r="Q41" s="21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2">
      <c r="A42" s="47"/>
      <c r="B42" s="42"/>
      <c r="C42" s="57"/>
      <c r="D42" s="57"/>
      <c r="E42" s="46">
        <v>1</v>
      </c>
      <c r="F42" s="47"/>
      <c r="G42" s="44">
        <v>0</v>
      </c>
      <c r="H42" s="44">
        <v>0</v>
      </c>
      <c r="I42" s="45">
        <f t="shared" si="4"/>
        <v>0</v>
      </c>
      <c r="J42" s="37"/>
      <c r="K42" s="21"/>
      <c r="L42" s="21"/>
      <c r="M42" s="21"/>
      <c r="N42" s="21"/>
      <c r="O42" s="21"/>
      <c r="P42" s="21"/>
      <c r="Q42" s="21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45" x14ac:dyDescent="0.2">
      <c r="A43" s="63" t="s">
        <v>57</v>
      </c>
      <c r="B43" s="63" t="s">
        <v>58</v>
      </c>
      <c r="C43" s="35" t="s">
        <v>59</v>
      </c>
      <c r="D43" s="35" t="s">
        <v>60</v>
      </c>
      <c r="E43" s="35" t="s">
        <v>61</v>
      </c>
      <c r="F43" s="48"/>
      <c r="G43" s="35" t="s">
        <v>62</v>
      </c>
      <c r="H43" s="35" t="s">
        <v>63</v>
      </c>
      <c r="I43" s="35" t="s">
        <v>64</v>
      </c>
      <c r="J43" s="37"/>
      <c r="K43" s="7"/>
      <c r="L43" s="7"/>
      <c r="M43" s="7"/>
      <c r="N43" s="7"/>
      <c r="O43" s="7"/>
      <c r="P43" s="7"/>
      <c r="Q43" s="7"/>
      <c r="R43" s="49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x14ac:dyDescent="0.2">
      <c r="A44" s="58" t="s">
        <v>65</v>
      </c>
      <c r="B44" s="59" t="s">
        <v>66</v>
      </c>
      <c r="C44" s="28">
        <f>SUMIFS($E$33:$E$42,$B$33:$B$42,"FDA",$D$33:$D$42,"&lt;&gt;VAGO")</f>
        <v>0</v>
      </c>
      <c r="D44" s="28">
        <f>SUMIFS($E$33:$E$42,$B$33:$B$42,"FDA",$D$33:$D$42,"VAGO")</f>
        <v>0</v>
      </c>
      <c r="E44" s="28">
        <f t="shared" ref="E44:E48" si="5">C44+D44</f>
        <v>0</v>
      </c>
      <c r="F44" s="29"/>
      <c r="G44" s="45">
        <f>SUMIF($B$33:$B$42,"FDA",$G$33:$G$42)</f>
        <v>0</v>
      </c>
      <c r="H44" s="45">
        <f>SUMIF($B$33:$B$42,"FDA",$H$33:$H$42)</f>
        <v>0</v>
      </c>
      <c r="I44" s="45">
        <f>SUMIF($B$33:$B$42,"FDA",$I$33:$I$42)</f>
        <v>0</v>
      </c>
      <c r="J44" s="21"/>
      <c r="K44" s="7"/>
      <c r="L44" s="21"/>
      <c r="M44" s="21"/>
      <c r="N44" s="21"/>
      <c r="O44" s="21"/>
      <c r="P44" s="21"/>
      <c r="Q44" s="21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">
      <c r="A45" s="58" t="s">
        <v>67</v>
      </c>
      <c r="B45" s="59" t="s">
        <v>68</v>
      </c>
      <c r="C45" s="28">
        <f>SUMIFS($E$33:$E$42,$B$33:$B$42,"FDA-1",$D$33:$D$42,"&lt;&gt;VAGO")</f>
        <v>0</v>
      </c>
      <c r="D45" s="28">
        <f>SUMIFS($E$33:$E$42,$B$33:$B$42,"FDA-1",$D$33:$D$42,"VAGO")</f>
        <v>0</v>
      </c>
      <c r="E45" s="28">
        <f t="shared" si="5"/>
        <v>0</v>
      </c>
      <c r="F45" s="29"/>
      <c r="G45" s="45">
        <f>SUMIF($B$33:$B$42,"FDA-1",$G$33:$G$42)</f>
        <v>0</v>
      </c>
      <c r="H45" s="45">
        <f>SUMIF($B$33:$B$42,"FDA-1",$H$33:$H$42)</f>
        <v>0</v>
      </c>
      <c r="I45" s="45">
        <f>SUMIF($B$33:$B$42,"FDA-1",$I$33:$I$42)</f>
        <v>0</v>
      </c>
      <c r="J45" s="21"/>
      <c r="K45" s="7"/>
      <c r="L45" s="21"/>
      <c r="M45" s="21"/>
      <c r="N45" s="21"/>
      <c r="O45" s="21"/>
      <c r="P45" s="21"/>
      <c r="Q45" s="21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x14ac:dyDescent="0.2">
      <c r="A46" s="58" t="s">
        <v>69</v>
      </c>
      <c r="B46" s="59" t="s">
        <v>70</v>
      </c>
      <c r="C46" s="28">
        <f>SUMIFS($E$33:$E$42,$B$33:$B$42,"FDA-2",$D$33:$D$42,"&lt;&gt;VAGO")</f>
        <v>0</v>
      </c>
      <c r="D46" s="28">
        <f>SUMIFS($E$33:$E$42,$B$33:$B$42,"FDA-2",$D$33:$D$42,"VAGO")</f>
        <v>0</v>
      </c>
      <c r="E46" s="28">
        <f t="shared" si="5"/>
        <v>0</v>
      </c>
      <c r="F46" s="32"/>
      <c r="G46" s="45">
        <f>SUMIF($B$33:$B$42,"FDA-2",$G$33:$G$42)</f>
        <v>0</v>
      </c>
      <c r="H46" s="45">
        <f>SUMIF($B$33:$B$42,"FDA-2",$H$33:$H$42)</f>
        <v>0</v>
      </c>
      <c r="I46" s="45">
        <f>SUMIF($B$33:$B$42,"FDA-2",$I$33:$I$42)</f>
        <v>0</v>
      </c>
      <c r="J46" s="21"/>
      <c r="K46" s="7"/>
      <c r="L46" s="21"/>
      <c r="M46" s="21"/>
      <c r="N46" s="21"/>
      <c r="O46" s="21"/>
      <c r="P46" s="21"/>
      <c r="Q46" s="21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x14ac:dyDescent="0.2">
      <c r="A47" s="58" t="s">
        <v>71</v>
      </c>
      <c r="B47" s="59" t="s">
        <v>72</v>
      </c>
      <c r="C47" s="28">
        <f>SUMIFS($E$33:$E$42,$B$33:$B$42,"FDA-3",$D$33:$D$42,"&lt;&gt;VAGO")</f>
        <v>0</v>
      </c>
      <c r="D47" s="28">
        <f>SUMIFS($E$33:$E$42,$B$33:$B$42,"FDA-3",$D$33:$D$42,"VAGO")</f>
        <v>0</v>
      </c>
      <c r="E47" s="28">
        <f t="shared" si="5"/>
        <v>0</v>
      </c>
      <c r="F47" s="34"/>
      <c r="G47" s="45">
        <f>SUMIF($B$33:$B$42,"FDA-3",$G$33:$G$42)</f>
        <v>0</v>
      </c>
      <c r="H47" s="45">
        <f>SUMIF($B$33:$B$42,"FDA-3",$H$33:$H$42)</f>
        <v>0</v>
      </c>
      <c r="I47" s="45">
        <f>SUMIF($B$33:$B$42,"FDA-3",$I$33:$I$42)</f>
        <v>0</v>
      </c>
      <c r="J47" s="21"/>
      <c r="K47" s="7"/>
      <c r="L47" s="21"/>
      <c r="M47" s="21"/>
      <c r="N47" s="21"/>
      <c r="O47" s="21"/>
      <c r="P47" s="21"/>
      <c r="Q47" s="21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x14ac:dyDescent="0.2">
      <c r="A48" s="58" t="s">
        <v>73</v>
      </c>
      <c r="B48" s="59" t="s">
        <v>74</v>
      </c>
      <c r="C48" s="28">
        <f>SUMIFS($E$33:$E$42,$B$33:$B$42,"FDA-4",$D$33:$D$42,"&lt;&gt;VAGO")</f>
        <v>0</v>
      </c>
      <c r="D48" s="28">
        <f>SUMIFS($E$33:$E$42,$B$33:$B$42,"FDA-4",$D$33:$D$42,"VAGO")</f>
        <v>0</v>
      </c>
      <c r="E48" s="28">
        <f t="shared" si="5"/>
        <v>0</v>
      </c>
      <c r="F48" s="32"/>
      <c r="G48" s="45">
        <f>SUMIF($B$33:$B$42,"FDA-4",$G$33:$G$42)</f>
        <v>0</v>
      </c>
      <c r="H48" s="45">
        <f>SUMIF($B$33:$B$42,"FDA-4",$H$33:$H$42)</f>
        <v>0</v>
      </c>
      <c r="I48" s="45">
        <f>SUMIF($B$33:$B$42,"FDA-4",$I$33:$I$42)</f>
        <v>0</v>
      </c>
      <c r="J48" s="21"/>
      <c r="K48" s="7"/>
      <c r="L48" s="21"/>
      <c r="M48" s="21"/>
      <c r="N48" s="21"/>
      <c r="O48" s="21"/>
      <c r="P48" s="21"/>
      <c r="Q48" s="21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30" x14ac:dyDescent="0.2">
      <c r="A49" s="63" t="s">
        <v>75</v>
      </c>
      <c r="B49" s="48"/>
      <c r="C49" s="35">
        <f t="shared" ref="C49:E49" si="6">SUM(C45:C48)</f>
        <v>0</v>
      </c>
      <c r="D49" s="35">
        <f t="shared" si="6"/>
        <v>0</v>
      </c>
      <c r="E49" s="35">
        <f t="shared" si="6"/>
        <v>0</v>
      </c>
      <c r="F49" s="48"/>
      <c r="G49" s="51">
        <f t="shared" ref="G49:I49" si="7">SUM(G44:G48)</f>
        <v>0</v>
      </c>
      <c r="H49" s="51">
        <f t="shared" si="7"/>
        <v>0</v>
      </c>
      <c r="I49" s="51">
        <f t="shared" si="7"/>
        <v>0</v>
      </c>
      <c r="J49" s="21"/>
      <c r="K49" s="7"/>
      <c r="L49" s="21"/>
      <c r="M49" s="21"/>
      <c r="N49" s="21"/>
      <c r="O49" s="21"/>
      <c r="P49" s="21"/>
      <c r="Q49" s="21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45" customHeight="1" x14ac:dyDescent="0.2">
      <c r="A50" s="38"/>
      <c r="B50" s="38"/>
      <c r="C50" s="38"/>
      <c r="D50" s="38"/>
      <c r="E50" s="38"/>
      <c r="F50" s="38"/>
      <c r="G50" s="38"/>
      <c r="H50" s="38"/>
      <c r="I50" s="7"/>
      <c r="J50" s="21"/>
      <c r="K50" s="7"/>
      <c r="L50" s="21"/>
      <c r="M50" s="21"/>
      <c r="N50" s="21"/>
      <c r="O50" s="21"/>
      <c r="P50" s="21"/>
      <c r="Q50" s="21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x14ac:dyDescent="0.2">
      <c r="A51" s="86" t="s">
        <v>76</v>
      </c>
      <c r="B51" s="77"/>
      <c r="C51" s="77"/>
      <c r="D51" s="77"/>
      <c r="E51" s="77"/>
      <c r="F51" s="77"/>
      <c r="G51" s="77"/>
      <c r="H51" s="77"/>
      <c r="I51" s="78"/>
      <c r="J51" s="21"/>
      <c r="K51" s="7"/>
      <c r="L51" s="21"/>
      <c r="M51" s="21"/>
      <c r="N51" s="21"/>
      <c r="O51" s="21"/>
      <c r="P51" s="21"/>
      <c r="Q51" s="21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30" x14ac:dyDescent="0.2">
      <c r="A52" s="52" t="s">
        <v>77</v>
      </c>
      <c r="B52" s="10" t="s">
        <v>78</v>
      </c>
      <c r="C52" s="10" t="s">
        <v>79</v>
      </c>
      <c r="D52" s="10" t="s">
        <v>80</v>
      </c>
      <c r="E52" s="10" t="s">
        <v>81</v>
      </c>
      <c r="F52" s="10" t="s">
        <v>82</v>
      </c>
      <c r="G52" s="10" t="s">
        <v>83</v>
      </c>
      <c r="H52" s="10" t="s">
        <v>84</v>
      </c>
      <c r="I52" s="10" t="s">
        <v>85</v>
      </c>
      <c r="J52" s="7"/>
      <c r="K52" s="7"/>
      <c r="L52" s="7"/>
      <c r="M52" s="7"/>
      <c r="N52" s="7"/>
      <c r="O52" s="7"/>
      <c r="P52" s="7"/>
      <c r="Q52" s="7"/>
      <c r="R52" s="40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x14ac:dyDescent="0.2">
      <c r="A53" s="56"/>
      <c r="B53" s="55"/>
      <c r="C53" s="55"/>
      <c r="D53" s="57"/>
      <c r="E53" s="46">
        <v>1</v>
      </c>
      <c r="F53" s="56"/>
      <c r="G53" s="44">
        <v>0</v>
      </c>
      <c r="H53" s="44">
        <v>0</v>
      </c>
      <c r="I53" s="45">
        <f t="shared" ref="I53:I62" si="8">SUM(G53:H53)</f>
        <v>0</v>
      </c>
      <c r="J53" s="21"/>
      <c r="K53" s="21"/>
      <c r="L53" s="21"/>
      <c r="M53" s="21"/>
      <c r="N53" s="21"/>
      <c r="O53" s="21"/>
      <c r="P53" s="21"/>
      <c r="Q53" s="21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x14ac:dyDescent="0.2">
      <c r="A54" s="47"/>
      <c r="B54" s="55"/>
      <c r="C54" s="57"/>
      <c r="D54" s="57"/>
      <c r="E54" s="46">
        <v>1</v>
      </c>
      <c r="F54" s="47"/>
      <c r="G54" s="44">
        <v>0</v>
      </c>
      <c r="H54" s="44">
        <v>0</v>
      </c>
      <c r="I54" s="45">
        <f t="shared" si="8"/>
        <v>0</v>
      </c>
      <c r="J54" s="21"/>
      <c r="K54" s="21"/>
      <c r="L54" s="21"/>
      <c r="M54" s="21"/>
      <c r="N54" s="21"/>
      <c r="O54" s="21"/>
      <c r="P54" s="21"/>
      <c r="Q54" s="21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x14ac:dyDescent="0.2">
      <c r="A55" s="47"/>
      <c r="B55" s="55"/>
      <c r="C55" s="57"/>
      <c r="D55" s="57"/>
      <c r="E55" s="46">
        <v>1</v>
      </c>
      <c r="F55" s="43"/>
      <c r="G55" s="44">
        <v>0</v>
      </c>
      <c r="H55" s="44">
        <v>0</v>
      </c>
      <c r="I55" s="45">
        <f t="shared" si="8"/>
        <v>0</v>
      </c>
      <c r="J55" s="21"/>
      <c r="K55" s="21"/>
      <c r="L55" s="21"/>
      <c r="M55" s="21"/>
      <c r="N55" s="21"/>
      <c r="O55" s="21"/>
      <c r="P55" s="21"/>
      <c r="Q55" s="21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x14ac:dyDescent="0.2">
      <c r="A56" s="56"/>
      <c r="B56" s="55"/>
      <c r="C56" s="57"/>
      <c r="D56" s="57"/>
      <c r="E56" s="46">
        <v>1</v>
      </c>
      <c r="F56" s="47"/>
      <c r="G56" s="44">
        <v>0</v>
      </c>
      <c r="H56" s="44">
        <v>0</v>
      </c>
      <c r="I56" s="45">
        <f t="shared" si="8"/>
        <v>0</v>
      </c>
      <c r="J56" s="21"/>
      <c r="K56" s="21"/>
      <c r="L56" s="21"/>
      <c r="M56" s="21"/>
      <c r="N56" s="21"/>
      <c r="O56" s="21"/>
      <c r="P56" s="21"/>
      <c r="Q56" s="21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x14ac:dyDescent="0.2">
      <c r="A57" s="56"/>
      <c r="B57" s="55"/>
      <c r="C57" s="55"/>
      <c r="D57" s="57"/>
      <c r="E57" s="46">
        <v>1</v>
      </c>
      <c r="F57" s="56"/>
      <c r="G57" s="44">
        <v>0</v>
      </c>
      <c r="H57" s="44">
        <v>0</v>
      </c>
      <c r="I57" s="45">
        <f t="shared" si="8"/>
        <v>0</v>
      </c>
      <c r="J57" s="21"/>
      <c r="K57" s="21"/>
      <c r="L57" s="21"/>
      <c r="M57" s="21"/>
      <c r="N57" s="21"/>
      <c r="O57" s="21"/>
      <c r="P57" s="21"/>
      <c r="Q57" s="21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x14ac:dyDescent="0.2">
      <c r="A58" s="56"/>
      <c r="B58" s="55"/>
      <c r="C58" s="55"/>
      <c r="D58" s="57"/>
      <c r="E58" s="46">
        <v>1</v>
      </c>
      <c r="F58" s="56"/>
      <c r="G58" s="44">
        <v>0</v>
      </c>
      <c r="H58" s="44">
        <v>0</v>
      </c>
      <c r="I58" s="45">
        <f t="shared" si="8"/>
        <v>0</v>
      </c>
      <c r="J58" s="21"/>
      <c r="K58" s="21"/>
      <c r="L58" s="21"/>
      <c r="M58" s="21"/>
      <c r="N58" s="21"/>
      <c r="O58" s="21"/>
      <c r="P58" s="21"/>
      <c r="Q58" s="21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x14ac:dyDescent="0.2">
      <c r="A59" s="56"/>
      <c r="B59" s="55"/>
      <c r="C59" s="55"/>
      <c r="D59" s="57"/>
      <c r="E59" s="46">
        <v>1</v>
      </c>
      <c r="F59" s="56"/>
      <c r="G59" s="44">
        <v>0</v>
      </c>
      <c r="H59" s="44">
        <v>0</v>
      </c>
      <c r="I59" s="45">
        <f t="shared" si="8"/>
        <v>0</v>
      </c>
      <c r="J59" s="21"/>
      <c r="K59" s="21"/>
      <c r="L59" s="21"/>
      <c r="M59" s="21"/>
      <c r="N59" s="21"/>
      <c r="O59" s="21"/>
      <c r="P59" s="21"/>
      <c r="Q59" s="2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x14ac:dyDescent="0.2">
      <c r="A60" s="56"/>
      <c r="B60" s="55"/>
      <c r="C60" s="55"/>
      <c r="D60" s="57"/>
      <c r="E60" s="46">
        <v>1</v>
      </c>
      <c r="F60" s="56"/>
      <c r="G60" s="44">
        <v>0</v>
      </c>
      <c r="H60" s="44">
        <v>0</v>
      </c>
      <c r="I60" s="45">
        <f t="shared" si="8"/>
        <v>0</v>
      </c>
      <c r="J60" s="21"/>
      <c r="K60" s="21"/>
      <c r="L60" s="21"/>
      <c r="M60" s="21"/>
      <c r="N60" s="21"/>
      <c r="O60" s="21"/>
      <c r="P60" s="21"/>
      <c r="Q60" s="2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x14ac:dyDescent="0.2">
      <c r="A61" s="56"/>
      <c r="B61" s="55"/>
      <c r="C61" s="55"/>
      <c r="D61" s="57"/>
      <c r="E61" s="46">
        <v>1</v>
      </c>
      <c r="F61" s="56"/>
      <c r="G61" s="44">
        <v>0</v>
      </c>
      <c r="H61" s="44">
        <v>0</v>
      </c>
      <c r="I61" s="45">
        <f t="shared" si="8"/>
        <v>0</v>
      </c>
      <c r="J61" s="21"/>
      <c r="K61" s="21"/>
      <c r="L61" s="21"/>
      <c r="M61" s="21"/>
      <c r="N61" s="21"/>
      <c r="O61" s="21"/>
      <c r="P61" s="21"/>
      <c r="Q61" s="2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x14ac:dyDescent="0.2">
      <c r="A62" s="56"/>
      <c r="B62" s="55"/>
      <c r="C62" s="55"/>
      <c r="D62" s="57"/>
      <c r="E62" s="46">
        <v>1</v>
      </c>
      <c r="F62" s="56"/>
      <c r="G62" s="44">
        <v>0</v>
      </c>
      <c r="H62" s="44">
        <v>0</v>
      </c>
      <c r="I62" s="45">
        <f t="shared" si="8"/>
        <v>0</v>
      </c>
      <c r="J62" s="21"/>
      <c r="K62" s="21"/>
      <c r="L62" s="21"/>
      <c r="M62" s="21"/>
      <c r="N62" s="21"/>
      <c r="O62" s="21"/>
      <c r="P62" s="21"/>
      <c r="Q62" s="2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45" x14ac:dyDescent="0.2">
      <c r="A63" s="63" t="s">
        <v>86</v>
      </c>
      <c r="B63" s="63" t="s">
        <v>87</v>
      </c>
      <c r="C63" s="35" t="s">
        <v>88</v>
      </c>
      <c r="D63" s="35" t="s">
        <v>89</v>
      </c>
      <c r="E63" s="35" t="s">
        <v>90</v>
      </c>
      <c r="F63" s="48"/>
      <c r="G63" s="35" t="s">
        <v>91</v>
      </c>
      <c r="H63" s="35" t="s">
        <v>92</v>
      </c>
      <c r="I63" s="35" t="s">
        <v>93</v>
      </c>
      <c r="J63" s="21"/>
      <c r="K63" s="21"/>
      <c r="L63" s="21"/>
      <c r="M63" s="21"/>
      <c r="N63" s="21"/>
      <c r="O63" s="21"/>
      <c r="P63" s="21"/>
      <c r="Q63" s="21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1:30" x14ac:dyDescent="0.2">
      <c r="A64" s="58" t="s">
        <v>94</v>
      </c>
      <c r="B64" s="59" t="s">
        <v>95</v>
      </c>
      <c r="C64" s="28">
        <f>SUMIFS($E$53:$E$62,$B$53:$B$62,"FGS-1",$D$53:$D$62,"&lt;&gt;VAGO")</f>
        <v>0</v>
      </c>
      <c r="D64" s="28">
        <f>SUMIFS($E$53:$E$62,$B$53:$B$62,"FGS-1",$D$53:$D$62,"VAGO")</f>
        <v>0</v>
      </c>
      <c r="E64" s="28">
        <f t="shared" ref="E64:E69" si="9">C64+D64</f>
        <v>0</v>
      </c>
      <c r="F64" s="29"/>
      <c r="G64" s="45">
        <f t="shared" ref="G64:I64" si="10">SUMIF($B$53:$B$62,"FGS-1",$G$53:$G$62)</f>
        <v>0</v>
      </c>
      <c r="H64" s="45">
        <f t="shared" si="10"/>
        <v>0</v>
      </c>
      <c r="I64" s="45">
        <f t="shared" si="10"/>
        <v>0</v>
      </c>
      <c r="J64" s="21"/>
      <c r="K64" s="21"/>
      <c r="L64" s="21"/>
      <c r="M64" s="21"/>
      <c r="N64" s="21"/>
      <c r="O64" s="21"/>
      <c r="P64" s="21"/>
      <c r="Q64" s="21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x14ac:dyDescent="0.2">
      <c r="A65" s="58" t="s">
        <v>96</v>
      </c>
      <c r="B65" s="59" t="s">
        <v>97</v>
      </c>
      <c r="C65" s="28">
        <f>SUMIFS($E$53:$E$62,$B$53:$B$62,"FGS-2",$D$53:$D$62,"&lt;&gt;VAGO")</f>
        <v>0</v>
      </c>
      <c r="D65" s="28">
        <f>SUMIFS($E$53:$E$62,$B$53:$B$62,"FGS-2",$D$53:$D$62,"VAGO")</f>
        <v>0</v>
      </c>
      <c r="E65" s="28">
        <f t="shared" si="9"/>
        <v>0</v>
      </c>
      <c r="F65" s="32"/>
      <c r="G65" s="45">
        <f t="shared" ref="G65:I65" si="11">SUMIF($B$53:$B$62,"FGS-2",$G$53:$G$62)</f>
        <v>0</v>
      </c>
      <c r="H65" s="45">
        <f t="shared" si="11"/>
        <v>0</v>
      </c>
      <c r="I65" s="45">
        <f t="shared" si="11"/>
        <v>0</v>
      </c>
      <c r="J65" s="21"/>
      <c r="K65" s="21"/>
      <c r="L65" s="21"/>
      <c r="M65" s="21"/>
      <c r="N65" s="21"/>
      <c r="O65" s="21"/>
      <c r="P65" s="21"/>
      <c r="Q65" s="21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x14ac:dyDescent="0.2">
      <c r="A66" s="58" t="s">
        <v>98</v>
      </c>
      <c r="B66" s="59" t="s">
        <v>99</v>
      </c>
      <c r="C66" s="28">
        <f>SUMIFS($E$53:$E$62,$B$53:$B$62,"FGS-3",$D$53:$D$62,"&lt;&gt;VAGO")</f>
        <v>0</v>
      </c>
      <c r="D66" s="28">
        <f>SUMIFS($E$53:$E$62,$B$53:$B$62,"FGS-3",$D$53:$D$62,"VAGO")</f>
        <v>0</v>
      </c>
      <c r="E66" s="28">
        <f t="shared" si="9"/>
        <v>0</v>
      </c>
      <c r="F66" s="32"/>
      <c r="G66" s="45">
        <f t="shared" ref="G66:I66" si="12">SUMIF($B$53:$B$62,"FGS-3",$G$53:$G$62)</f>
        <v>0</v>
      </c>
      <c r="H66" s="45">
        <f t="shared" si="12"/>
        <v>0</v>
      </c>
      <c r="I66" s="45">
        <f t="shared" si="12"/>
        <v>0</v>
      </c>
      <c r="J66" s="21"/>
      <c r="K66" s="21"/>
      <c r="L66" s="21"/>
      <c r="M66" s="21"/>
      <c r="N66" s="21"/>
      <c r="O66" s="21"/>
      <c r="P66" s="21"/>
      <c r="Q66" s="21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x14ac:dyDescent="0.2">
      <c r="A67" s="60" t="s">
        <v>100</v>
      </c>
      <c r="B67" s="61" t="s">
        <v>101</v>
      </c>
      <c r="C67" s="28">
        <f>SUMIFS($E$53:$E$62,$B$53:$B$62,"FGA-1",$D$53:$D$62,"&lt;&gt;VAGO")</f>
        <v>0</v>
      </c>
      <c r="D67" s="28">
        <f>SUMIFS($E$53:$E$62,$B$53:$B$62,"FGA-1",$D$53:$D$62,"VAGO")</f>
        <v>0</v>
      </c>
      <c r="E67" s="28">
        <f t="shared" si="9"/>
        <v>0</v>
      </c>
      <c r="F67" s="34"/>
      <c r="G67" s="45">
        <f t="shared" ref="G67:I67" si="13">SUMIF($B$53:$B$62,"FGA-1",$G$53:$G$62)</f>
        <v>0</v>
      </c>
      <c r="H67" s="45">
        <f t="shared" si="13"/>
        <v>0</v>
      </c>
      <c r="I67" s="45">
        <f t="shared" si="13"/>
        <v>0</v>
      </c>
      <c r="J67" s="21"/>
      <c r="K67" s="21"/>
      <c r="L67" s="21"/>
      <c r="M67" s="21"/>
      <c r="N67" s="21"/>
      <c r="O67" s="21"/>
      <c r="P67" s="21"/>
      <c r="Q67" s="21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x14ac:dyDescent="0.2">
      <c r="A68" s="58" t="s">
        <v>102</v>
      </c>
      <c r="B68" s="59" t="s">
        <v>103</v>
      </c>
      <c r="C68" s="28">
        <f>SUMIFS($E$53:$E$62,$B$53:$B$62,"FGA-2",$D$53:$D$62,"&lt;&gt;VAGO")</f>
        <v>0</v>
      </c>
      <c r="D68" s="28">
        <f>SUMIFS($E$53:$E$62,$B$53:$B$62,"FGA-2",$D$53:$D$62,"VAGO")</f>
        <v>0</v>
      </c>
      <c r="E68" s="28">
        <f t="shared" si="9"/>
        <v>0</v>
      </c>
      <c r="F68" s="34"/>
      <c r="G68" s="45">
        <f t="shared" ref="G68:I68" si="14">SUMIF($B$53:$B$62,"FGA-2",$G$53:$G$62)</f>
        <v>0</v>
      </c>
      <c r="H68" s="45">
        <f t="shared" si="14"/>
        <v>0</v>
      </c>
      <c r="I68" s="45">
        <f t="shared" si="14"/>
        <v>0</v>
      </c>
      <c r="J68" s="21"/>
      <c r="K68" s="21"/>
      <c r="L68" s="21"/>
      <c r="M68" s="21"/>
      <c r="N68" s="21"/>
      <c r="O68" s="21"/>
      <c r="P68" s="21"/>
      <c r="Q68" s="21"/>
      <c r="R68" s="40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x14ac:dyDescent="0.2">
      <c r="A69" s="58" t="s">
        <v>104</v>
      </c>
      <c r="B69" s="59" t="s">
        <v>105</v>
      </c>
      <c r="C69" s="28">
        <f>SUMIFS($E$53:$E$62,$B$53:$B$62,"FGA-3",$D$53:$D$62,"&lt;&gt;VAGO")</f>
        <v>0</v>
      </c>
      <c r="D69" s="28">
        <f>SUMIFS($E$53:$E$62,$B$53:$B$62,"FGA-3",$D$53:$D$62,"VAGO")</f>
        <v>0</v>
      </c>
      <c r="E69" s="28">
        <f t="shared" si="9"/>
        <v>0</v>
      </c>
      <c r="F69" s="32"/>
      <c r="G69" s="45">
        <f t="shared" ref="G69:I69" si="15">SUMIF($B$53:$B$62,"FGA-3",$G$53:$G$62)</f>
        <v>0</v>
      </c>
      <c r="H69" s="45">
        <f t="shared" si="15"/>
        <v>0</v>
      </c>
      <c r="I69" s="45">
        <f t="shared" si="15"/>
        <v>0</v>
      </c>
      <c r="J69" s="21"/>
      <c r="K69" s="21"/>
      <c r="L69" s="21"/>
      <c r="M69" s="21"/>
      <c r="N69" s="21"/>
      <c r="O69" s="21"/>
      <c r="P69" s="21"/>
      <c r="Q69" s="21"/>
      <c r="R69" s="49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spans="1:30" ht="30" x14ac:dyDescent="0.2">
      <c r="A70" s="63" t="s">
        <v>106</v>
      </c>
      <c r="B70" s="48"/>
      <c r="C70" s="35">
        <f t="shared" ref="C70:E70" si="16">SUM(C64:C69)</f>
        <v>0</v>
      </c>
      <c r="D70" s="35">
        <f t="shared" si="16"/>
        <v>0</v>
      </c>
      <c r="E70" s="35">
        <f t="shared" si="16"/>
        <v>0</v>
      </c>
      <c r="F70" s="48"/>
      <c r="G70" s="51">
        <f t="shared" ref="G70:I70" si="17">SUM(G64:G69)</f>
        <v>0</v>
      </c>
      <c r="H70" s="51">
        <f t="shared" si="17"/>
        <v>0</v>
      </c>
      <c r="I70" s="51">
        <f t="shared" si="17"/>
        <v>0</v>
      </c>
      <c r="J70" s="21"/>
      <c r="K70" s="21"/>
      <c r="L70" s="21"/>
      <c r="M70" s="21"/>
      <c r="N70" s="21"/>
      <c r="O70" s="21"/>
      <c r="P70" s="21"/>
      <c r="Q70" s="21"/>
      <c r="R70" s="49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spans="1:30" ht="33" customHeight="1" x14ac:dyDescent="0.2">
      <c r="A71" s="37"/>
      <c r="B71" s="37"/>
      <c r="C71" s="37"/>
      <c r="D71" s="37"/>
      <c r="E71" s="37"/>
      <c r="F71" s="37"/>
      <c r="G71" s="37"/>
      <c r="H71" s="37"/>
      <c r="I71" s="62"/>
      <c r="J71" s="62"/>
      <c r="K71" s="7"/>
      <c r="L71" s="62"/>
      <c r="M71" s="62"/>
      <c r="N71" s="62"/>
      <c r="O71" s="62"/>
      <c r="P71" s="62"/>
      <c r="Q71" s="62"/>
      <c r="R71" s="40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45" x14ac:dyDescent="0.2">
      <c r="A72" s="63"/>
      <c r="B72" s="63"/>
      <c r="C72" s="35" t="s">
        <v>107</v>
      </c>
      <c r="D72" s="35" t="s">
        <v>108</v>
      </c>
      <c r="E72" s="35" t="s">
        <v>109</v>
      </c>
      <c r="F72" s="25"/>
      <c r="G72" s="35" t="s">
        <v>110</v>
      </c>
      <c r="H72" s="35" t="s">
        <v>111</v>
      </c>
      <c r="I72" s="35" t="s">
        <v>112</v>
      </c>
      <c r="J72" s="62"/>
      <c r="K72" s="7"/>
      <c r="L72" s="62"/>
      <c r="M72" s="62"/>
      <c r="N72" s="62"/>
      <c r="O72" s="62"/>
      <c r="P72" s="62"/>
      <c r="Q72" s="62"/>
      <c r="R72" s="40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30" x14ac:dyDescent="0.2">
      <c r="A73" s="63" t="s">
        <v>113</v>
      </c>
      <c r="B73" s="25"/>
      <c r="C73" s="35">
        <f t="shared" ref="C73:E73" si="18">SUM(C29+C49+C70)</f>
        <v>0</v>
      </c>
      <c r="D73" s="35">
        <f t="shared" si="18"/>
        <v>0</v>
      </c>
      <c r="E73" s="35">
        <f t="shared" si="18"/>
        <v>0</v>
      </c>
      <c r="F73" s="25"/>
      <c r="G73" s="51">
        <f t="shared" ref="G73:I73" si="19">SUM(H29+G49+G70)</f>
        <v>0</v>
      </c>
      <c r="H73" s="51">
        <f t="shared" si="19"/>
        <v>0</v>
      </c>
      <c r="I73" s="51">
        <f t="shared" si="19"/>
        <v>0</v>
      </c>
      <c r="J73" s="62"/>
      <c r="K73" s="7"/>
      <c r="L73" s="62"/>
      <c r="M73" s="62"/>
      <c r="N73" s="62"/>
      <c r="O73" s="62"/>
      <c r="P73" s="62"/>
      <c r="Q73" s="62"/>
      <c r="R73" s="40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30" customHeight="1" x14ac:dyDescent="0.2">
      <c r="A74" s="37"/>
      <c r="B74" s="37"/>
      <c r="C74" s="37"/>
      <c r="D74" s="37"/>
      <c r="E74" s="37"/>
      <c r="F74" s="37"/>
      <c r="G74" s="37"/>
      <c r="H74" s="37"/>
      <c r="I74" s="62"/>
      <c r="J74" s="62"/>
      <c r="K74" s="7"/>
      <c r="L74" s="62"/>
      <c r="M74" s="62"/>
      <c r="N74" s="62"/>
      <c r="O74" s="62"/>
      <c r="P74" s="62"/>
      <c r="Q74" s="62"/>
      <c r="R74" s="40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x14ac:dyDescent="0.2">
      <c r="A75" s="81" t="s">
        <v>114</v>
      </c>
      <c r="B75" s="77"/>
      <c r="C75" s="77"/>
      <c r="D75" s="77"/>
      <c r="E75" s="77"/>
      <c r="F75" s="78"/>
      <c r="G75" s="21"/>
      <c r="H75" s="37"/>
      <c r="I75" s="37"/>
      <c r="J75" s="37"/>
      <c r="K75" s="21"/>
      <c r="L75" s="37"/>
      <c r="M75" s="62"/>
      <c r="N75" s="62"/>
      <c r="O75" s="62"/>
      <c r="P75" s="62"/>
      <c r="Q75" s="62"/>
      <c r="R75" s="40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x14ac:dyDescent="0.2">
      <c r="A76" s="87" t="s">
        <v>115</v>
      </c>
      <c r="B76" s="77"/>
      <c r="C76" s="77"/>
      <c r="D76" s="77"/>
      <c r="E76" s="77"/>
      <c r="F76" s="78"/>
      <c r="G76" s="21"/>
      <c r="H76" s="37"/>
      <c r="I76" s="37"/>
      <c r="J76" s="37"/>
      <c r="K76" s="37"/>
      <c r="L76" s="37"/>
      <c r="M76" s="62"/>
      <c r="N76" s="62"/>
      <c r="O76" s="62"/>
      <c r="P76" s="62"/>
      <c r="Q76" s="62"/>
      <c r="R76" s="40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x14ac:dyDescent="0.2">
      <c r="A77" s="87" t="s">
        <v>116</v>
      </c>
      <c r="B77" s="77"/>
      <c r="C77" s="77"/>
      <c r="D77" s="77"/>
      <c r="E77" s="77"/>
      <c r="F77" s="78"/>
      <c r="G77" s="21"/>
      <c r="H77" s="37"/>
      <c r="I77" s="37"/>
      <c r="J77" s="37"/>
      <c r="K77" s="37"/>
      <c r="L77" s="37"/>
      <c r="M77" s="62"/>
      <c r="N77" s="62"/>
      <c r="O77" s="62"/>
      <c r="P77" s="62"/>
      <c r="Q77" s="62"/>
      <c r="R77" s="40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x14ac:dyDescent="0.2">
      <c r="A78" s="91" t="s">
        <v>117</v>
      </c>
      <c r="B78" s="77"/>
      <c r="C78" s="77"/>
      <c r="D78" s="77"/>
      <c r="E78" s="77"/>
      <c r="F78" s="78"/>
      <c r="G78" s="21"/>
      <c r="H78" s="37"/>
      <c r="I78" s="37"/>
      <c r="J78" s="37"/>
      <c r="K78" s="37"/>
      <c r="L78" s="37"/>
      <c r="M78" s="62"/>
      <c r="N78" s="62"/>
      <c r="O78" s="62"/>
      <c r="P78" s="62"/>
      <c r="Q78" s="62"/>
      <c r="R78" s="40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x14ac:dyDescent="0.2">
      <c r="A79" s="91" t="s">
        <v>118</v>
      </c>
      <c r="B79" s="77"/>
      <c r="C79" s="77"/>
      <c r="D79" s="77"/>
      <c r="E79" s="77"/>
      <c r="F79" s="78"/>
      <c r="G79" s="21"/>
      <c r="H79" s="37"/>
      <c r="I79" s="37"/>
      <c r="J79" s="37"/>
      <c r="K79" s="37"/>
      <c r="L79" s="37"/>
      <c r="M79" s="62"/>
      <c r="N79" s="62"/>
      <c r="O79" s="62"/>
      <c r="P79" s="62"/>
      <c r="Q79" s="62"/>
      <c r="R79" s="40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x14ac:dyDescent="0.2">
      <c r="A80" s="91" t="s">
        <v>119</v>
      </c>
      <c r="B80" s="77"/>
      <c r="C80" s="77"/>
      <c r="D80" s="77"/>
      <c r="E80" s="77"/>
      <c r="F80" s="78"/>
      <c r="G80" s="21"/>
      <c r="H80" s="37"/>
      <c r="I80" s="37"/>
      <c r="J80" s="37"/>
      <c r="K80" s="37"/>
      <c r="L80" s="37"/>
      <c r="M80" s="62"/>
      <c r="N80" s="62"/>
      <c r="O80" s="62"/>
      <c r="P80" s="62"/>
      <c r="Q80" s="62"/>
      <c r="R80" s="40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x14ac:dyDescent="0.2">
      <c r="A81" s="91"/>
      <c r="B81" s="77"/>
      <c r="C81" s="77"/>
      <c r="D81" s="77"/>
      <c r="E81" s="77"/>
      <c r="F81" s="78"/>
      <c r="G81" s="21"/>
      <c r="H81" s="37"/>
      <c r="I81" s="37"/>
      <c r="J81" s="37"/>
      <c r="K81" s="37"/>
      <c r="L81" s="37"/>
      <c r="M81" s="62"/>
      <c r="N81" s="62"/>
      <c r="O81" s="62"/>
      <c r="P81" s="62"/>
      <c r="Q81" s="62"/>
      <c r="R81" s="40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x14ac:dyDescent="0.2">
      <c r="A82" s="91"/>
      <c r="B82" s="77"/>
      <c r="C82" s="77"/>
      <c r="D82" s="77"/>
      <c r="E82" s="77"/>
      <c r="F82" s="78"/>
      <c r="G82" s="21"/>
      <c r="H82" s="37"/>
      <c r="I82" s="37"/>
      <c r="J82" s="37"/>
      <c r="K82" s="37"/>
      <c r="L82" s="37"/>
      <c r="M82" s="62"/>
      <c r="N82" s="62"/>
      <c r="O82" s="62"/>
      <c r="P82" s="62"/>
      <c r="Q82" s="62"/>
      <c r="R82" s="40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x14ac:dyDescent="0.2">
      <c r="A83" s="83"/>
      <c r="B83" s="77"/>
      <c r="C83" s="77"/>
      <c r="D83" s="77"/>
      <c r="E83" s="77"/>
      <c r="F83" s="78"/>
      <c r="G83" s="21"/>
      <c r="H83" s="37"/>
      <c r="I83" s="37"/>
      <c r="J83" s="37"/>
      <c r="K83" s="37"/>
      <c r="L83" s="37"/>
      <c r="M83" s="62"/>
      <c r="N83" s="62"/>
      <c r="O83" s="62"/>
      <c r="P83" s="62"/>
      <c r="Q83" s="62"/>
      <c r="R83" s="40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x14ac:dyDescent="0.2">
      <c r="A84" s="83"/>
      <c r="B84" s="77"/>
      <c r="C84" s="77"/>
      <c r="D84" s="77"/>
      <c r="E84" s="77"/>
      <c r="F84" s="78"/>
      <c r="G84" s="21"/>
      <c r="H84" s="37"/>
      <c r="I84" s="37"/>
      <c r="J84" s="37"/>
      <c r="K84" s="37"/>
      <c r="L84" s="37"/>
      <c r="M84" s="62"/>
      <c r="N84" s="62"/>
      <c r="O84" s="62"/>
      <c r="P84" s="62"/>
      <c r="Q84" s="62"/>
      <c r="R84" s="40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x14ac:dyDescent="0.2">
      <c r="A85" s="83"/>
      <c r="B85" s="77"/>
      <c r="C85" s="77"/>
      <c r="D85" s="77"/>
      <c r="E85" s="77"/>
      <c r="F85" s="78"/>
      <c r="G85" s="21"/>
      <c r="H85" s="37"/>
      <c r="I85" s="37"/>
      <c r="J85" s="37"/>
      <c r="K85" s="37"/>
      <c r="L85" s="37"/>
      <c r="M85" s="62"/>
      <c r="N85" s="62"/>
      <c r="O85" s="62"/>
      <c r="P85" s="62"/>
      <c r="Q85" s="62"/>
      <c r="R85" s="40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x14ac:dyDescent="0.2">
      <c r="A86" s="83"/>
      <c r="B86" s="77"/>
      <c r="C86" s="77"/>
      <c r="D86" s="77"/>
      <c r="E86" s="77"/>
      <c r="F86" s="78"/>
      <c r="G86" s="21"/>
      <c r="H86" s="37"/>
      <c r="I86" s="37"/>
      <c r="J86" s="37"/>
      <c r="K86" s="37"/>
      <c r="L86" s="37"/>
      <c r="M86" s="62"/>
      <c r="N86" s="62"/>
      <c r="O86" s="62"/>
      <c r="P86" s="62"/>
      <c r="Q86" s="62"/>
      <c r="R86" s="40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x14ac:dyDescent="0.2">
      <c r="A87" s="83"/>
      <c r="B87" s="77"/>
      <c r="C87" s="77"/>
      <c r="D87" s="77"/>
      <c r="E87" s="77"/>
      <c r="F87" s="78"/>
      <c r="G87" s="21"/>
      <c r="H87" s="37"/>
      <c r="I87" s="37"/>
      <c r="J87" s="37"/>
      <c r="K87" s="37"/>
      <c r="L87" s="37"/>
      <c r="M87" s="62"/>
      <c r="N87" s="62"/>
      <c r="O87" s="62"/>
      <c r="P87" s="62"/>
      <c r="Q87" s="62"/>
      <c r="R87" s="40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32.25" customHeight="1" x14ac:dyDescent="0.2">
      <c r="A88" s="79"/>
      <c r="B88" s="80"/>
      <c r="C88" s="80"/>
      <c r="D88" s="80"/>
      <c r="E88" s="80"/>
      <c r="F88" s="80"/>
      <c r="G88" s="21"/>
      <c r="H88" s="37"/>
      <c r="I88" s="37"/>
      <c r="J88" s="37"/>
      <c r="K88" s="37"/>
      <c r="L88" s="37"/>
      <c r="M88" s="62"/>
      <c r="N88" s="62"/>
      <c r="O88" s="62"/>
      <c r="P88" s="62"/>
      <c r="Q88" s="62"/>
      <c r="R88" s="40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x14ac:dyDescent="0.2">
      <c r="A89" s="81" t="s">
        <v>120</v>
      </c>
      <c r="B89" s="77"/>
      <c r="C89" s="77"/>
      <c r="D89" s="77"/>
      <c r="E89" s="77"/>
      <c r="F89" s="78"/>
      <c r="G89" s="21"/>
      <c r="H89" s="37"/>
      <c r="I89" s="37"/>
      <c r="J89" s="37"/>
      <c r="K89" s="37"/>
      <c r="L89" s="37"/>
      <c r="M89" s="62"/>
      <c r="N89" s="62"/>
      <c r="O89" s="62"/>
      <c r="P89" s="62"/>
      <c r="Q89" s="62"/>
      <c r="R89" s="40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x14ac:dyDescent="0.2">
      <c r="A90" s="82" t="s">
        <v>121</v>
      </c>
      <c r="B90" s="77"/>
      <c r="C90" s="77"/>
      <c r="D90" s="77"/>
      <c r="E90" s="77"/>
      <c r="F90" s="78"/>
      <c r="G90" s="21"/>
      <c r="H90" s="37"/>
      <c r="I90" s="37"/>
      <c r="J90" s="37"/>
      <c r="K90" s="37"/>
      <c r="L90" s="37"/>
      <c r="M90" s="62"/>
      <c r="N90" s="62"/>
      <c r="O90" s="62"/>
      <c r="P90" s="62"/>
      <c r="Q90" s="62"/>
      <c r="R90" s="40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x14ac:dyDescent="0.2">
      <c r="A91" s="76" t="s">
        <v>122</v>
      </c>
      <c r="B91" s="77"/>
      <c r="C91" s="77"/>
      <c r="D91" s="77"/>
      <c r="E91" s="77"/>
      <c r="F91" s="78"/>
      <c r="G91" s="21"/>
      <c r="H91" s="37"/>
      <c r="I91" s="37"/>
      <c r="J91" s="37"/>
      <c r="K91" s="37"/>
      <c r="L91" s="37"/>
      <c r="M91" s="62"/>
      <c r="N91" s="62"/>
      <c r="O91" s="62"/>
      <c r="P91" s="62"/>
      <c r="Q91" s="62"/>
      <c r="R91" s="40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x14ac:dyDescent="0.2">
      <c r="A92" s="76" t="s">
        <v>123</v>
      </c>
      <c r="B92" s="77"/>
      <c r="C92" s="77"/>
      <c r="D92" s="77"/>
      <c r="E92" s="77"/>
      <c r="F92" s="78"/>
      <c r="G92" s="21"/>
      <c r="H92" s="37"/>
      <c r="I92" s="37"/>
      <c r="J92" s="37"/>
      <c r="K92" s="37"/>
      <c r="L92" s="37"/>
      <c r="M92" s="62"/>
      <c r="N92" s="62"/>
      <c r="O92" s="62"/>
      <c r="P92" s="62"/>
      <c r="Q92" s="62"/>
      <c r="R92" s="40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x14ac:dyDescent="0.2">
      <c r="A93" s="76" t="s">
        <v>124</v>
      </c>
      <c r="B93" s="77"/>
      <c r="C93" s="77"/>
      <c r="D93" s="77"/>
      <c r="E93" s="77"/>
      <c r="F93" s="78"/>
      <c r="G93" s="21"/>
      <c r="H93" s="37"/>
      <c r="I93" s="37"/>
      <c r="J93" s="37"/>
      <c r="K93" s="37"/>
      <c r="L93" s="37"/>
      <c r="M93" s="62"/>
      <c r="N93" s="62"/>
      <c r="O93" s="62"/>
      <c r="P93" s="62"/>
      <c r="Q93" s="62"/>
      <c r="R93" s="40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x14ac:dyDescent="0.2">
      <c r="A94" s="76" t="s">
        <v>125</v>
      </c>
      <c r="B94" s="77"/>
      <c r="C94" s="77"/>
      <c r="D94" s="77"/>
      <c r="E94" s="77"/>
      <c r="F94" s="78"/>
      <c r="G94" s="21"/>
      <c r="H94" s="37"/>
      <c r="I94" s="37"/>
      <c r="J94" s="37"/>
      <c r="K94" s="37"/>
      <c r="L94" s="37"/>
      <c r="M94" s="62"/>
      <c r="N94" s="62"/>
      <c r="O94" s="62"/>
      <c r="P94" s="62"/>
      <c r="Q94" s="62"/>
      <c r="R94" s="40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x14ac:dyDescent="0.2">
      <c r="A95" s="76" t="s">
        <v>126</v>
      </c>
      <c r="B95" s="77"/>
      <c r="C95" s="77"/>
      <c r="D95" s="77"/>
      <c r="E95" s="77"/>
      <c r="F95" s="78"/>
      <c r="G95" s="21"/>
      <c r="H95" s="37"/>
      <c r="I95" s="37"/>
      <c r="J95" s="37"/>
      <c r="K95" s="37"/>
      <c r="L95" s="37"/>
      <c r="M95" s="62"/>
      <c r="N95" s="62"/>
      <c r="O95" s="62"/>
      <c r="P95" s="62"/>
      <c r="Q95" s="62"/>
      <c r="R95" s="40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x14ac:dyDescent="0.2">
      <c r="A96" s="76" t="s">
        <v>127</v>
      </c>
      <c r="B96" s="77"/>
      <c r="C96" s="77"/>
      <c r="D96" s="77"/>
      <c r="E96" s="77"/>
      <c r="F96" s="78"/>
      <c r="G96" s="21"/>
      <c r="H96" s="37"/>
      <c r="I96" s="37"/>
      <c r="J96" s="37"/>
      <c r="K96" s="37"/>
      <c r="L96" s="37"/>
      <c r="M96" s="62"/>
      <c r="N96" s="62"/>
      <c r="O96" s="62"/>
      <c r="P96" s="62"/>
      <c r="Q96" s="62"/>
      <c r="R96" s="40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x14ac:dyDescent="0.2">
      <c r="A97" s="76" t="s">
        <v>128</v>
      </c>
      <c r="B97" s="77"/>
      <c r="C97" s="77"/>
      <c r="D97" s="77"/>
      <c r="E97" s="77"/>
      <c r="F97" s="78"/>
      <c r="G97" s="21"/>
      <c r="H97" s="37"/>
      <c r="I97" s="37"/>
      <c r="J97" s="37"/>
      <c r="K97" s="37"/>
      <c r="L97" s="37"/>
      <c r="M97" s="62"/>
      <c r="N97" s="62"/>
      <c r="O97" s="62"/>
      <c r="P97" s="62"/>
      <c r="Q97" s="62"/>
      <c r="R97" s="40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x14ac:dyDescent="0.2">
      <c r="A98" s="76" t="s">
        <v>129</v>
      </c>
      <c r="B98" s="77"/>
      <c r="C98" s="77"/>
      <c r="D98" s="77"/>
      <c r="E98" s="77"/>
      <c r="F98" s="78"/>
      <c r="G98" s="21"/>
      <c r="H98" s="37"/>
      <c r="I98" s="37"/>
      <c r="J98" s="37"/>
      <c r="K98" s="37"/>
      <c r="L98" s="37"/>
      <c r="M98" s="62"/>
      <c r="N98" s="62"/>
      <c r="O98" s="62"/>
      <c r="P98" s="62"/>
      <c r="Q98" s="62"/>
      <c r="R98" s="40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x14ac:dyDescent="0.2">
      <c r="A99" s="76" t="s">
        <v>130</v>
      </c>
      <c r="B99" s="77"/>
      <c r="C99" s="77"/>
      <c r="D99" s="77"/>
      <c r="E99" s="77"/>
      <c r="F99" s="78"/>
      <c r="G99" s="21"/>
      <c r="H99" s="37"/>
      <c r="I99" s="37"/>
      <c r="J99" s="37"/>
      <c r="K99" s="37"/>
      <c r="L99" s="37"/>
      <c r="M99" s="62"/>
      <c r="N99" s="62"/>
      <c r="O99" s="62"/>
      <c r="P99" s="62"/>
      <c r="Q99" s="62"/>
      <c r="R99" s="40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x14ac:dyDescent="0.2">
      <c r="A100" s="76" t="s">
        <v>131</v>
      </c>
      <c r="B100" s="77"/>
      <c r="C100" s="77"/>
      <c r="D100" s="77"/>
      <c r="E100" s="77"/>
      <c r="F100" s="78"/>
      <c r="G100" s="21"/>
      <c r="H100" s="37"/>
      <c r="I100" s="37"/>
      <c r="J100" s="37"/>
      <c r="K100" s="37"/>
      <c r="L100" s="37"/>
      <c r="M100" s="62"/>
      <c r="N100" s="62"/>
      <c r="O100" s="62"/>
      <c r="P100" s="62"/>
      <c r="Q100" s="62"/>
      <c r="R100" s="40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x14ac:dyDescent="0.2">
      <c r="A101" s="76" t="s">
        <v>132</v>
      </c>
      <c r="B101" s="77"/>
      <c r="C101" s="77"/>
      <c r="D101" s="77"/>
      <c r="E101" s="77"/>
      <c r="F101" s="78"/>
      <c r="G101" s="21"/>
      <c r="H101" s="37"/>
      <c r="I101" s="37"/>
      <c r="J101" s="37"/>
      <c r="K101" s="37"/>
      <c r="L101" s="37"/>
      <c r="M101" s="62"/>
      <c r="N101" s="62"/>
      <c r="O101" s="62"/>
      <c r="P101" s="62"/>
      <c r="Q101" s="62"/>
      <c r="R101" s="40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x14ac:dyDescent="0.2">
      <c r="A102" s="76" t="s">
        <v>133</v>
      </c>
      <c r="B102" s="77"/>
      <c r="C102" s="77"/>
      <c r="D102" s="77"/>
      <c r="E102" s="77"/>
      <c r="F102" s="78"/>
      <c r="G102" s="21"/>
      <c r="H102" s="37"/>
      <c r="I102" s="37"/>
      <c r="J102" s="37"/>
      <c r="K102" s="37"/>
      <c r="L102" s="37"/>
      <c r="M102" s="62"/>
      <c r="N102" s="62"/>
      <c r="O102" s="62"/>
      <c r="P102" s="62"/>
      <c r="Q102" s="62"/>
      <c r="R102" s="40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x14ac:dyDescent="0.2">
      <c r="A103" s="76" t="s">
        <v>134</v>
      </c>
      <c r="B103" s="77"/>
      <c r="C103" s="77"/>
      <c r="D103" s="77"/>
      <c r="E103" s="77"/>
      <c r="F103" s="78"/>
      <c r="G103" s="21"/>
      <c r="H103" s="37"/>
      <c r="I103" s="37"/>
      <c r="J103" s="37"/>
      <c r="K103" s="37"/>
      <c r="L103" s="37"/>
      <c r="M103" s="62"/>
      <c r="N103" s="62"/>
      <c r="O103" s="62"/>
      <c r="P103" s="62"/>
      <c r="Q103" s="62"/>
      <c r="R103" s="40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x14ac:dyDescent="0.2">
      <c r="A104" s="76" t="s">
        <v>135</v>
      </c>
      <c r="B104" s="77"/>
      <c r="C104" s="77"/>
      <c r="D104" s="77"/>
      <c r="E104" s="77"/>
      <c r="F104" s="78"/>
      <c r="G104" s="21"/>
      <c r="H104" s="37"/>
      <c r="I104" s="37"/>
      <c r="J104" s="37"/>
      <c r="K104" s="37"/>
      <c r="L104" s="37"/>
      <c r="M104" s="62"/>
      <c r="N104" s="62"/>
      <c r="O104" s="62"/>
      <c r="P104" s="62"/>
      <c r="Q104" s="62"/>
      <c r="R104" s="40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x14ac:dyDescent="0.2">
      <c r="A105" s="76" t="s">
        <v>136</v>
      </c>
      <c r="B105" s="77"/>
      <c r="C105" s="77"/>
      <c r="D105" s="77"/>
      <c r="E105" s="77"/>
      <c r="F105" s="78"/>
      <c r="G105" s="21"/>
      <c r="H105" s="37"/>
      <c r="I105" s="37"/>
      <c r="J105" s="37"/>
      <c r="K105" s="37"/>
      <c r="L105" s="37"/>
      <c r="M105" s="62"/>
      <c r="N105" s="62"/>
      <c r="O105" s="62"/>
      <c r="P105" s="62"/>
      <c r="Q105" s="62"/>
      <c r="R105" s="40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x14ac:dyDescent="0.2">
      <c r="A106" s="76" t="s">
        <v>137</v>
      </c>
      <c r="B106" s="77"/>
      <c r="C106" s="77"/>
      <c r="D106" s="77"/>
      <c r="E106" s="77"/>
      <c r="F106" s="78"/>
      <c r="G106" s="21"/>
      <c r="H106" s="37"/>
      <c r="I106" s="37"/>
      <c r="J106" s="37"/>
      <c r="K106" s="37"/>
      <c r="L106" s="37"/>
      <c r="M106" s="62"/>
      <c r="N106" s="62"/>
      <c r="O106" s="62"/>
      <c r="P106" s="62"/>
      <c r="Q106" s="62"/>
      <c r="R106" s="40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x14ac:dyDescent="0.2">
      <c r="A107" s="76" t="s">
        <v>138</v>
      </c>
      <c r="B107" s="77"/>
      <c r="C107" s="77"/>
      <c r="D107" s="77"/>
      <c r="E107" s="77"/>
      <c r="F107" s="78"/>
      <c r="G107" s="21"/>
      <c r="H107" s="37"/>
      <c r="I107" s="37"/>
      <c r="J107" s="37"/>
      <c r="K107" s="37"/>
      <c r="L107" s="37"/>
      <c r="M107" s="62"/>
      <c r="N107" s="62"/>
      <c r="O107" s="62"/>
      <c r="P107" s="62"/>
      <c r="Q107" s="62"/>
      <c r="R107" s="40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x14ac:dyDescent="0.2">
      <c r="A108" s="76" t="s">
        <v>139</v>
      </c>
      <c r="B108" s="77"/>
      <c r="C108" s="77"/>
      <c r="D108" s="77"/>
      <c r="E108" s="77"/>
      <c r="F108" s="78"/>
      <c r="G108" s="21"/>
      <c r="H108" s="37"/>
      <c r="I108" s="37"/>
      <c r="J108" s="37"/>
      <c r="K108" s="37"/>
      <c r="L108" s="37"/>
      <c r="M108" s="62"/>
      <c r="N108" s="62"/>
      <c r="O108" s="62"/>
      <c r="P108" s="62"/>
      <c r="Q108" s="62"/>
      <c r="R108" s="40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x14ac:dyDescent="0.2">
      <c r="A109" s="76" t="s">
        <v>140</v>
      </c>
      <c r="B109" s="77"/>
      <c r="C109" s="77"/>
      <c r="D109" s="77"/>
      <c r="E109" s="77"/>
      <c r="F109" s="78"/>
      <c r="G109" s="21"/>
      <c r="H109" s="37"/>
      <c r="I109" s="37"/>
      <c r="J109" s="37"/>
      <c r="K109" s="37"/>
      <c r="L109" s="37"/>
      <c r="M109" s="62"/>
      <c r="N109" s="62"/>
      <c r="O109" s="62"/>
      <c r="P109" s="62"/>
      <c r="Q109" s="62"/>
      <c r="R109" s="40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x14ac:dyDescent="0.2">
      <c r="A110" s="76" t="s">
        <v>141</v>
      </c>
      <c r="B110" s="77"/>
      <c r="C110" s="77"/>
      <c r="D110" s="77"/>
      <c r="E110" s="77"/>
      <c r="F110" s="78"/>
      <c r="G110" s="21"/>
      <c r="H110" s="37"/>
      <c r="I110" s="37"/>
      <c r="J110" s="37"/>
      <c r="K110" s="37"/>
      <c r="L110" s="37"/>
      <c r="M110" s="62"/>
      <c r="N110" s="62"/>
      <c r="O110" s="62"/>
      <c r="P110" s="62"/>
      <c r="Q110" s="62"/>
      <c r="R110" s="40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x14ac:dyDescent="0.2">
      <c r="A111" s="76" t="s">
        <v>142</v>
      </c>
      <c r="B111" s="77"/>
      <c r="C111" s="77"/>
      <c r="D111" s="77"/>
      <c r="E111" s="77"/>
      <c r="F111" s="78"/>
      <c r="G111" s="21"/>
      <c r="H111" s="37"/>
      <c r="I111" s="37"/>
      <c r="J111" s="37"/>
      <c r="K111" s="37"/>
      <c r="L111" s="37"/>
      <c r="M111" s="62"/>
      <c r="N111" s="62"/>
      <c r="O111" s="62"/>
      <c r="P111" s="62"/>
      <c r="Q111" s="62"/>
      <c r="R111" s="40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x14ac:dyDescent="0.2">
      <c r="A112" s="76" t="s">
        <v>143</v>
      </c>
      <c r="B112" s="77"/>
      <c r="C112" s="77"/>
      <c r="D112" s="77"/>
      <c r="E112" s="77"/>
      <c r="F112" s="78"/>
      <c r="G112" s="21"/>
      <c r="H112" s="37"/>
      <c r="I112" s="37"/>
      <c r="J112" s="37"/>
      <c r="K112" s="37"/>
      <c r="L112" s="37"/>
      <c r="M112" s="62"/>
      <c r="N112" s="62"/>
      <c r="O112" s="62"/>
      <c r="P112" s="62"/>
      <c r="Q112" s="62"/>
      <c r="R112" s="40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x14ac:dyDescent="0.2">
      <c r="A113" s="76" t="s">
        <v>144</v>
      </c>
      <c r="B113" s="77"/>
      <c r="C113" s="77"/>
      <c r="D113" s="77"/>
      <c r="E113" s="77"/>
      <c r="F113" s="78"/>
      <c r="G113" s="21"/>
      <c r="H113" s="37"/>
      <c r="I113" s="37"/>
      <c r="J113" s="37"/>
      <c r="K113" s="37"/>
      <c r="L113" s="37"/>
      <c r="M113" s="62"/>
      <c r="N113" s="62"/>
      <c r="O113" s="62"/>
      <c r="P113" s="62"/>
      <c r="Q113" s="62"/>
      <c r="R113" s="64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x14ac:dyDescent="0.2">
      <c r="A114" s="76" t="s">
        <v>145</v>
      </c>
      <c r="B114" s="77"/>
      <c r="C114" s="77"/>
      <c r="D114" s="77"/>
      <c r="E114" s="77"/>
      <c r="F114" s="78"/>
      <c r="G114" s="21"/>
      <c r="H114" s="37"/>
      <c r="I114" s="37"/>
      <c r="J114" s="37"/>
      <c r="K114" s="37"/>
      <c r="L114" s="37"/>
      <c r="M114" s="62"/>
      <c r="N114" s="62"/>
      <c r="O114" s="62"/>
      <c r="P114" s="62"/>
      <c r="Q114" s="62"/>
      <c r="R114" s="64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x14ac:dyDescent="0.2">
      <c r="A115" s="76" t="s">
        <v>146</v>
      </c>
      <c r="B115" s="77"/>
      <c r="C115" s="77"/>
      <c r="D115" s="77"/>
      <c r="E115" s="77"/>
      <c r="F115" s="78"/>
      <c r="G115" s="21"/>
      <c r="H115" s="37"/>
      <c r="I115" s="37"/>
      <c r="J115" s="37"/>
      <c r="K115" s="37"/>
      <c r="L115" s="37"/>
      <c r="M115" s="62"/>
      <c r="N115" s="62"/>
      <c r="O115" s="62"/>
      <c r="P115" s="62"/>
      <c r="Q115" s="62"/>
      <c r="R115" s="64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x14ac:dyDescent="0.2">
      <c r="A116" s="76" t="s">
        <v>147</v>
      </c>
      <c r="B116" s="77"/>
      <c r="C116" s="77"/>
      <c r="D116" s="77"/>
      <c r="E116" s="77"/>
      <c r="F116" s="78"/>
      <c r="G116" s="21"/>
      <c r="H116" s="37"/>
      <c r="I116" s="37"/>
      <c r="J116" s="37"/>
      <c r="K116" s="37"/>
      <c r="L116" s="37"/>
      <c r="M116" s="62"/>
      <c r="N116" s="62"/>
      <c r="O116" s="62"/>
      <c r="P116" s="62"/>
      <c r="Q116" s="62"/>
      <c r="R116" s="64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x14ac:dyDescent="0.2">
      <c r="A117" s="76" t="s">
        <v>148</v>
      </c>
      <c r="B117" s="77"/>
      <c r="C117" s="77"/>
      <c r="D117" s="77"/>
      <c r="E117" s="77"/>
      <c r="F117" s="78"/>
      <c r="G117" s="21"/>
      <c r="H117" s="37"/>
      <c r="I117" s="37"/>
      <c r="J117" s="37"/>
      <c r="K117" s="37"/>
      <c r="L117" s="37"/>
      <c r="M117" s="62"/>
      <c r="N117" s="62"/>
      <c r="O117" s="62"/>
      <c r="P117" s="62"/>
      <c r="Q117" s="62"/>
      <c r="R117" s="64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x14ac:dyDescent="0.2">
      <c r="A118" s="76" t="s">
        <v>149</v>
      </c>
      <c r="B118" s="77"/>
      <c r="C118" s="77"/>
      <c r="D118" s="77"/>
      <c r="E118" s="77"/>
      <c r="F118" s="78"/>
      <c r="G118" s="21"/>
      <c r="H118" s="37"/>
      <c r="I118" s="37"/>
      <c r="J118" s="37"/>
      <c r="K118" s="37"/>
      <c r="L118" s="37"/>
      <c r="M118" s="62"/>
      <c r="N118" s="62"/>
      <c r="O118" s="62"/>
      <c r="P118" s="62"/>
      <c r="Q118" s="62"/>
      <c r="R118" s="64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x14ac:dyDescent="0.2">
      <c r="A119" s="76" t="s">
        <v>150</v>
      </c>
      <c r="B119" s="77"/>
      <c r="C119" s="77"/>
      <c r="D119" s="77"/>
      <c r="E119" s="77"/>
      <c r="F119" s="78"/>
      <c r="G119" s="21"/>
      <c r="H119" s="37"/>
      <c r="I119" s="37"/>
      <c r="J119" s="37"/>
      <c r="K119" s="37"/>
      <c r="L119" s="37"/>
      <c r="M119" s="62"/>
      <c r="N119" s="62"/>
      <c r="O119" s="62"/>
      <c r="P119" s="62"/>
      <c r="Q119" s="62"/>
      <c r="R119" s="64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x14ac:dyDescent="0.2">
      <c r="A120" s="76" t="s">
        <v>151</v>
      </c>
      <c r="B120" s="77"/>
      <c r="C120" s="77"/>
      <c r="D120" s="77"/>
      <c r="E120" s="77"/>
      <c r="F120" s="78"/>
      <c r="G120" s="21"/>
      <c r="H120" s="37"/>
      <c r="I120" s="37"/>
      <c r="J120" s="37"/>
      <c r="K120" s="37"/>
      <c r="L120" s="37"/>
      <c r="M120" s="62"/>
      <c r="N120" s="62"/>
      <c r="O120" s="62"/>
      <c r="P120" s="62"/>
      <c r="Q120" s="62"/>
      <c r="R120" s="64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x14ac:dyDescent="0.2">
      <c r="A121" s="76" t="s">
        <v>152</v>
      </c>
      <c r="B121" s="77"/>
      <c r="C121" s="77"/>
      <c r="D121" s="77"/>
      <c r="E121" s="77"/>
      <c r="F121" s="78"/>
      <c r="G121" s="21"/>
      <c r="H121" s="37"/>
      <c r="I121" s="37"/>
      <c r="J121" s="37"/>
      <c r="K121" s="37"/>
      <c r="L121" s="37"/>
      <c r="M121" s="62"/>
      <c r="N121" s="62"/>
      <c r="O121" s="62"/>
      <c r="P121" s="62"/>
      <c r="Q121" s="62"/>
      <c r="R121" s="64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x14ac:dyDescent="0.2">
      <c r="A122" s="76" t="s">
        <v>153</v>
      </c>
      <c r="B122" s="77"/>
      <c r="C122" s="77"/>
      <c r="D122" s="77"/>
      <c r="E122" s="77"/>
      <c r="F122" s="78"/>
      <c r="G122" s="21"/>
      <c r="H122" s="37"/>
      <c r="I122" s="37"/>
      <c r="J122" s="37"/>
      <c r="K122" s="37"/>
      <c r="L122" s="37"/>
      <c r="M122" s="62"/>
      <c r="N122" s="62"/>
      <c r="O122" s="62"/>
      <c r="P122" s="62"/>
      <c r="Q122" s="62"/>
      <c r="R122" s="64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x14ac:dyDescent="0.2">
      <c r="A123" s="76" t="s">
        <v>154</v>
      </c>
      <c r="B123" s="77"/>
      <c r="C123" s="77"/>
      <c r="D123" s="77"/>
      <c r="E123" s="77"/>
      <c r="F123" s="78"/>
      <c r="G123" s="21"/>
      <c r="H123" s="37"/>
      <c r="I123" s="37"/>
      <c r="J123" s="37"/>
      <c r="K123" s="37"/>
      <c r="L123" s="37"/>
      <c r="M123" s="62"/>
      <c r="N123" s="62"/>
      <c r="O123" s="62"/>
      <c r="P123" s="62"/>
      <c r="Q123" s="62"/>
      <c r="R123" s="64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x14ac:dyDescent="0.2">
      <c r="A124" s="76" t="s">
        <v>155</v>
      </c>
      <c r="B124" s="77"/>
      <c r="C124" s="77"/>
      <c r="D124" s="77"/>
      <c r="E124" s="77"/>
      <c r="F124" s="78"/>
      <c r="G124" s="21"/>
      <c r="H124" s="37"/>
      <c r="I124" s="37"/>
      <c r="J124" s="37"/>
      <c r="K124" s="37"/>
      <c r="L124" s="37"/>
      <c r="M124" s="62"/>
      <c r="N124" s="62"/>
      <c r="O124" s="62"/>
      <c r="P124" s="62"/>
      <c r="Q124" s="62"/>
      <c r="R124" s="64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</row>
    <row r="125" spans="1:30" x14ac:dyDescent="0.2">
      <c r="A125" s="76" t="s">
        <v>156</v>
      </c>
      <c r="B125" s="77"/>
      <c r="C125" s="77"/>
      <c r="D125" s="77"/>
      <c r="E125" s="77"/>
      <c r="F125" s="78"/>
      <c r="G125" s="21"/>
      <c r="H125" s="37"/>
      <c r="I125" s="37"/>
      <c r="J125" s="37"/>
      <c r="K125" s="37"/>
      <c r="L125" s="37"/>
      <c r="M125" s="62"/>
      <c r="N125" s="62"/>
      <c r="O125" s="62"/>
      <c r="P125" s="62"/>
      <c r="Q125" s="62"/>
      <c r="R125" s="64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</row>
    <row r="126" spans="1:30" x14ac:dyDescent="0.2">
      <c r="A126" s="76" t="s">
        <v>157</v>
      </c>
      <c r="B126" s="77"/>
      <c r="C126" s="77"/>
      <c r="D126" s="77"/>
      <c r="E126" s="77"/>
      <c r="F126" s="78"/>
      <c r="G126" s="21"/>
      <c r="H126" s="37"/>
      <c r="I126" s="37"/>
      <c r="J126" s="37"/>
      <c r="K126" s="37"/>
      <c r="L126" s="37"/>
      <c r="M126" s="62"/>
      <c r="N126" s="62"/>
      <c r="O126" s="62"/>
      <c r="P126" s="62"/>
      <c r="Q126" s="62"/>
      <c r="R126" s="64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</row>
    <row r="127" spans="1:30" x14ac:dyDescent="0.2">
      <c r="A127" s="76" t="s">
        <v>158</v>
      </c>
      <c r="B127" s="77"/>
      <c r="C127" s="77"/>
      <c r="D127" s="77"/>
      <c r="E127" s="77"/>
      <c r="F127" s="78"/>
      <c r="G127" s="21"/>
      <c r="H127" s="37"/>
      <c r="I127" s="37"/>
      <c r="J127" s="37"/>
      <c r="K127" s="37"/>
      <c r="L127" s="37"/>
      <c r="M127" s="62"/>
      <c r="N127" s="62"/>
      <c r="O127" s="62"/>
      <c r="P127" s="62"/>
      <c r="Q127" s="62"/>
      <c r="R127" s="64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</row>
    <row r="128" spans="1:30" x14ac:dyDescent="0.2">
      <c r="A128" s="76" t="s">
        <v>159</v>
      </c>
      <c r="B128" s="77"/>
      <c r="C128" s="77"/>
      <c r="D128" s="77"/>
      <c r="E128" s="77"/>
      <c r="F128" s="78"/>
      <c r="G128" s="21"/>
      <c r="H128" s="37"/>
      <c r="I128" s="37"/>
      <c r="J128" s="37"/>
      <c r="K128" s="37"/>
      <c r="L128" s="37"/>
      <c r="M128" s="62"/>
      <c r="N128" s="62"/>
      <c r="O128" s="62"/>
      <c r="P128" s="62"/>
      <c r="Q128" s="62"/>
      <c r="R128" s="64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</row>
    <row r="129" spans="1:30" x14ac:dyDescent="0.2">
      <c r="A129" s="76" t="s">
        <v>160</v>
      </c>
      <c r="B129" s="77"/>
      <c r="C129" s="77"/>
      <c r="D129" s="77"/>
      <c r="E129" s="77"/>
      <c r="F129" s="78"/>
      <c r="G129" s="21"/>
      <c r="H129" s="37"/>
      <c r="I129" s="37"/>
      <c r="J129" s="37"/>
      <c r="K129" s="37"/>
      <c r="L129" s="37"/>
      <c r="M129" s="62"/>
      <c r="N129" s="62"/>
      <c r="O129" s="62"/>
      <c r="P129" s="62"/>
      <c r="Q129" s="62"/>
      <c r="R129" s="64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</row>
    <row r="130" spans="1:30" x14ac:dyDescent="0.2">
      <c r="A130" s="76" t="s">
        <v>161</v>
      </c>
      <c r="B130" s="77"/>
      <c r="C130" s="77"/>
      <c r="D130" s="77"/>
      <c r="E130" s="77"/>
      <c r="F130" s="78"/>
      <c r="G130" s="21"/>
      <c r="H130" s="37"/>
      <c r="I130" s="37"/>
      <c r="J130" s="37"/>
      <c r="K130" s="37"/>
      <c r="L130" s="37"/>
      <c r="M130" s="62"/>
      <c r="N130" s="62"/>
      <c r="O130" s="62"/>
      <c r="P130" s="62"/>
      <c r="Q130" s="62"/>
      <c r="R130" s="64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</row>
    <row r="131" spans="1:30" ht="14.25" x14ac:dyDescent="0.2">
      <c r="A131" s="76" t="s">
        <v>162</v>
      </c>
      <c r="B131" s="77"/>
      <c r="C131" s="77"/>
      <c r="D131" s="77"/>
      <c r="E131" s="77"/>
      <c r="F131" s="78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</row>
    <row r="132" spans="1:30" ht="14.25" x14ac:dyDescent="0.2">
      <c r="A132" s="76" t="s">
        <v>163</v>
      </c>
      <c r="B132" s="77"/>
      <c r="C132" s="77"/>
      <c r="D132" s="77"/>
      <c r="E132" s="77"/>
      <c r="F132" s="78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</row>
    <row r="133" spans="1:30" ht="14.25" x14ac:dyDescent="0.2">
      <c r="A133" s="76" t="s">
        <v>164</v>
      </c>
      <c r="B133" s="77"/>
      <c r="C133" s="77"/>
      <c r="D133" s="77"/>
      <c r="E133" s="77"/>
      <c r="F133" s="78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</row>
    <row r="134" spans="1:30" ht="14.25" x14ac:dyDescent="0.2">
      <c r="A134" s="76" t="s">
        <v>165</v>
      </c>
      <c r="B134" s="77"/>
      <c r="C134" s="77"/>
      <c r="D134" s="77"/>
      <c r="E134" s="77"/>
      <c r="F134" s="78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</row>
    <row r="135" spans="1:30" ht="14.25" x14ac:dyDescent="0.2">
      <c r="A135" s="76" t="s">
        <v>166</v>
      </c>
      <c r="B135" s="77"/>
      <c r="C135" s="77"/>
      <c r="D135" s="77"/>
      <c r="E135" s="77"/>
      <c r="F135" s="78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</row>
    <row r="136" spans="1:30" ht="14.25" x14ac:dyDescent="0.2">
      <c r="A136" s="76" t="s">
        <v>167</v>
      </c>
      <c r="B136" s="77"/>
      <c r="C136" s="77"/>
      <c r="D136" s="77"/>
      <c r="E136" s="77"/>
      <c r="F136" s="78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</row>
    <row r="137" spans="1:30" ht="14.25" x14ac:dyDescent="0.2">
      <c r="A137" s="76" t="s">
        <v>168</v>
      </c>
      <c r="B137" s="77"/>
      <c r="C137" s="77"/>
      <c r="D137" s="77"/>
      <c r="E137" s="77"/>
      <c r="F137" s="78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</row>
    <row r="138" spans="1:30" ht="14.25" x14ac:dyDescent="0.2">
      <c r="A138" s="76" t="s">
        <v>169</v>
      </c>
      <c r="B138" s="77"/>
      <c r="C138" s="77"/>
      <c r="D138" s="77"/>
      <c r="E138" s="77"/>
      <c r="F138" s="78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</row>
    <row r="139" spans="1:30" ht="14.25" x14ac:dyDescent="0.2">
      <c r="A139" s="76" t="s">
        <v>170</v>
      </c>
      <c r="B139" s="77"/>
      <c r="C139" s="77"/>
      <c r="D139" s="77"/>
      <c r="E139" s="77"/>
      <c r="F139" s="78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</row>
    <row r="140" spans="1:30" ht="14.25" x14ac:dyDescent="0.2">
      <c r="A140" s="76" t="s">
        <v>171</v>
      </c>
      <c r="B140" s="77"/>
      <c r="C140" s="77"/>
      <c r="D140" s="77"/>
      <c r="E140" s="77"/>
      <c r="F140" s="78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</row>
    <row r="141" spans="1:30" ht="14.25" x14ac:dyDescent="0.2">
      <c r="A141" s="76" t="s">
        <v>172</v>
      </c>
      <c r="B141" s="77"/>
      <c r="C141" s="77"/>
      <c r="D141" s="77"/>
      <c r="E141" s="77"/>
      <c r="F141" s="78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</row>
    <row r="142" spans="1:30" ht="14.25" x14ac:dyDescent="0.2">
      <c r="A142" s="76" t="s">
        <v>173</v>
      </c>
      <c r="B142" s="77"/>
      <c r="C142" s="77"/>
      <c r="D142" s="77"/>
      <c r="E142" s="77"/>
      <c r="F142" s="78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</row>
    <row r="143" spans="1:30" ht="14.25" x14ac:dyDescent="0.2">
      <c r="A143" s="76" t="s">
        <v>174</v>
      </c>
      <c r="B143" s="77"/>
      <c r="C143" s="77"/>
      <c r="D143" s="77"/>
      <c r="E143" s="77"/>
      <c r="F143" s="78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</row>
    <row r="144" spans="1:30" ht="14.25" x14ac:dyDescent="0.2">
      <c r="A144" s="76" t="s">
        <v>175</v>
      </c>
      <c r="B144" s="77"/>
      <c r="C144" s="77"/>
      <c r="D144" s="77"/>
      <c r="E144" s="77"/>
      <c r="F144" s="78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</row>
    <row r="145" spans="1:30" ht="14.25" x14ac:dyDescent="0.2">
      <c r="A145" s="76" t="s">
        <v>176</v>
      </c>
      <c r="B145" s="77"/>
      <c r="C145" s="77"/>
      <c r="D145" s="77"/>
      <c r="E145" s="77"/>
      <c r="F145" s="78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</row>
    <row r="146" spans="1:30" ht="14.25" x14ac:dyDescent="0.2">
      <c r="A146" s="76" t="s">
        <v>177</v>
      </c>
      <c r="B146" s="77"/>
      <c r="C146" s="77"/>
      <c r="D146" s="77"/>
      <c r="E146" s="77"/>
      <c r="F146" s="78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</row>
    <row r="147" spans="1:30" ht="14.25" x14ac:dyDescent="0.2">
      <c r="A147" s="76" t="s">
        <v>178</v>
      </c>
      <c r="B147" s="77"/>
      <c r="C147" s="77"/>
      <c r="D147" s="77"/>
      <c r="E147" s="77"/>
      <c r="F147" s="78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</row>
    <row r="148" spans="1:30" ht="14.25" x14ac:dyDescent="0.2">
      <c r="A148" s="76" t="s">
        <v>179</v>
      </c>
      <c r="B148" s="77"/>
      <c r="C148" s="77"/>
      <c r="D148" s="77"/>
      <c r="E148" s="77"/>
      <c r="F148" s="78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</row>
    <row r="149" spans="1:30" ht="14.25" x14ac:dyDescent="0.2">
      <c r="A149" s="76" t="s">
        <v>180</v>
      </c>
      <c r="B149" s="77"/>
      <c r="C149" s="77"/>
      <c r="D149" s="77"/>
      <c r="E149" s="77"/>
      <c r="F149" s="78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</row>
    <row r="150" spans="1:30" ht="14.25" x14ac:dyDescent="0.2">
      <c r="A150" s="76" t="s">
        <v>181</v>
      </c>
      <c r="B150" s="77"/>
      <c r="C150" s="77"/>
      <c r="D150" s="77"/>
      <c r="E150" s="77"/>
      <c r="F150" s="78"/>
      <c r="G150" s="68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</row>
    <row r="151" spans="1:30" ht="14.25" x14ac:dyDescent="0.2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</row>
    <row r="152" spans="1:30" ht="14.25" x14ac:dyDescent="0.2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</row>
    <row r="153" spans="1:30" ht="14.25" x14ac:dyDescent="0.2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</row>
    <row r="154" spans="1:30" ht="14.25" x14ac:dyDescent="0.2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</row>
    <row r="155" spans="1:30" ht="14.25" x14ac:dyDescent="0.2"/>
    <row r="156" spans="1:30" ht="14.25" x14ac:dyDescent="0.2"/>
    <row r="157" spans="1:30" ht="14.25" x14ac:dyDescent="0.2"/>
    <row r="158" spans="1:30" ht="14.25" x14ac:dyDescent="0.2"/>
    <row r="159" spans="1:30" ht="14.25" x14ac:dyDescent="0.2"/>
    <row r="160" spans="1:3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</sheetData>
  <mergeCells count="83">
    <mergeCell ref="A146:F146"/>
    <mergeCell ref="A147:F147"/>
    <mergeCell ref="A148:F148"/>
    <mergeCell ref="A149:F149"/>
    <mergeCell ref="A150:F150"/>
    <mergeCell ref="A145:F145"/>
    <mergeCell ref="A134:F134"/>
    <mergeCell ref="A135:F135"/>
    <mergeCell ref="A136:F136"/>
    <mergeCell ref="A137:F137"/>
    <mergeCell ref="A138:F138"/>
    <mergeCell ref="A139:F139"/>
    <mergeCell ref="A140:F140"/>
    <mergeCell ref="A141:F141"/>
    <mergeCell ref="A142:F142"/>
    <mergeCell ref="A143:F143"/>
    <mergeCell ref="A144:F144"/>
    <mergeCell ref="A133:F133"/>
    <mergeCell ref="A122:F122"/>
    <mergeCell ref="A123:F123"/>
    <mergeCell ref="A124:F124"/>
    <mergeCell ref="A125:F125"/>
    <mergeCell ref="A126:F126"/>
    <mergeCell ref="A127:F127"/>
    <mergeCell ref="A128:F128"/>
    <mergeCell ref="A129:F129"/>
    <mergeCell ref="A130:F130"/>
    <mergeCell ref="A131:F131"/>
    <mergeCell ref="A132:F132"/>
    <mergeCell ref="A121:F121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18:F118"/>
    <mergeCell ref="A119:F119"/>
    <mergeCell ref="A120:F120"/>
    <mergeCell ref="A109:F109"/>
    <mergeCell ref="A98:F98"/>
    <mergeCell ref="A99:F99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97:F97"/>
    <mergeCell ref="A86:F86"/>
    <mergeCell ref="A87:F87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85:F85"/>
    <mergeCell ref="A51:I51"/>
    <mergeCell ref="A75:F75"/>
    <mergeCell ref="A76:F76"/>
    <mergeCell ref="A77:F77"/>
    <mergeCell ref="A78:F78"/>
    <mergeCell ref="A79:F79"/>
    <mergeCell ref="A80:F80"/>
    <mergeCell ref="A81:F81"/>
    <mergeCell ref="A82:F82"/>
    <mergeCell ref="A83:F83"/>
    <mergeCell ref="A84:F84"/>
    <mergeCell ref="A31:I31"/>
    <mergeCell ref="A1:J1"/>
    <mergeCell ref="A2:J2"/>
    <mergeCell ref="A3:J3"/>
    <mergeCell ref="B4:J4"/>
    <mergeCell ref="A5:J5"/>
  </mergeCells>
  <dataValidations count="4">
    <dataValidation type="list" allowBlank="1" sqref="D7:D16 D33:D42 D53:D62" xr:uid="{B5DEEED8-58DF-4BAF-90D0-7AA84E2C48CF}">
      <formula1>"AGP,CLH,CLT,COM,CTD,CTI,DES,DISP,ELE,ESG,EST,EXM,EXQ,EXR,FRQ,REV,VAGO"</formula1>
    </dataValidation>
    <dataValidation type="list" allowBlank="1" sqref="B33:B42" xr:uid="{D4FF81EE-9C58-455D-A85B-6BF429E68A10}">
      <formula1>"FDA,FDA-1,FDA-2,FDA-3,FDA-4"</formula1>
    </dataValidation>
    <dataValidation type="list" allowBlank="1" sqref="B7:B16" xr:uid="{7B7AD67B-6572-48BC-9A4F-2A1121213632}">
      <formula1>"DAS,DAS-1,DAS-2,DAS-3,DAS-4,DAS-5,CAA-1,CAA-2,CAA-3,CAA-4,CAA-5"</formula1>
    </dataValidation>
    <dataValidation type="list" allowBlank="1" sqref="B53:B62" xr:uid="{5BA5E417-322F-4244-8106-7B957C9BE280}">
      <formula1>"FGS-1,FGS-2,FGS-3,FGA-1,FGA-2,FGA-3"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FD59-2021-4ADE-84FA-620F5008A5FF}">
  <dimension ref="A1:AD970"/>
  <sheetViews>
    <sheetView workbookViewId="0">
      <selection activeCell="A12" sqref="A12"/>
    </sheetView>
  </sheetViews>
  <sheetFormatPr defaultColWidth="12.625" defaultRowHeight="15" customHeight="1" x14ac:dyDescent="0.2"/>
  <cols>
    <col min="1" max="1" width="71" style="70" customWidth="1"/>
    <col min="2" max="2" width="12" style="70" customWidth="1"/>
    <col min="3" max="3" width="17.375" style="70" customWidth="1"/>
    <col min="4" max="4" width="14.5" style="70" customWidth="1"/>
    <col min="5" max="5" width="9.875" style="70" customWidth="1"/>
    <col min="6" max="6" width="52.875" style="70" customWidth="1"/>
    <col min="7" max="7" width="19.875" style="70" customWidth="1"/>
    <col min="8" max="8" width="18.25" style="70" customWidth="1"/>
    <col min="9" max="9" width="17.875" style="70" customWidth="1"/>
    <col min="10" max="10" width="15" style="70" customWidth="1"/>
    <col min="11" max="16" width="8" style="70" customWidth="1"/>
    <col min="17" max="17" width="43.875" style="70" customWidth="1"/>
    <col min="18" max="30" width="8" style="70" customWidth="1"/>
    <col min="31" max="16384" width="12.625" style="70"/>
  </cols>
  <sheetData>
    <row r="1" spans="1:30" ht="21" x14ac:dyDescent="0.35">
      <c r="A1" s="88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21" x14ac:dyDescent="0.35">
      <c r="A2" s="89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0" ht="21" x14ac:dyDescent="0.3">
      <c r="A3" s="89" t="s">
        <v>182</v>
      </c>
      <c r="B3" s="77"/>
      <c r="C3" s="77"/>
      <c r="D3" s="77"/>
      <c r="E3" s="77"/>
      <c r="F3" s="77"/>
      <c r="G3" s="77"/>
      <c r="H3" s="77"/>
      <c r="I3" s="77"/>
      <c r="J3" s="7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</row>
    <row r="4" spans="1:30" x14ac:dyDescent="0.2">
      <c r="A4" s="5" t="s">
        <v>2</v>
      </c>
      <c r="B4" s="90" t="s">
        <v>3</v>
      </c>
      <c r="C4" s="77"/>
      <c r="D4" s="77"/>
      <c r="E4" s="77"/>
      <c r="F4" s="77"/>
      <c r="G4" s="77"/>
      <c r="H4" s="77"/>
      <c r="I4" s="77"/>
      <c r="J4" s="78"/>
      <c r="K4" s="6"/>
    </row>
    <row r="5" spans="1:30" x14ac:dyDescent="0.2">
      <c r="A5" s="86" t="s">
        <v>4</v>
      </c>
      <c r="B5" s="77"/>
      <c r="C5" s="77"/>
      <c r="D5" s="77"/>
      <c r="E5" s="77"/>
      <c r="F5" s="77"/>
      <c r="G5" s="77"/>
      <c r="H5" s="77"/>
      <c r="I5" s="77"/>
      <c r="J5" s="78"/>
      <c r="K5" s="7"/>
      <c r="L5" s="8"/>
      <c r="M5" s="9"/>
      <c r="N5" s="9"/>
      <c r="O5" s="9"/>
      <c r="P5" s="9"/>
      <c r="Q5" s="9"/>
    </row>
    <row r="6" spans="1:30" ht="30" x14ac:dyDescent="0.2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1"/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2">
      <c r="A7" s="47"/>
      <c r="B7" s="57"/>
      <c r="C7" s="57"/>
      <c r="D7" s="57"/>
      <c r="E7" s="46">
        <v>1</v>
      </c>
      <c r="F7" s="47"/>
      <c r="G7" s="44">
        <v>0</v>
      </c>
      <c r="H7" s="44">
        <v>0</v>
      </c>
      <c r="I7" s="44">
        <v>0</v>
      </c>
      <c r="J7" s="45">
        <f t="shared" ref="J7:J16" si="0">SUM(G7:I7)</f>
        <v>0</v>
      </c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2"/>
      <c r="Z7" s="22"/>
      <c r="AA7" s="6"/>
      <c r="AB7" s="6"/>
      <c r="AC7" s="6"/>
      <c r="AD7" s="6"/>
    </row>
    <row r="8" spans="1:30" x14ac:dyDescent="0.2">
      <c r="A8" s="47"/>
      <c r="B8" s="57"/>
      <c r="C8" s="57"/>
      <c r="D8" s="57"/>
      <c r="E8" s="46">
        <v>1</v>
      </c>
      <c r="F8" s="47"/>
      <c r="G8" s="44">
        <v>0</v>
      </c>
      <c r="H8" s="44">
        <v>0</v>
      </c>
      <c r="I8" s="44">
        <v>0</v>
      </c>
      <c r="J8" s="45">
        <f t="shared" si="0"/>
        <v>0</v>
      </c>
      <c r="K8" s="21"/>
      <c r="L8" s="21"/>
      <c r="M8" s="21"/>
      <c r="N8" s="21"/>
      <c r="O8" s="21"/>
      <c r="P8" s="21"/>
      <c r="Q8" s="21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x14ac:dyDescent="0.2">
      <c r="A9" s="47"/>
      <c r="B9" s="57"/>
      <c r="C9" s="57"/>
      <c r="D9" s="57"/>
      <c r="E9" s="46">
        <v>1</v>
      </c>
      <c r="F9" s="47"/>
      <c r="G9" s="44">
        <v>0</v>
      </c>
      <c r="H9" s="44">
        <v>0</v>
      </c>
      <c r="I9" s="44">
        <v>0</v>
      </c>
      <c r="J9" s="45">
        <f t="shared" si="0"/>
        <v>0</v>
      </c>
      <c r="K9" s="21"/>
      <c r="L9" s="21"/>
      <c r="M9" s="21"/>
      <c r="N9" s="21"/>
      <c r="O9" s="21"/>
      <c r="P9" s="21"/>
      <c r="Q9" s="2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x14ac:dyDescent="0.2">
      <c r="A10" s="47"/>
      <c r="B10" s="57"/>
      <c r="C10" s="57"/>
      <c r="D10" s="57"/>
      <c r="E10" s="46">
        <v>1</v>
      </c>
      <c r="F10" s="47"/>
      <c r="G10" s="44">
        <v>0</v>
      </c>
      <c r="H10" s="44">
        <v>0</v>
      </c>
      <c r="I10" s="44">
        <v>0</v>
      </c>
      <c r="J10" s="45">
        <f t="shared" si="0"/>
        <v>0</v>
      </c>
      <c r="K10" s="21"/>
      <c r="L10" s="21"/>
      <c r="M10" s="21"/>
      <c r="N10" s="21"/>
      <c r="O10" s="21"/>
      <c r="P10" s="21"/>
      <c r="Q10" s="2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x14ac:dyDescent="0.2">
      <c r="A11" s="47"/>
      <c r="B11" s="57"/>
      <c r="C11" s="57"/>
      <c r="D11" s="57"/>
      <c r="E11" s="46">
        <v>1</v>
      </c>
      <c r="F11" s="47"/>
      <c r="G11" s="44">
        <v>0</v>
      </c>
      <c r="H11" s="44">
        <v>0</v>
      </c>
      <c r="I11" s="44">
        <v>0</v>
      </c>
      <c r="J11" s="45">
        <f t="shared" si="0"/>
        <v>0</v>
      </c>
      <c r="K11" s="21"/>
      <c r="L11" s="21"/>
      <c r="M11" s="21"/>
      <c r="N11" s="21"/>
      <c r="O11" s="21"/>
      <c r="P11" s="21"/>
      <c r="Q11" s="2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x14ac:dyDescent="0.2">
      <c r="A12" s="47"/>
      <c r="B12" s="57"/>
      <c r="C12" s="57"/>
      <c r="D12" s="57"/>
      <c r="E12" s="46">
        <v>1</v>
      </c>
      <c r="F12" s="47"/>
      <c r="G12" s="44">
        <v>0</v>
      </c>
      <c r="H12" s="44">
        <v>0</v>
      </c>
      <c r="I12" s="44">
        <v>0</v>
      </c>
      <c r="J12" s="45">
        <f t="shared" si="0"/>
        <v>0</v>
      </c>
      <c r="K12" s="21"/>
      <c r="L12" s="21"/>
      <c r="M12" s="21"/>
      <c r="N12" s="21"/>
      <c r="O12" s="21"/>
      <c r="P12" s="21"/>
      <c r="Q12" s="21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x14ac:dyDescent="0.2">
      <c r="A13" s="47"/>
      <c r="B13" s="57"/>
      <c r="C13" s="57"/>
      <c r="D13" s="57"/>
      <c r="E13" s="46">
        <v>1</v>
      </c>
      <c r="F13" s="47"/>
      <c r="G13" s="44">
        <v>0</v>
      </c>
      <c r="H13" s="44">
        <v>0</v>
      </c>
      <c r="I13" s="44">
        <v>0</v>
      </c>
      <c r="J13" s="45">
        <f t="shared" si="0"/>
        <v>0</v>
      </c>
      <c r="K13" s="21"/>
      <c r="L13" s="21"/>
      <c r="M13" s="21"/>
      <c r="N13" s="21"/>
      <c r="O13" s="21"/>
      <c r="P13" s="21"/>
      <c r="Q13" s="21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x14ac:dyDescent="0.2">
      <c r="A14" s="47"/>
      <c r="B14" s="57"/>
      <c r="C14" s="57"/>
      <c r="D14" s="57"/>
      <c r="E14" s="46">
        <v>1</v>
      </c>
      <c r="F14" s="47"/>
      <c r="G14" s="44">
        <v>0</v>
      </c>
      <c r="H14" s="44">
        <v>0</v>
      </c>
      <c r="I14" s="44">
        <v>0</v>
      </c>
      <c r="J14" s="45">
        <f t="shared" si="0"/>
        <v>0</v>
      </c>
      <c r="K14" s="21"/>
      <c r="L14" s="21"/>
      <c r="M14" s="21"/>
      <c r="N14" s="21"/>
      <c r="O14" s="21"/>
      <c r="P14" s="21"/>
      <c r="Q14" s="21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2">
      <c r="A15" s="47"/>
      <c r="B15" s="57"/>
      <c r="C15" s="57"/>
      <c r="D15" s="57"/>
      <c r="E15" s="46">
        <v>1</v>
      </c>
      <c r="F15" s="47"/>
      <c r="G15" s="44">
        <v>0</v>
      </c>
      <c r="H15" s="44">
        <v>0</v>
      </c>
      <c r="I15" s="44">
        <v>0</v>
      </c>
      <c r="J15" s="45">
        <f t="shared" si="0"/>
        <v>0</v>
      </c>
      <c r="K15" s="21"/>
      <c r="L15" s="21"/>
      <c r="M15" s="21"/>
      <c r="N15" s="21"/>
      <c r="O15" s="21"/>
      <c r="P15" s="21"/>
      <c r="Q15" s="2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2">
      <c r="A16" s="47"/>
      <c r="B16" s="57"/>
      <c r="C16" s="57"/>
      <c r="D16" s="57"/>
      <c r="E16" s="46">
        <v>1</v>
      </c>
      <c r="F16" s="47"/>
      <c r="G16" s="44">
        <v>0</v>
      </c>
      <c r="H16" s="44">
        <v>0</v>
      </c>
      <c r="I16" s="44">
        <v>0</v>
      </c>
      <c r="J16" s="45">
        <f t="shared" si="0"/>
        <v>0</v>
      </c>
      <c r="K16" s="21"/>
      <c r="L16" s="21"/>
      <c r="M16" s="21"/>
      <c r="N16" s="21"/>
      <c r="O16" s="21"/>
      <c r="P16" s="21"/>
      <c r="Q16" s="21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45" x14ac:dyDescent="0.2">
      <c r="A17" s="63" t="s">
        <v>15</v>
      </c>
      <c r="B17" s="63" t="s">
        <v>16</v>
      </c>
      <c r="C17" s="35" t="s">
        <v>17</v>
      </c>
      <c r="D17" s="35" t="s">
        <v>18</v>
      </c>
      <c r="E17" s="35" t="s">
        <v>19</v>
      </c>
      <c r="F17" s="25"/>
      <c r="G17" s="35" t="s">
        <v>20</v>
      </c>
      <c r="H17" s="35" t="s">
        <v>21</v>
      </c>
      <c r="I17" s="35" t="s">
        <v>22</v>
      </c>
      <c r="J17" s="35" t="s">
        <v>23</v>
      </c>
      <c r="K17" s="21"/>
      <c r="L17" s="21"/>
      <c r="M17" s="21"/>
      <c r="N17" s="21"/>
      <c r="O17" s="21"/>
      <c r="P17" s="21"/>
      <c r="Q17" s="21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">
      <c r="A18" s="58" t="s">
        <v>24</v>
      </c>
      <c r="B18" s="46" t="s">
        <v>25</v>
      </c>
      <c r="C18" s="28">
        <f>SUMIFS($E$7:$E$16,$B$7:$B$16,"DAS",$D$7:$D$16,"&lt;&gt;VAGO")</f>
        <v>0</v>
      </c>
      <c r="D18" s="28">
        <f>SUMIFS($E$7:$E$16,$B$7:$B$16,"DAS",$D$7:$D$16,"VAGO")</f>
        <v>0</v>
      </c>
      <c r="E18" s="28">
        <f t="shared" ref="E18:E28" si="1">C18+D18</f>
        <v>0</v>
      </c>
      <c r="F18" s="29"/>
      <c r="G18" s="30">
        <f>SUMIF($B$7:$B$16,"DAS",$G$7:$G$16)</f>
        <v>0</v>
      </c>
      <c r="H18" s="30">
        <f>SUMIF($B$7:$B$16,"DAS",$H$7:$H$16)</f>
        <v>0</v>
      </c>
      <c r="I18" s="30">
        <f>SUMIF($B$7:$B$16,"DAS",$I$7:$I$16)</f>
        <v>0</v>
      </c>
      <c r="J18" s="30">
        <f>SUMIF($B$7:$B$16,"DAS",$J$7:$J$16)</f>
        <v>0</v>
      </c>
      <c r="K18" s="37"/>
      <c r="L18" s="37"/>
      <c r="M18" s="37"/>
      <c r="N18" s="37"/>
      <c r="O18" s="37"/>
      <c r="P18" s="37"/>
      <c r="Q18" s="37"/>
    </row>
    <row r="19" spans="1:30" x14ac:dyDescent="0.2">
      <c r="A19" s="58" t="s">
        <v>26</v>
      </c>
      <c r="B19" s="46" t="s">
        <v>27</v>
      </c>
      <c r="C19" s="28">
        <f>SUMIFS($E$7:$E$16,$B$7:$B$16,"DAS-1",$D$7:$D$16,"&lt;&gt;VAGO")</f>
        <v>0</v>
      </c>
      <c r="D19" s="28">
        <f>SUMIFS($E$7:$E$16,$B$7:$B$16,"DAS-1",$D$7:$D$16,"VAGO")</f>
        <v>0</v>
      </c>
      <c r="E19" s="28">
        <f t="shared" si="1"/>
        <v>0</v>
      </c>
      <c r="F19" s="32"/>
      <c r="G19" s="30">
        <f>SUMIF($B$7:$B$16,"DAS-1",$G$7:$G$16)</f>
        <v>0</v>
      </c>
      <c r="H19" s="30">
        <f>SUMIF($B$7:$B$16,"DAS-1",$H$7:$H$16)</f>
        <v>0</v>
      </c>
      <c r="I19" s="30">
        <f>SUMIF($B$7:$B$16,"DAS-1",$I$7:$I$16)</f>
        <v>0</v>
      </c>
      <c r="J19" s="30">
        <f>SUMIF($B$7:$B$16,"DAS-1",$J$7:$J$16)</f>
        <v>0</v>
      </c>
      <c r="K19" s="37"/>
      <c r="L19" s="37"/>
      <c r="M19" s="37"/>
      <c r="N19" s="37"/>
      <c r="O19" s="37"/>
      <c r="P19" s="37"/>
      <c r="Q19" s="37"/>
    </row>
    <row r="20" spans="1:30" x14ac:dyDescent="0.2">
      <c r="A20" s="58" t="s">
        <v>28</v>
      </c>
      <c r="B20" s="46" t="s">
        <v>29</v>
      </c>
      <c r="C20" s="28">
        <f>SUMIFS($E$7:$E$16,$B$7:$B$16,"DAS-2",$D$7:$D$16,"&lt;&gt;VAGO")</f>
        <v>0</v>
      </c>
      <c r="D20" s="28">
        <f>SUMIFS($E$7:$E$16,$B$7:$B$16,"DAS-2",$D$7:$D$16,"VAGO")</f>
        <v>0</v>
      </c>
      <c r="E20" s="28">
        <f t="shared" si="1"/>
        <v>0</v>
      </c>
      <c r="F20" s="32"/>
      <c r="G20" s="30">
        <f>SUMIF($B$7:$B$16,"DAS-2",$G$7:$G$16)</f>
        <v>0</v>
      </c>
      <c r="H20" s="30">
        <f>SUMIF($B$7:$B$16,"DAS-2",$H$7:$H$16)</f>
        <v>0</v>
      </c>
      <c r="I20" s="30">
        <f>SUMIF($B$7:$B$16,"DAS-2",$I$7:$I$16)</f>
        <v>0</v>
      </c>
      <c r="J20" s="30">
        <f>SUMIF($B$7:$B$16,"DAS-2",$J$7:$J$16)</f>
        <v>0</v>
      </c>
      <c r="K20" s="37"/>
      <c r="L20" s="37"/>
      <c r="M20" s="37"/>
      <c r="N20" s="37"/>
      <c r="O20" s="37"/>
      <c r="P20" s="37"/>
      <c r="Q20" s="37"/>
    </row>
    <row r="21" spans="1:30" x14ac:dyDescent="0.2">
      <c r="A21" s="58" t="s">
        <v>30</v>
      </c>
      <c r="B21" s="46" t="s">
        <v>31</v>
      </c>
      <c r="C21" s="28">
        <f>SUMIFS($E$7:$E$16,$B$7:$B$16,"DAS-3",$D$7:$D$16,"&lt;&gt;VAGO")</f>
        <v>0</v>
      </c>
      <c r="D21" s="28">
        <f>SUMIFS($E$7:$E$16,$B$7:$B$16,"DAS-3",$D$7:$D$16,"VAGO")</f>
        <v>0</v>
      </c>
      <c r="E21" s="28">
        <f t="shared" si="1"/>
        <v>0</v>
      </c>
      <c r="F21" s="32"/>
      <c r="G21" s="30">
        <f>SUMIF($B$7:$B$16,"DAS-3",$G$7:$G$16)</f>
        <v>0</v>
      </c>
      <c r="H21" s="30">
        <f>SUMIF($B$7:$B$16,"DAS-3",$H$7:$H$16)</f>
        <v>0</v>
      </c>
      <c r="I21" s="30">
        <f>SUMIF($B$7:$B$16,"DAS-3",$I$7:$I$16)</f>
        <v>0</v>
      </c>
      <c r="J21" s="30">
        <f>SUMIF($B$7:$B$16,"DAS-3",$J$7:$J$16)</f>
        <v>0</v>
      </c>
      <c r="K21" s="37"/>
      <c r="L21" s="37"/>
      <c r="M21" s="37"/>
      <c r="N21" s="37"/>
      <c r="O21" s="37"/>
      <c r="P21" s="37"/>
      <c r="Q21" s="37"/>
    </row>
    <row r="22" spans="1:30" x14ac:dyDescent="0.2">
      <c r="A22" s="60" t="s">
        <v>32</v>
      </c>
      <c r="B22" s="46" t="s">
        <v>33</v>
      </c>
      <c r="C22" s="28">
        <f>SUMIFS($E$7:$E$16,$B$7:$B$16,"DAS-4",$D$7:$D$16,"&lt;&gt;VAGO")</f>
        <v>0</v>
      </c>
      <c r="D22" s="28">
        <f>SUMIFS($E$7:$E$16,$B$7:$B$16,"DAS-4",$D$7:$D$16,"VAGO")</f>
        <v>0</v>
      </c>
      <c r="E22" s="28">
        <f t="shared" si="1"/>
        <v>0</v>
      </c>
      <c r="F22" s="34"/>
      <c r="G22" s="30">
        <f>SUMIF($B$7:$B$16,"DAS-4",$G$7:$G$16)</f>
        <v>0</v>
      </c>
      <c r="H22" s="30">
        <f>SUMIF($B$7:$B$16,"DAS-4",$H$7:$H$16)</f>
        <v>0</v>
      </c>
      <c r="I22" s="30">
        <f>SUMIF($B$7:$B$16,"DAS-4",$I$7:$I$16)</f>
        <v>0</v>
      </c>
      <c r="J22" s="30">
        <f>SUMIF($B$7:$B$16,"DAS-4",$J$7:$J$16)</f>
        <v>0</v>
      </c>
      <c r="K22" s="37"/>
      <c r="L22" s="37"/>
      <c r="M22" s="37"/>
      <c r="N22" s="37"/>
      <c r="O22" s="37"/>
      <c r="P22" s="37"/>
      <c r="Q22" s="37"/>
    </row>
    <row r="23" spans="1:30" x14ac:dyDescent="0.2">
      <c r="A23" s="60" t="s">
        <v>34</v>
      </c>
      <c r="B23" s="46" t="s">
        <v>35</v>
      </c>
      <c r="C23" s="28">
        <f>SUMIFS($E$7:$E$16,$B$7:$B$16,"DAS-5",$D$7:$D$16,"&lt;&gt;VAGO")</f>
        <v>0</v>
      </c>
      <c r="D23" s="28">
        <f>SUMIFS($E$7:$E$16,$B$7:$B$16,"DAS-5",$D$7:$D$16,"VAGO")</f>
        <v>0</v>
      </c>
      <c r="E23" s="28">
        <f t="shared" si="1"/>
        <v>0</v>
      </c>
      <c r="F23" s="34"/>
      <c r="G23" s="30">
        <f>SUMIF($B$7:$B$16,"DAS-5",$G$7:$G$16)</f>
        <v>0</v>
      </c>
      <c r="H23" s="30">
        <f>SUMIF($B$7:$B$16,"DAS-5",$H$7:$H$16)</f>
        <v>0</v>
      </c>
      <c r="I23" s="30">
        <f>SUMIF($B$7:$B$16,"DAS-5",$I$7:$I$16)</f>
        <v>0</v>
      </c>
      <c r="J23" s="30">
        <f>SUMIF($B$7:$B$16,"DAS-5",$J$7:$J$16)</f>
        <v>0</v>
      </c>
      <c r="K23" s="37"/>
      <c r="L23" s="37"/>
      <c r="M23" s="37"/>
      <c r="N23" s="37"/>
      <c r="O23" s="37"/>
      <c r="P23" s="37"/>
      <c r="Q23" s="37"/>
    </row>
    <row r="24" spans="1:30" x14ac:dyDescent="0.2">
      <c r="A24" s="60" t="s">
        <v>36</v>
      </c>
      <c r="B24" s="46" t="s">
        <v>37</v>
      </c>
      <c r="C24" s="28">
        <f>SUMIFS($E$7:$E$16,$B$7:$B$16,"CAA-1",$D$7:$D$16,"&lt;&gt;VAGO")</f>
        <v>0</v>
      </c>
      <c r="D24" s="28">
        <f>SUMIFS($E$7:$E$16,$B$7:$B$16,"CAA-1",$D$7:$D$16,"VAGO")</f>
        <v>0</v>
      </c>
      <c r="E24" s="28">
        <f t="shared" si="1"/>
        <v>0</v>
      </c>
      <c r="F24" s="34"/>
      <c r="G24" s="30">
        <f>SUMIF($B$7:$B$16,"CAA-1",$G$7:$G$16)</f>
        <v>0</v>
      </c>
      <c r="H24" s="30">
        <f>SUMIF($B$7:$B$16,"CAA-1",$H$7:$H$16)</f>
        <v>0</v>
      </c>
      <c r="I24" s="30">
        <f>SUMIF($B$7:$B$16,"CAA-1",$I$7:$I$16)</f>
        <v>0</v>
      </c>
      <c r="J24" s="30">
        <f>SUMIF($B$7:$B$16,"CAA-1",$J$7:$J$16)</f>
        <v>0</v>
      </c>
      <c r="K24" s="37"/>
      <c r="L24" s="37"/>
      <c r="M24" s="37"/>
      <c r="N24" s="37"/>
      <c r="O24" s="37"/>
      <c r="P24" s="37"/>
      <c r="Q24" s="37"/>
    </row>
    <row r="25" spans="1:30" x14ac:dyDescent="0.2">
      <c r="A25" s="60" t="s">
        <v>38</v>
      </c>
      <c r="B25" s="46" t="s">
        <v>39</v>
      </c>
      <c r="C25" s="28">
        <f>SUMIFS($E$7:$E$16,$B$7:$B$16,"CAA-2",$D$7:$D$16,"&lt;&gt;VAGO")</f>
        <v>0</v>
      </c>
      <c r="D25" s="28">
        <f>SUMIFS($E$7:$E$16,$B$7:$B$16,"CAA-2",$D$7:$D$16,"VAGO")</f>
        <v>0</v>
      </c>
      <c r="E25" s="28">
        <f t="shared" si="1"/>
        <v>0</v>
      </c>
      <c r="F25" s="34"/>
      <c r="G25" s="30">
        <f>SUMIF($B$7:$B$16,"CAA-2",$G$7:$G$16)</f>
        <v>0</v>
      </c>
      <c r="H25" s="30">
        <f>SUMIF($B$7:$B$16,"CAA-2",$H$7:$H$16)</f>
        <v>0</v>
      </c>
      <c r="I25" s="30">
        <f>SUMIF($B$7:$B$16,"CAA-2",$I$7:$I$16)</f>
        <v>0</v>
      </c>
      <c r="J25" s="30">
        <f>SUMIF($B$7:$B$16,"CAA-2",$J$7:$J$16)</f>
        <v>0</v>
      </c>
      <c r="K25" s="37"/>
      <c r="L25" s="37"/>
      <c r="M25" s="37"/>
      <c r="N25" s="37"/>
      <c r="O25" s="37"/>
      <c r="P25" s="37"/>
      <c r="Q25" s="37"/>
    </row>
    <row r="26" spans="1:30" x14ac:dyDescent="0.2">
      <c r="A26" s="60" t="s">
        <v>40</v>
      </c>
      <c r="B26" s="46" t="s">
        <v>41</v>
      </c>
      <c r="C26" s="28">
        <f>SUMIFS($E$7:$E$16,$B$7:$B$16,"CAA-3",$D$7:$D$16,"&lt;&gt;VAGO")</f>
        <v>0</v>
      </c>
      <c r="D26" s="28">
        <f>SUMIFS($E$7:$E$16,$B$7:$B$16,"CAA-3",$D$7:$D$16,"VAGO")</f>
        <v>0</v>
      </c>
      <c r="E26" s="28">
        <f t="shared" si="1"/>
        <v>0</v>
      </c>
      <c r="F26" s="32"/>
      <c r="G26" s="30">
        <f>SUMIF($B$7:$B$16,"CAA-3",$G$7:$G$16)</f>
        <v>0</v>
      </c>
      <c r="H26" s="30">
        <f>SUMIF($B$7:$B$16,"CAA-3",$H$7:$H$16)</f>
        <v>0</v>
      </c>
      <c r="I26" s="30">
        <f>SUMIF($B$7:$B$16,"CAA-3",$I$7:$I$16)</f>
        <v>0</v>
      </c>
      <c r="J26" s="30">
        <f>SUMIF($B$7:$B$16,"CAA-3",$J$7:$J$16)</f>
        <v>0</v>
      </c>
      <c r="K26" s="37"/>
      <c r="L26" s="37"/>
      <c r="M26" s="37"/>
      <c r="N26" s="37"/>
      <c r="O26" s="37"/>
      <c r="P26" s="37"/>
      <c r="Q26" s="37"/>
    </row>
    <row r="27" spans="1:30" x14ac:dyDescent="0.2">
      <c r="A27" s="60" t="s">
        <v>42</v>
      </c>
      <c r="B27" s="46" t="s">
        <v>43</v>
      </c>
      <c r="C27" s="28">
        <f>SUMIFS($E$7:$E$16,$B$7:$B$16,"CAA-4",$D$7:$D$16,"&lt;&gt;VAGO")</f>
        <v>0</v>
      </c>
      <c r="D27" s="28">
        <f>SUMIFS($E$7:$E$16,$B$7:$B$16,"CAA-4",$D$7:$D$16,"VAGO")</f>
        <v>0</v>
      </c>
      <c r="E27" s="28">
        <f t="shared" si="1"/>
        <v>0</v>
      </c>
      <c r="F27" s="32"/>
      <c r="G27" s="30">
        <f>SUMIF($B$7:$B$16,"CAA-4",$G$7:$G$16)</f>
        <v>0</v>
      </c>
      <c r="H27" s="30">
        <f>SUMIF($B$7:$B$16,"CAA-4",$H$7:$H$16)</f>
        <v>0</v>
      </c>
      <c r="I27" s="30">
        <f>SUMIF($B$7:$B$16,"CAA-4",$I$7:$I$16)</f>
        <v>0</v>
      </c>
      <c r="J27" s="30">
        <f>SUMIF($B$7:$B$16,"CAA-4",$J$7:$J$16)</f>
        <v>0</v>
      </c>
      <c r="K27" s="37"/>
      <c r="L27" s="37"/>
      <c r="M27" s="37"/>
      <c r="N27" s="37"/>
      <c r="O27" s="37"/>
      <c r="P27" s="37"/>
      <c r="Q27" s="37"/>
    </row>
    <row r="28" spans="1:30" x14ac:dyDescent="0.2">
      <c r="A28" s="60" t="s">
        <v>44</v>
      </c>
      <c r="B28" s="46" t="s">
        <v>45</v>
      </c>
      <c r="C28" s="28">
        <f>SUMIFS($E$7:$E$16,$B$7:$B$16,"CAA-5",$D$7:$D$16,"&lt;&gt;VAGO")</f>
        <v>0</v>
      </c>
      <c r="D28" s="28">
        <f>SUMIFS($E$7:$E$16,$B$7:$B$16,"CAA-5",$D$7:$D$16,"VAGO")</f>
        <v>0</v>
      </c>
      <c r="E28" s="28">
        <f t="shared" si="1"/>
        <v>0</v>
      </c>
      <c r="F28" s="32"/>
      <c r="G28" s="30">
        <f>SUMIF($B$7:$B$16,"CAA-5",$G$7:$G$16)</f>
        <v>0</v>
      </c>
      <c r="H28" s="30">
        <f>SUMIF($B$7:$B$16,"CAA-5",$H$7:$H$16)</f>
        <v>0</v>
      </c>
      <c r="I28" s="30">
        <f>SUMIF($B$7:$B$16,"CAA-5",$I$7:$I$16)</f>
        <v>0</v>
      </c>
      <c r="J28" s="30">
        <f>SUMIF($B$7:$B$16,"CAA-5",$J$7:$J$16)</f>
        <v>0</v>
      </c>
      <c r="K28" s="37"/>
      <c r="L28" s="37"/>
      <c r="M28" s="37"/>
      <c r="N28" s="37"/>
      <c r="O28" s="37"/>
      <c r="P28" s="37"/>
      <c r="Q28" s="37"/>
    </row>
    <row r="29" spans="1:30" x14ac:dyDescent="0.2">
      <c r="A29" s="63" t="s">
        <v>46</v>
      </c>
      <c r="B29" s="25"/>
      <c r="C29" s="35">
        <f t="shared" ref="C29:E29" si="2">SUM(C18:C26)</f>
        <v>0</v>
      </c>
      <c r="D29" s="35">
        <f t="shared" si="2"/>
        <v>0</v>
      </c>
      <c r="E29" s="35">
        <f t="shared" si="2"/>
        <v>0</v>
      </c>
      <c r="F29" s="25"/>
      <c r="G29" s="36">
        <f t="shared" ref="G29:J29" si="3">SUM(G18:G28)</f>
        <v>0</v>
      </c>
      <c r="H29" s="36">
        <f t="shared" si="3"/>
        <v>0</v>
      </c>
      <c r="I29" s="36">
        <f t="shared" si="3"/>
        <v>0</v>
      </c>
      <c r="J29" s="36">
        <f t="shared" si="3"/>
        <v>0</v>
      </c>
      <c r="K29" s="37"/>
      <c r="L29" s="37"/>
      <c r="M29" s="37"/>
      <c r="N29" s="37"/>
      <c r="O29" s="37"/>
      <c r="P29" s="37"/>
      <c r="Q29" s="37"/>
    </row>
    <row r="30" spans="1:30" ht="45.75" customHeight="1" x14ac:dyDescent="0.2">
      <c r="A30" s="37"/>
      <c r="B30" s="37"/>
      <c r="C30" s="37"/>
      <c r="D30" s="37"/>
      <c r="E30" s="37"/>
      <c r="F30" s="37"/>
      <c r="G30" s="37"/>
      <c r="H30" s="21"/>
      <c r="I30" s="21"/>
      <c r="J30" s="38"/>
      <c r="K30" s="37"/>
      <c r="L30" s="37"/>
      <c r="M30" s="37"/>
      <c r="N30" s="37"/>
      <c r="O30" s="37"/>
      <c r="P30" s="37"/>
      <c r="Q30" s="37"/>
    </row>
    <row r="31" spans="1:30" x14ac:dyDescent="0.2">
      <c r="A31" s="86" t="s">
        <v>47</v>
      </c>
      <c r="B31" s="77"/>
      <c r="C31" s="77"/>
      <c r="D31" s="77"/>
      <c r="E31" s="77"/>
      <c r="F31" s="77"/>
      <c r="G31" s="77"/>
      <c r="H31" s="77"/>
      <c r="I31" s="78"/>
      <c r="J31" s="37"/>
      <c r="K31" s="7"/>
      <c r="L31" s="37"/>
      <c r="M31" s="37"/>
      <c r="N31" s="37"/>
      <c r="O31" s="37"/>
      <c r="P31" s="37"/>
      <c r="Q31" s="37"/>
    </row>
    <row r="32" spans="1:30" ht="30" x14ac:dyDescent="0.2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 t="s">
        <v>53</v>
      </c>
      <c r="G32" s="10" t="s">
        <v>54</v>
      </c>
      <c r="H32" s="10" t="s">
        <v>55</v>
      </c>
      <c r="I32" s="10" t="s">
        <v>56</v>
      </c>
      <c r="J32" s="62"/>
      <c r="K32" s="7"/>
      <c r="L32" s="62"/>
      <c r="M32" s="62"/>
      <c r="N32" s="62"/>
      <c r="O32" s="62"/>
      <c r="P32" s="62"/>
      <c r="Q32" s="62"/>
      <c r="R32" s="40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2">
      <c r="A33" s="47"/>
      <c r="B33" s="42"/>
      <c r="C33" s="57"/>
      <c r="D33" s="57"/>
      <c r="E33" s="46">
        <v>1</v>
      </c>
      <c r="F33" s="43"/>
      <c r="G33" s="44">
        <v>0</v>
      </c>
      <c r="H33" s="44">
        <v>0</v>
      </c>
      <c r="I33" s="45">
        <f t="shared" ref="I33:I42" si="4">SUM(G33:H33)</f>
        <v>0</v>
      </c>
      <c r="J33" s="37"/>
      <c r="K33" s="21"/>
      <c r="L33" s="21"/>
      <c r="M33" s="21"/>
      <c r="N33" s="21"/>
      <c r="O33" s="21"/>
      <c r="P33" s="21"/>
      <c r="Q33" s="21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">
      <c r="A34" s="47"/>
      <c r="B34" s="42"/>
      <c r="C34" s="57"/>
      <c r="D34" s="57"/>
      <c r="E34" s="46">
        <v>1</v>
      </c>
      <c r="F34" s="43"/>
      <c r="G34" s="44">
        <v>0</v>
      </c>
      <c r="H34" s="44">
        <v>0</v>
      </c>
      <c r="I34" s="45">
        <f t="shared" si="4"/>
        <v>0</v>
      </c>
      <c r="J34" s="37"/>
      <c r="K34" s="21"/>
      <c r="L34" s="21"/>
      <c r="M34" s="21"/>
      <c r="N34" s="21"/>
      <c r="O34" s="21"/>
      <c r="P34" s="21"/>
      <c r="Q34" s="21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">
      <c r="A35" s="47"/>
      <c r="B35" s="42"/>
      <c r="C35" s="57"/>
      <c r="D35" s="57"/>
      <c r="E35" s="46">
        <v>1</v>
      </c>
      <c r="F35" s="47"/>
      <c r="G35" s="44">
        <v>0</v>
      </c>
      <c r="H35" s="44">
        <v>0</v>
      </c>
      <c r="I35" s="45">
        <f t="shared" si="4"/>
        <v>0</v>
      </c>
      <c r="J35" s="37"/>
      <c r="K35" s="21"/>
      <c r="L35" s="21"/>
      <c r="M35" s="21"/>
      <c r="N35" s="21"/>
      <c r="O35" s="21"/>
      <c r="P35" s="21"/>
      <c r="Q35" s="21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">
      <c r="A36" s="47"/>
      <c r="B36" s="42"/>
      <c r="C36" s="57"/>
      <c r="D36" s="57"/>
      <c r="E36" s="46">
        <v>1</v>
      </c>
      <c r="F36" s="47"/>
      <c r="G36" s="44">
        <v>0</v>
      </c>
      <c r="H36" s="44">
        <v>0</v>
      </c>
      <c r="I36" s="45">
        <f t="shared" si="4"/>
        <v>0</v>
      </c>
      <c r="J36" s="37"/>
      <c r="K36" s="21"/>
      <c r="L36" s="21"/>
      <c r="M36" s="21"/>
      <c r="N36" s="21"/>
      <c r="O36" s="21"/>
      <c r="P36" s="21"/>
      <c r="Q36" s="21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">
      <c r="A37" s="47"/>
      <c r="B37" s="42"/>
      <c r="C37" s="57"/>
      <c r="D37" s="57"/>
      <c r="E37" s="46">
        <v>1</v>
      </c>
      <c r="F37" s="47"/>
      <c r="G37" s="44">
        <v>0</v>
      </c>
      <c r="H37" s="44">
        <v>0</v>
      </c>
      <c r="I37" s="45">
        <f t="shared" si="4"/>
        <v>0</v>
      </c>
      <c r="J37" s="37"/>
      <c r="K37" s="21"/>
      <c r="L37" s="21"/>
      <c r="M37" s="21"/>
      <c r="N37" s="21"/>
      <c r="O37" s="21"/>
      <c r="P37" s="21"/>
      <c r="Q37" s="21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x14ac:dyDescent="0.2">
      <c r="A38" s="47"/>
      <c r="B38" s="42"/>
      <c r="C38" s="57"/>
      <c r="D38" s="57"/>
      <c r="E38" s="46">
        <v>1</v>
      </c>
      <c r="F38" s="47"/>
      <c r="G38" s="44">
        <v>0</v>
      </c>
      <c r="H38" s="44">
        <v>0</v>
      </c>
      <c r="I38" s="45">
        <f t="shared" si="4"/>
        <v>0</v>
      </c>
      <c r="J38" s="37"/>
      <c r="K38" s="21"/>
      <c r="L38" s="21"/>
      <c r="M38" s="21"/>
      <c r="N38" s="21"/>
      <c r="O38" s="21"/>
      <c r="P38" s="21"/>
      <c r="Q38" s="21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">
      <c r="A39" s="47"/>
      <c r="B39" s="42"/>
      <c r="C39" s="57"/>
      <c r="D39" s="57"/>
      <c r="E39" s="46">
        <v>1</v>
      </c>
      <c r="F39" s="47"/>
      <c r="G39" s="44">
        <v>0</v>
      </c>
      <c r="H39" s="44">
        <v>0</v>
      </c>
      <c r="I39" s="45">
        <f t="shared" si="4"/>
        <v>0</v>
      </c>
      <c r="J39" s="37"/>
      <c r="K39" s="21"/>
      <c r="L39" s="21"/>
      <c r="M39" s="21"/>
      <c r="N39" s="21"/>
      <c r="O39" s="21"/>
      <c r="P39" s="21"/>
      <c r="Q39" s="21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2">
      <c r="A40" s="47"/>
      <c r="B40" s="42"/>
      <c r="C40" s="57"/>
      <c r="D40" s="57"/>
      <c r="E40" s="46">
        <v>1</v>
      </c>
      <c r="F40" s="47"/>
      <c r="G40" s="44">
        <v>0</v>
      </c>
      <c r="H40" s="44">
        <v>0</v>
      </c>
      <c r="I40" s="45">
        <f t="shared" si="4"/>
        <v>0</v>
      </c>
      <c r="J40" s="37"/>
      <c r="K40" s="21"/>
      <c r="L40" s="21"/>
      <c r="M40" s="21"/>
      <c r="N40" s="21"/>
      <c r="O40" s="21"/>
      <c r="P40" s="21"/>
      <c r="Q40" s="21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2">
      <c r="A41" s="47"/>
      <c r="B41" s="42"/>
      <c r="C41" s="57"/>
      <c r="D41" s="57"/>
      <c r="E41" s="46">
        <v>1</v>
      </c>
      <c r="F41" s="47"/>
      <c r="G41" s="44">
        <v>0</v>
      </c>
      <c r="H41" s="44">
        <v>0</v>
      </c>
      <c r="I41" s="45">
        <f t="shared" si="4"/>
        <v>0</v>
      </c>
      <c r="J41" s="37"/>
      <c r="K41" s="21"/>
      <c r="L41" s="21"/>
      <c r="M41" s="21"/>
      <c r="N41" s="21"/>
      <c r="O41" s="21"/>
      <c r="P41" s="21"/>
      <c r="Q41" s="21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2">
      <c r="A42" s="47"/>
      <c r="B42" s="42"/>
      <c r="C42" s="57"/>
      <c r="D42" s="57"/>
      <c r="E42" s="46">
        <v>1</v>
      </c>
      <c r="F42" s="47"/>
      <c r="G42" s="44">
        <v>0</v>
      </c>
      <c r="H42" s="44">
        <v>0</v>
      </c>
      <c r="I42" s="45">
        <f t="shared" si="4"/>
        <v>0</v>
      </c>
      <c r="J42" s="37"/>
      <c r="K42" s="21"/>
      <c r="L42" s="21"/>
      <c r="M42" s="21"/>
      <c r="N42" s="21"/>
      <c r="O42" s="21"/>
      <c r="P42" s="21"/>
      <c r="Q42" s="21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45" x14ac:dyDescent="0.2">
      <c r="A43" s="63" t="s">
        <v>57</v>
      </c>
      <c r="B43" s="63" t="s">
        <v>58</v>
      </c>
      <c r="C43" s="35" t="s">
        <v>59</v>
      </c>
      <c r="D43" s="35" t="s">
        <v>60</v>
      </c>
      <c r="E43" s="35" t="s">
        <v>61</v>
      </c>
      <c r="F43" s="48"/>
      <c r="G43" s="35" t="s">
        <v>62</v>
      </c>
      <c r="H43" s="35" t="s">
        <v>63</v>
      </c>
      <c r="I43" s="35" t="s">
        <v>64</v>
      </c>
      <c r="J43" s="37"/>
      <c r="K43" s="7"/>
      <c r="L43" s="7"/>
      <c r="M43" s="7"/>
      <c r="N43" s="7"/>
      <c r="O43" s="7"/>
      <c r="P43" s="7"/>
      <c r="Q43" s="7"/>
      <c r="R43" s="49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x14ac:dyDescent="0.2">
      <c r="A44" s="58" t="s">
        <v>65</v>
      </c>
      <c r="B44" s="59" t="s">
        <v>66</v>
      </c>
      <c r="C44" s="28">
        <f>SUMIFS($E$33:$E$42,$B$33:$B$42,"FDA",$D$33:$D$42,"&lt;&gt;VAGO")</f>
        <v>0</v>
      </c>
      <c r="D44" s="28">
        <f>SUMIFS($E$33:$E$42,$B$33:$B$42,"FDA",$D$33:$D$42,"VAGO")</f>
        <v>0</v>
      </c>
      <c r="E44" s="28">
        <f t="shared" ref="E44:E48" si="5">C44+D44</f>
        <v>0</v>
      </c>
      <c r="F44" s="29"/>
      <c r="G44" s="45">
        <f>SUMIF($B$33:$B$42,"FDA",$G$33:$G$42)</f>
        <v>0</v>
      </c>
      <c r="H44" s="45">
        <f>SUMIF($B$33:$B$42,"FDA",$H$33:$H$42)</f>
        <v>0</v>
      </c>
      <c r="I44" s="45">
        <f>SUMIF($B$33:$B$42,"FDA",$I$33:$I$42)</f>
        <v>0</v>
      </c>
      <c r="J44" s="21"/>
      <c r="K44" s="7"/>
      <c r="L44" s="21"/>
      <c r="M44" s="21"/>
      <c r="N44" s="21"/>
      <c r="O44" s="21"/>
      <c r="P44" s="21"/>
      <c r="Q44" s="21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">
      <c r="A45" s="58" t="s">
        <v>67</v>
      </c>
      <c r="B45" s="59" t="s">
        <v>68</v>
      </c>
      <c r="C45" s="28">
        <f>SUMIFS($E$33:$E$42,$B$33:$B$42,"FDA-1",$D$33:$D$42,"&lt;&gt;VAGO")</f>
        <v>0</v>
      </c>
      <c r="D45" s="28">
        <f>SUMIFS($E$33:$E$42,$B$33:$B$42,"FDA-1",$D$33:$D$42,"VAGO")</f>
        <v>0</v>
      </c>
      <c r="E45" s="28">
        <f t="shared" si="5"/>
        <v>0</v>
      </c>
      <c r="F45" s="29"/>
      <c r="G45" s="45">
        <f>SUMIF($B$33:$B$42,"FDA-1",$G$33:$G$42)</f>
        <v>0</v>
      </c>
      <c r="H45" s="45">
        <f>SUMIF($B$33:$B$42,"FDA-1",$H$33:$H$42)</f>
        <v>0</v>
      </c>
      <c r="I45" s="45">
        <f>SUMIF($B$33:$B$42,"FDA-1",$I$33:$I$42)</f>
        <v>0</v>
      </c>
      <c r="J45" s="21"/>
      <c r="K45" s="7"/>
      <c r="L45" s="21"/>
      <c r="M45" s="21"/>
      <c r="N45" s="21"/>
      <c r="O45" s="21"/>
      <c r="P45" s="21"/>
      <c r="Q45" s="21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x14ac:dyDescent="0.2">
      <c r="A46" s="58" t="s">
        <v>69</v>
      </c>
      <c r="B46" s="59" t="s">
        <v>70</v>
      </c>
      <c r="C46" s="28">
        <f>SUMIFS($E$33:$E$42,$B$33:$B$42,"FDA-2",$D$33:$D$42,"&lt;&gt;VAGO")</f>
        <v>0</v>
      </c>
      <c r="D46" s="28">
        <f>SUMIFS($E$33:$E$42,$B$33:$B$42,"FDA-2",$D$33:$D$42,"VAGO")</f>
        <v>0</v>
      </c>
      <c r="E46" s="28">
        <f t="shared" si="5"/>
        <v>0</v>
      </c>
      <c r="F46" s="32"/>
      <c r="G46" s="45">
        <f>SUMIF($B$33:$B$42,"FDA-2",$G$33:$G$42)</f>
        <v>0</v>
      </c>
      <c r="H46" s="45">
        <f>SUMIF($B$33:$B$42,"FDA-2",$H$33:$H$42)</f>
        <v>0</v>
      </c>
      <c r="I46" s="45">
        <f>SUMIF($B$33:$B$42,"FDA-2",$I$33:$I$42)</f>
        <v>0</v>
      </c>
      <c r="J46" s="21"/>
      <c r="K46" s="7"/>
      <c r="L46" s="21"/>
      <c r="M46" s="21"/>
      <c r="N46" s="21"/>
      <c r="O46" s="21"/>
      <c r="P46" s="21"/>
      <c r="Q46" s="21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x14ac:dyDescent="0.2">
      <c r="A47" s="58" t="s">
        <v>71</v>
      </c>
      <c r="B47" s="59" t="s">
        <v>72</v>
      </c>
      <c r="C47" s="28">
        <f>SUMIFS($E$33:$E$42,$B$33:$B$42,"FDA-3",$D$33:$D$42,"&lt;&gt;VAGO")</f>
        <v>0</v>
      </c>
      <c r="D47" s="28">
        <f>SUMIFS($E$33:$E$42,$B$33:$B$42,"FDA-3",$D$33:$D$42,"VAGO")</f>
        <v>0</v>
      </c>
      <c r="E47" s="28">
        <f t="shared" si="5"/>
        <v>0</v>
      </c>
      <c r="F47" s="34"/>
      <c r="G47" s="45">
        <f>SUMIF($B$33:$B$42,"FDA-3",$G$33:$G$42)</f>
        <v>0</v>
      </c>
      <c r="H47" s="45">
        <f>SUMIF($B$33:$B$42,"FDA-3",$H$33:$H$42)</f>
        <v>0</v>
      </c>
      <c r="I47" s="45">
        <f>SUMIF($B$33:$B$42,"FDA-3",$I$33:$I$42)</f>
        <v>0</v>
      </c>
      <c r="J47" s="21"/>
      <c r="K47" s="7"/>
      <c r="L47" s="21"/>
      <c r="M47" s="21"/>
      <c r="N47" s="21"/>
      <c r="O47" s="21"/>
      <c r="P47" s="21"/>
      <c r="Q47" s="21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x14ac:dyDescent="0.2">
      <c r="A48" s="58" t="s">
        <v>73</v>
      </c>
      <c r="B48" s="59" t="s">
        <v>74</v>
      </c>
      <c r="C48" s="28">
        <f>SUMIFS($E$33:$E$42,$B$33:$B$42,"FDA-4",$D$33:$D$42,"&lt;&gt;VAGO")</f>
        <v>0</v>
      </c>
      <c r="D48" s="28">
        <f>SUMIFS($E$33:$E$42,$B$33:$B$42,"FDA-4",$D$33:$D$42,"VAGO")</f>
        <v>0</v>
      </c>
      <c r="E48" s="28">
        <f t="shared" si="5"/>
        <v>0</v>
      </c>
      <c r="F48" s="32"/>
      <c r="G48" s="45">
        <f>SUMIF($B$33:$B$42,"FDA-4",$G$33:$G$42)</f>
        <v>0</v>
      </c>
      <c r="H48" s="45">
        <f>SUMIF($B$33:$B$42,"FDA-4",$H$33:$H$42)</f>
        <v>0</v>
      </c>
      <c r="I48" s="45">
        <f>SUMIF($B$33:$B$42,"FDA-4",$I$33:$I$42)</f>
        <v>0</v>
      </c>
      <c r="J48" s="21"/>
      <c r="K48" s="7"/>
      <c r="L48" s="21"/>
      <c r="M48" s="21"/>
      <c r="N48" s="21"/>
      <c r="O48" s="21"/>
      <c r="P48" s="21"/>
      <c r="Q48" s="21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30" x14ac:dyDescent="0.2">
      <c r="A49" s="63" t="s">
        <v>75</v>
      </c>
      <c r="B49" s="48"/>
      <c r="C49" s="35">
        <f t="shared" ref="C49:E49" si="6">SUM(C45:C48)</f>
        <v>0</v>
      </c>
      <c r="D49" s="35">
        <f t="shared" si="6"/>
        <v>0</v>
      </c>
      <c r="E49" s="35">
        <f t="shared" si="6"/>
        <v>0</v>
      </c>
      <c r="F49" s="48"/>
      <c r="G49" s="51">
        <f t="shared" ref="G49:I49" si="7">SUM(G44:G48)</f>
        <v>0</v>
      </c>
      <c r="H49" s="51">
        <f t="shared" si="7"/>
        <v>0</v>
      </c>
      <c r="I49" s="51">
        <f t="shared" si="7"/>
        <v>0</v>
      </c>
      <c r="J49" s="21"/>
      <c r="K49" s="7"/>
      <c r="L49" s="21"/>
      <c r="M49" s="21"/>
      <c r="N49" s="21"/>
      <c r="O49" s="21"/>
      <c r="P49" s="21"/>
      <c r="Q49" s="21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45" customHeight="1" x14ac:dyDescent="0.2">
      <c r="A50" s="38"/>
      <c r="B50" s="38"/>
      <c r="C50" s="38"/>
      <c r="D50" s="38"/>
      <c r="E50" s="38"/>
      <c r="F50" s="38"/>
      <c r="G50" s="38"/>
      <c r="H50" s="38"/>
      <c r="I50" s="7"/>
      <c r="J50" s="21"/>
      <c r="K50" s="7"/>
      <c r="L50" s="21"/>
      <c r="M50" s="21"/>
      <c r="N50" s="21"/>
      <c r="O50" s="21"/>
      <c r="P50" s="21"/>
      <c r="Q50" s="21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x14ac:dyDescent="0.2">
      <c r="A51" s="86" t="s">
        <v>76</v>
      </c>
      <c r="B51" s="77"/>
      <c r="C51" s="77"/>
      <c r="D51" s="77"/>
      <c r="E51" s="77"/>
      <c r="F51" s="77"/>
      <c r="G51" s="77"/>
      <c r="H51" s="77"/>
      <c r="I51" s="78"/>
      <c r="J51" s="21"/>
      <c r="K51" s="7"/>
      <c r="L51" s="21"/>
      <c r="M51" s="21"/>
      <c r="N51" s="21"/>
      <c r="O51" s="21"/>
      <c r="P51" s="21"/>
      <c r="Q51" s="21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30" x14ac:dyDescent="0.2">
      <c r="A52" s="52" t="s">
        <v>77</v>
      </c>
      <c r="B52" s="10" t="s">
        <v>78</v>
      </c>
      <c r="C52" s="10" t="s">
        <v>79</v>
      </c>
      <c r="D52" s="10" t="s">
        <v>80</v>
      </c>
      <c r="E52" s="10" t="s">
        <v>81</v>
      </c>
      <c r="F52" s="10" t="s">
        <v>82</v>
      </c>
      <c r="G52" s="10" t="s">
        <v>83</v>
      </c>
      <c r="H52" s="10" t="s">
        <v>84</v>
      </c>
      <c r="I52" s="10" t="s">
        <v>85</v>
      </c>
      <c r="J52" s="7"/>
      <c r="K52" s="7"/>
      <c r="L52" s="7"/>
      <c r="M52" s="7"/>
      <c r="N52" s="7"/>
      <c r="O52" s="7"/>
      <c r="P52" s="7"/>
      <c r="Q52" s="7"/>
      <c r="R52" s="40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x14ac:dyDescent="0.2">
      <c r="A53" s="56"/>
      <c r="B53" s="55"/>
      <c r="C53" s="55"/>
      <c r="D53" s="57"/>
      <c r="E53" s="46">
        <v>1</v>
      </c>
      <c r="F53" s="56"/>
      <c r="G53" s="44">
        <v>0</v>
      </c>
      <c r="H53" s="44">
        <v>0</v>
      </c>
      <c r="I53" s="45">
        <f t="shared" ref="I53:I62" si="8">SUM(G53:H53)</f>
        <v>0</v>
      </c>
      <c r="J53" s="21"/>
      <c r="K53" s="21"/>
      <c r="L53" s="21"/>
      <c r="M53" s="21"/>
      <c r="N53" s="21"/>
      <c r="O53" s="21"/>
      <c r="P53" s="21"/>
      <c r="Q53" s="21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x14ac:dyDescent="0.2">
      <c r="A54" s="47"/>
      <c r="B54" s="55"/>
      <c r="C54" s="57"/>
      <c r="D54" s="57"/>
      <c r="E54" s="46">
        <v>1</v>
      </c>
      <c r="F54" s="47"/>
      <c r="G54" s="44">
        <v>0</v>
      </c>
      <c r="H54" s="44">
        <v>0</v>
      </c>
      <c r="I54" s="45">
        <f t="shared" si="8"/>
        <v>0</v>
      </c>
      <c r="J54" s="21"/>
      <c r="K54" s="21"/>
      <c r="L54" s="21"/>
      <c r="M54" s="21"/>
      <c r="N54" s="21"/>
      <c r="O54" s="21"/>
      <c r="P54" s="21"/>
      <c r="Q54" s="21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x14ac:dyDescent="0.2">
      <c r="A55" s="47"/>
      <c r="B55" s="55"/>
      <c r="C55" s="57"/>
      <c r="D55" s="57"/>
      <c r="E55" s="46">
        <v>1</v>
      </c>
      <c r="F55" s="43"/>
      <c r="G55" s="44">
        <v>0</v>
      </c>
      <c r="H55" s="44">
        <v>0</v>
      </c>
      <c r="I55" s="45">
        <f t="shared" si="8"/>
        <v>0</v>
      </c>
      <c r="J55" s="21"/>
      <c r="K55" s="21"/>
      <c r="L55" s="21"/>
      <c r="M55" s="21"/>
      <c r="N55" s="21"/>
      <c r="O55" s="21"/>
      <c r="P55" s="21"/>
      <c r="Q55" s="21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x14ac:dyDescent="0.2">
      <c r="A56" s="56"/>
      <c r="B56" s="55"/>
      <c r="C56" s="57"/>
      <c r="D56" s="57"/>
      <c r="E56" s="46">
        <v>1</v>
      </c>
      <c r="F56" s="47"/>
      <c r="G56" s="44">
        <v>0</v>
      </c>
      <c r="H56" s="44">
        <v>0</v>
      </c>
      <c r="I56" s="45">
        <f t="shared" si="8"/>
        <v>0</v>
      </c>
      <c r="J56" s="21"/>
      <c r="K56" s="21"/>
      <c r="L56" s="21"/>
      <c r="M56" s="21"/>
      <c r="N56" s="21"/>
      <c r="O56" s="21"/>
      <c r="P56" s="21"/>
      <c r="Q56" s="21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x14ac:dyDescent="0.2">
      <c r="A57" s="56"/>
      <c r="B57" s="55"/>
      <c r="C57" s="55"/>
      <c r="D57" s="57"/>
      <c r="E57" s="46">
        <v>1</v>
      </c>
      <c r="F57" s="56"/>
      <c r="G57" s="44">
        <v>0</v>
      </c>
      <c r="H57" s="44">
        <v>0</v>
      </c>
      <c r="I57" s="45">
        <f t="shared" si="8"/>
        <v>0</v>
      </c>
      <c r="J57" s="21"/>
      <c r="K57" s="21"/>
      <c r="L57" s="21"/>
      <c r="M57" s="21"/>
      <c r="N57" s="21"/>
      <c r="O57" s="21"/>
      <c r="P57" s="21"/>
      <c r="Q57" s="21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x14ac:dyDescent="0.2">
      <c r="A58" s="56"/>
      <c r="B58" s="55"/>
      <c r="C58" s="55"/>
      <c r="D58" s="57"/>
      <c r="E58" s="46">
        <v>1</v>
      </c>
      <c r="F58" s="56"/>
      <c r="G58" s="44">
        <v>0</v>
      </c>
      <c r="H58" s="44">
        <v>0</v>
      </c>
      <c r="I58" s="45">
        <f t="shared" si="8"/>
        <v>0</v>
      </c>
      <c r="J58" s="21"/>
      <c r="K58" s="21"/>
      <c r="L58" s="21"/>
      <c r="M58" s="21"/>
      <c r="N58" s="21"/>
      <c r="O58" s="21"/>
      <c r="P58" s="21"/>
      <c r="Q58" s="21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x14ac:dyDescent="0.2">
      <c r="A59" s="56"/>
      <c r="B59" s="55"/>
      <c r="C59" s="55"/>
      <c r="D59" s="57"/>
      <c r="E59" s="46">
        <v>1</v>
      </c>
      <c r="F59" s="56"/>
      <c r="G59" s="44">
        <v>0</v>
      </c>
      <c r="H59" s="44">
        <v>0</v>
      </c>
      <c r="I59" s="45">
        <f t="shared" si="8"/>
        <v>0</v>
      </c>
      <c r="J59" s="21"/>
      <c r="K59" s="21"/>
      <c r="L59" s="21"/>
      <c r="M59" s="21"/>
      <c r="N59" s="21"/>
      <c r="O59" s="21"/>
      <c r="P59" s="21"/>
      <c r="Q59" s="2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x14ac:dyDescent="0.2">
      <c r="A60" s="56"/>
      <c r="B60" s="55"/>
      <c r="C60" s="55"/>
      <c r="D60" s="57"/>
      <c r="E60" s="46">
        <v>1</v>
      </c>
      <c r="F60" s="56"/>
      <c r="G60" s="44">
        <v>0</v>
      </c>
      <c r="H60" s="44">
        <v>0</v>
      </c>
      <c r="I60" s="45">
        <f t="shared" si="8"/>
        <v>0</v>
      </c>
      <c r="J60" s="21"/>
      <c r="K60" s="21"/>
      <c r="L60" s="21"/>
      <c r="M60" s="21"/>
      <c r="N60" s="21"/>
      <c r="O60" s="21"/>
      <c r="P60" s="21"/>
      <c r="Q60" s="2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x14ac:dyDescent="0.2">
      <c r="A61" s="56"/>
      <c r="B61" s="55"/>
      <c r="C61" s="55"/>
      <c r="D61" s="57"/>
      <c r="E61" s="46">
        <v>1</v>
      </c>
      <c r="F61" s="56"/>
      <c r="G61" s="44">
        <v>0</v>
      </c>
      <c r="H61" s="44">
        <v>0</v>
      </c>
      <c r="I61" s="45">
        <f t="shared" si="8"/>
        <v>0</v>
      </c>
      <c r="J61" s="21"/>
      <c r="K61" s="21"/>
      <c r="L61" s="21"/>
      <c r="M61" s="21"/>
      <c r="N61" s="21"/>
      <c r="O61" s="21"/>
      <c r="P61" s="21"/>
      <c r="Q61" s="2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x14ac:dyDescent="0.2">
      <c r="A62" s="56"/>
      <c r="B62" s="55"/>
      <c r="C62" s="55"/>
      <c r="D62" s="57"/>
      <c r="E62" s="46">
        <v>1</v>
      </c>
      <c r="F62" s="56"/>
      <c r="G62" s="44">
        <v>0</v>
      </c>
      <c r="H62" s="44">
        <v>0</v>
      </c>
      <c r="I62" s="45">
        <f t="shared" si="8"/>
        <v>0</v>
      </c>
      <c r="J62" s="21"/>
      <c r="K62" s="21"/>
      <c r="L62" s="21"/>
      <c r="M62" s="21"/>
      <c r="N62" s="21"/>
      <c r="O62" s="21"/>
      <c r="P62" s="21"/>
      <c r="Q62" s="2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45" x14ac:dyDescent="0.2">
      <c r="A63" s="63" t="s">
        <v>86</v>
      </c>
      <c r="B63" s="63" t="s">
        <v>87</v>
      </c>
      <c r="C63" s="35" t="s">
        <v>88</v>
      </c>
      <c r="D63" s="35" t="s">
        <v>89</v>
      </c>
      <c r="E63" s="35" t="s">
        <v>90</v>
      </c>
      <c r="F63" s="48"/>
      <c r="G63" s="35" t="s">
        <v>91</v>
      </c>
      <c r="H63" s="35" t="s">
        <v>92</v>
      </c>
      <c r="I63" s="35" t="s">
        <v>93</v>
      </c>
      <c r="J63" s="21"/>
      <c r="K63" s="21"/>
      <c r="L63" s="21"/>
      <c r="M63" s="21"/>
      <c r="N63" s="21"/>
      <c r="O63" s="21"/>
      <c r="P63" s="21"/>
      <c r="Q63" s="21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1:30" x14ac:dyDescent="0.2">
      <c r="A64" s="58" t="s">
        <v>94</v>
      </c>
      <c r="B64" s="59" t="s">
        <v>95</v>
      </c>
      <c r="C64" s="28">
        <f>SUMIFS($E$53:$E$62,$B$53:$B$62,"FGS-1",$D$53:$D$62,"&lt;&gt;VAGO")</f>
        <v>0</v>
      </c>
      <c r="D64" s="28">
        <f>SUMIFS($E$53:$E$62,$B$53:$B$62,"FGS-1",$D$53:$D$62,"VAGO")</f>
        <v>0</v>
      </c>
      <c r="E64" s="28">
        <f t="shared" ref="E64:E69" si="9">C64+D64</f>
        <v>0</v>
      </c>
      <c r="F64" s="29"/>
      <c r="G64" s="45">
        <f t="shared" ref="G64:I64" si="10">SUMIF($B$53:$B$62,"FGS-1",$G$53:$G$62)</f>
        <v>0</v>
      </c>
      <c r="H64" s="45">
        <f t="shared" si="10"/>
        <v>0</v>
      </c>
      <c r="I64" s="45">
        <f t="shared" si="10"/>
        <v>0</v>
      </c>
      <c r="J64" s="21"/>
      <c r="K64" s="21"/>
      <c r="L64" s="21"/>
      <c r="M64" s="21"/>
      <c r="N64" s="21"/>
      <c r="O64" s="21"/>
      <c r="P64" s="21"/>
      <c r="Q64" s="21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x14ac:dyDescent="0.2">
      <c r="A65" s="58" t="s">
        <v>96</v>
      </c>
      <c r="B65" s="59" t="s">
        <v>97</v>
      </c>
      <c r="C65" s="28">
        <f>SUMIFS($E$53:$E$62,$B$53:$B$62,"FGS-2",$D$53:$D$62,"&lt;&gt;VAGO")</f>
        <v>0</v>
      </c>
      <c r="D65" s="28">
        <f>SUMIFS($E$53:$E$62,$B$53:$B$62,"FGS-2",$D$53:$D$62,"VAGO")</f>
        <v>0</v>
      </c>
      <c r="E65" s="28">
        <f t="shared" si="9"/>
        <v>0</v>
      </c>
      <c r="F65" s="32"/>
      <c r="G65" s="45">
        <f t="shared" ref="G65:I65" si="11">SUMIF($B$53:$B$62,"FGS-2",$G$53:$G$62)</f>
        <v>0</v>
      </c>
      <c r="H65" s="45">
        <f t="shared" si="11"/>
        <v>0</v>
      </c>
      <c r="I65" s="45">
        <f t="shared" si="11"/>
        <v>0</v>
      </c>
      <c r="J65" s="21"/>
      <c r="K65" s="21"/>
      <c r="L65" s="21"/>
      <c r="M65" s="21"/>
      <c r="N65" s="21"/>
      <c r="O65" s="21"/>
      <c r="P65" s="21"/>
      <c r="Q65" s="21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x14ac:dyDescent="0.2">
      <c r="A66" s="58" t="s">
        <v>98</v>
      </c>
      <c r="B66" s="59" t="s">
        <v>99</v>
      </c>
      <c r="C66" s="28">
        <f>SUMIFS($E$53:$E$62,$B$53:$B$62,"FGS-3",$D$53:$D$62,"&lt;&gt;VAGO")</f>
        <v>0</v>
      </c>
      <c r="D66" s="28">
        <f>SUMIFS($E$53:$E$62,$B$53:$B$62,"FGS-3",$D$53:$D$62,"VAGO")</f>
        <v>0</v>
      </c>
      <c r="E66" s="28">
        <f t="shared" si="9"/>
        <v>0</v>
      </c>
      <c r="F66" s="32"/>
      <c r="G66" s="45">
        <f t="shared" ref="G66:I66" si="12">SUMIF($B$53:$B$62,"FGS-3",$G$53:$G$62)</f>
        <v>0</v>
      </c>
      <c r="H66" s="45">
        <f t="shared" si="12"/>
        <v>0</v>
      </c>
      <c r="I66" s="45">
        <f t="shared" si="12"/>
        <v>0</v>
      </c>
      <c r="J66" s="21"/>
      <c r="K66" s="21"/>
      <c r="L66" s="21"/>
      <c r="M66" s="21"/>
      <c r="N66" s="21"/>
      <c r="O66" s="21"/>
      <c r="P66" s="21"/>
      <c r="Q66" s="21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x14ac:dyDescent="0.2">
      <c r="A67" s="60" t="s">
        <v>100</v>
      </c>
      <c r="B67" s="61" t="s">
        <v>101</v>
      </c>
      <c r="C67" s="28">
        <f>SUMIFS($E$53:$E$62,$B$53:$B$62,"FGA-1",$D$53:$D$62,"&lt;&gt;VAGO")</f>
        <v>0</v>
      </c>
      <c r="D67" s="28">
        <f>SUMIFS($E$53:$E$62,$B$53:$B$62,"FGA-1",$D$53:$D$62,"VAGO")</f>
        <v>0</v>
      </c>
      <c r="E67" s="28">
        <f t="shared" si="9"/>
        <v>0</v>
      </c>
      <c r="F67" s="34"/>
      <c r="G67" s="45">
        <f t="shared" ref="G67:I67" si="13">SUMIF($B$53:$B$62,"FGA-1",$G$53:$G$62)</f>
        <v>0</v>
      </c>
      <c r="H67" s="45">
        <f t="shared" si="13"/>
        <v>0</v>
      </c>
      <c r="I67" s="45">
        <f t="shared" si="13"/>
        <v>0</v>
      </c>
      <c r="J67" s="21"/>
      <c r="K67" s="21"/>
      <c r="L67" s="21"/>
      <c r="M67" s="21"/>
      <c r="N67" s="21"/>
      <c r="O67" s="21"/>
      <c r="P67" s="21"/>
      <c r="Q67" s="21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x14ac:dyDescent="0.2">
      <c r="A68" s="58" t="s">
        <v>102</v>
      </c>
      <c r="B68" s="59" t="s">
        <v>103</v>
      </c>
      <c r="C68" s="28">
        <f>SUMIFS($E$53:$E$62,$B$53:$B$62,"FGA-2",$D$53:$D$62,"&lt;&gt;VAGO")</f>
        <v>0</v>
      </c>
      <c r="D68" s="28">
        <f>SUMIFS($E$53:$E$62,$B$53:$B$62,"FGA-2",$D$53:$D$62,"VAGO")</f>
        <v>0</v>
      </c>
      <c r="E68" s="28">
        <f t="shared" si="9"/>
        <v>0</v>
      </c>
      <c r="F68" s="34"/>
      <c r="G68" s="45">
        <f t="shared" ref="G68:I68" si="14">SUMIF($B$53:$B$62,"FGA-2",$G$53:$G$62)</f>
        <v>0</v>
      </c>
      <c r="H68" s="45">
        <f t="shared" si="14"/>
        <v>0</v>
      </c>
      <c r="I68" s="45">
        <f t="shared" si="14"/>
        <v>0</v>
      </c>
      <c r="J68" s="21"/>
      <c r="K68" s="21"/>
      <c r="L68" s="21"/>
      <c r="M68" s="21"/>
      <c r="N68" s="21"/>
      <c r="O68" s="21"/>
      <c r="P68" s="21"/>
      <c r="Q68" s="21"/>
      <c r="R68" s="40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x14ac:dyDescent="0.2">
      <c r="A69" s="58" t="s">
        <v>104</v>
      </c>
      <c r="B69" s="59" t="s">
        <v>105</v>
      </c>
      <c r="C69" s="28">
        <f>SUMIFS($E$53:$E$62,$B$53:$B$62,"FGA-3",$D$53:$D$62,"&lt;&gt;VAGO")</f>
        <v>0</v>
      </c>
      <c r="D69" s="28">
        <f>SUMIFS($E$53:$E$62,$B$53:$B$62,"FGA-3",$D$53:$D$62,"VAGO")</f>
        <v>0</v>
      </c>
      <c r="E69" s="28">
        <f t="shared" si="9"/>
        <v>0</v>
      </c>
      <c r="F69" s="32"/>
      <c r="G69" s="45">
        <f t="shared" ref="G69:I69" si="15">SUMIF($B$53:$B$62,"FGA-3",$G$53:$G$62)</f>
        <v>0</v>
      </c>
      <c r="H69" s="45">
        <f t="shared" si="15"/>
        <v>0</v>
      </c>
      <c r="I69" s="45">
        <f t="shared" si="15"/>
        <v>0</v>
      </c>
      <c r="J69" s="21"/>
      <c r="K69" s="21"/>
      <c r="L69" s="21"/>
      <c r="M69" s="21"/>
      <c r="N69" s="21"/>
      <c r="O69" s="21"/>
      <c r="P69" s="21"/>
      <c r="Q69" s="21"/>
      <c r="R69" s="49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spans="1:30" ht="30" x14ac:dyDescent="0.2">
      <c r="A70" s="63" t="s">
        <v>106</v>
      </c>
      <c r="B70" s="48"/>
      <c r="C70" s="35">
        <f t="shared" ref="C70:E70" si="16">SUM(C64:C69)</f>
        <v>0</v>
      </c>
      <c r="D70" s="35">
        <f t="shared" si="16"/>
        <v>0</v>
      </c>
      <c r="E70" s="35">
        <f t="shared" si="16"/>
        <v>0</v>
      </c>
      <c r="F70" s="48"/>
      <c r="G70" s="51">
        <f t="shared" ref="G70:I70" si="17">SUM(G64:G69)</f>
        <v>0</v>
      </c>
      <c r="H70" s="51">
        <f t="shared" si="17"/>
        <v>0</v>
      </c>
      <c r="I70" s="51">
        <f t="shared" si="17"/>
        <v>0</v>
      </c>
      <c r="J70" s="21"/>
      <c r="K70" s="21"/>
      <c r="L70" s="21"/>
      <c r="M70" s="21"/>
      <c r="N70" s="21"/>
      <c r="O70" s="21"/>
      <c r="P70" s="21"/>
      <c r="Q70" s="21"/>
      <c r="R70" s="49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spans="1:30" ht="33" customHeight="1" x14ac:dyDescent="0.2">
      <c r="A71" s="37"/>
      <c r="B71" s="37"/>
      <c r="C71" s="37"/>
      <c r="D71" s="37"/>
      <c r="E71" s="37"/>
      <c r="F71" s="37"/>
      <c r="G71" s="37"/>
      <c r="H71" s="37"/>
      <c r="I71" s="62"/>
      <c r="J71" s="62"/>
      <c r="K71" s="7"/>
      <c r="L71" s="62"/>
      <c r="M71" s="62"/>
      <c r="N71" s="62"/>
      <c r="O71" s="62"/>
      <c r="P71" s="62"/>
      <c r="Q71" s="62"/>
      <c r="R71" s="40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45" x14ac:dyDescent="0.2">
      <c r="A72" s="63"/>
      <c r="B72" s="63"/>
      <c r="C72" s="35" t="s">
        <v>107</v>
      </c>
      <c r="D72" s="35" t="s">
        <v>108</v>
      </c>
      <c r="E72" s="35" t="s">
        <v>109</v>
      </c>
      <c r="F72" s="25"/>
      <c r="G72" s="35" t="s">
        <v>110</v>
      </c>
      <c r="H72" s="35" t="s">
        <v>111</v>
      </c>
      <c r="I72" s="35" t="s">
        <v>112</v>
      </c>
      <c r="J72" s="62"/>
      <c r="K72" s="7"/>
      <c r="L72" s="62"/>
      <c r="M72" s="62"/>
      <c r="N72" s="62"/>
      <c r="O72" s="62"/>
      <c r="P72" s="62"/>
      <c r="Q72" s="62"/>
      <c r="R72" s="40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30" x14ac:dyDescent="0.2">
      <c r="A73" s="63" t="s">
        <v>113</v>
      </c>
      <c r="B73" s="25"/>
      <c r="C73" s="35">
        <f t="shared" ref="C73:E73" si="18">SUM(C29+C49+C70)</f>
        <v>0</v>
      </c>
      <c r="D73" s="35">
        <f t="shared" si="18"/>
        <v>0</v>
      </c>
      <c r="E73" s="35">
        <f t="shared" si="18"/>
        <v>0</v>
      </c>
      <c r="F73" s="25"/>
      <c r="G73" s="51">
        <f t="shared" ref="G73:I73" si="19">SUM(H29+G49+G70)</f>
        <v>0</v>
      </c>
      <c r="H73" s="51">
        <f t="shared" si="19"/>
        <v>0</v>
      </c>
      <c r="I73" s="51">
        <f t="shared" si="19"/>
        <v>0</v>
      </c>
      <c r="J73" s="62"/>
      <c r="K73" s="7"/>
      <c r="L73" s="62"/>
      <c r="M73" s="62"/>
      <c r="N73" s="62"/>
      <c r="O73" s="62"/>
      <c r="P73" s="62"/>
      <c r="Q73" s="62"/>
      <c r="R73" s="40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30" customHeight="1" x14ac:dyDescent="0.2">
      <c r="A74" s="37"/>
      <c r="B74" s="37"/>
      <c r="C74" s="37"/>
      <c r="D74" s="37"/>
      <c r="E74" s="37"/>
      <c r="F74" s="37"/>
      <c r="G74" s="37"/>
      <c r="H74" s="37"/>
      <c r="I74" s="62"/>
      <c r="J74" s="62"/>
      <c r="K74" s="7"/>
      <c r="L74" s="62"/>
      <c r="M74" s="62"/>
      <c r="N74" s="62"/>
      <c r="O74" s="62"/>
      <c r="P74" s="62"/>
      <c r="Q74" s="62"/>
      <c r="R74" s="40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x14ac:dyDescent="0.2">
      <c r="A75" s="81" t="s">
        <v>114</v>
      </c>
      <c r="B75" s="77"/>
      <c r="C75" s="77"/>
      <c r="D75" s="77"/>
      <c r="E75" s="77"/>
      <c r="F75" s="78"/>
      <c r="G75" s="21"/>
      <c r="H75" s="37"/>
      <c r="I75" s="37"/>
      <c r="J75" s="37"/>
      <c r="K75" s="21"/>
      <c r="L75" s="37"/>
      <c r="M75" s="62"/>
      <c r="N75" s="62"/>
      <c r="O75" s="62"/>
      <c r="P75" s="62"/>
      <c r="Q75" s="62"/>
      <c r="R75" s="40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x14ac:dyDescent="0.2">
      <c r="A76" s="87" t="s">
        <v>115</v>
      </c>
      <c r="B76" s="77"/>
      <c r="C76" s="77"/>
      <c r="D76" s="77"/>
      <c r="E76" s="77"/>
      <c r="F76" s="78"/>
      <c r="G76" s="21"/>
      <c r="H76" s="37"/>
      <c r="I76" s="37"/>
      <c r="J76" s="37"/>
      <c r="K76" s="37"/>
      <c r="L76" s="37"/>
      <c r="M76" s="62"/>
      <c r="N76" s="62"/>
      <c r="O76" s="62"/>
      <c r="P76" s="62"/>
      <c r="Q76" s="62"/>
      <c r="R76" s="40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x14ac:dyDescent="0.2">
      <c r="A77" s="87" t="s">
        <v>116</v>
      </c>
      <c r="B77" s="77"/>
      <c r="C77" s="77"/>
      <c r="D77" s="77"/>
      <c r="E77" s="77"/>
      <c r="F77" s="78"/>
      <c r="G77" s="21"/>
      <c r="H77" s="37"/>
      <c r="I77" s="37"/>
      <c r="J77" s="37"/>
      <c r="K77" s="37"/>
      <c r="L77" s="37"/>
      <c r="M77" s="62"/>
      <c r="N77" s="62"/>
      <c r="O77" s="62"/>
      <c r="P77" s="62"/>
      <c r="Q77" s="62"/>
      <c r="R77" s="40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x14ac:dyDescent="0.2">
      <c r="A78" s="91" t="s">
        <v>117</v>
      </c>
      <c r="B78" s="77"/>
      <c r="C78" s="77"/>
      <c r="D78" s="77"/>
      <c r="E78" s="77"/>
      <c r="F78" s="78"/>
      <c r="G78" s="21"/>
      <c r="H78" s="37"/>
      <c r="I78" s="37"/>
      <c r="J78" s="37"/>
      <c r="K78" s="37"/>
      <c r="L78" s="37"/>
      <c r="M78" s="62"/>
      <c r="N78" s="62"/>
      <c r="O78" s="62"/>
      <c r="P78" s="62"/>
      <c r="Q78" s="62"/>
      <c r="R78" s="40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x14ac:dyDescent="0.2">
      <c r="A79" s="91" t="s">
        <v>118</v>
      </c>
      <c r="B79" s="77"/>
      <c r="C79" s="77"/>
      <c r="D79" s="77"/>
      <c r="E79" s="77"/>
      <c r="F79" s="78"/>
      <c r="G79" s="21"/>
      <c r="H79" s="37"/>
      <c r="I79" s="37"/>
      <c r="J79" s="37"/>
      <c r="K79" s="37"/>
      <c r="L79" s="37"/>
      <c r="M79" s="62"/>
      <c r="N79" s="62"/>
      <c r="O79" s="62"/>
      <c r="P79" s="62"/>
      <c r="Q79" s="62"/>
      <c r="R79" s="40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x14ac:dyDescent="0.2">
      <c r="A80" s="91" t="s">
        <v>119</v>
      </c>
      <c r="B80" s="77"/>
      <c r="C80" s="77"/>
      <c r="D80" s="77"/>
      <c r="E80" s="77"/>
      <c r="F80" s="78"/>
      <c r="G80" s="21"/>
      <c r="H80" s="37"/>
      <c r="I80" s="37"/>
      <c r="J80" s="37"/>
      <c r="K80" s="37"/>
      <c r="L80" s="37"/>
      <c r="M80" s="62"/>
      <c r="N80" s="62"/>
      <c r="O80" s="62"/>
      <c r="P80" s="62"/>
      <c r="Q80" s="62"/>
      <c r="R80" s="40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x14ac:dyDescent="0.2">
      <c r="A81" s="91"/>
      <c r="B81" s="77"/>
      <c r="C81" s="77"/>
      <c r="D81" s="77"/>
      <c r="E81" s="77"/>
      <c r="F81" s="78"/>
      <c r="G81" s="21"/>
      <c r="H81" s="37"/>
      <c r="I81" s="37"/>
      <c r="J81" s="37"/>
      <c r="K81" s="37"/>
      <c r="L81" s="37"/>
      <c r="M81" s="62"/>
      <c r="N81" s="62"/>
      <c r="O81" s="62"/>
      <c r="P81" s="62"/>
      <c r="Q81" s="62"/>
      <c r="R81" s="40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x14ac:dyDescent="0.2">
      <c r="A82" s="91"/>
      <c r="B82" s="77"/>
      <c r="C82" s="77"/>
      <c r="D82" s="77"/>
      <c r="E82" s="77"/>
      <c r="F82" s="78"/>
      <c r="G82" s="21"/>
      <c r="H82" s="37"/>
      <c r="I82" s="37"/>
      <c r="J82" s="37"/>
      <c r="K82" s="37"/>
      <c r="L82" s="37"/>
      <c r="M82" s="62"/>
      <c r="N82" s="62"/>
      <c r="O82" s="62"/>
      <c r="P82" s="62"/>
      <c r="Q82" s="62"/>
      <c r="R82" s="40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x14ac:dyDescent="0.2">
      <c r="A83" s="83"/>
      <c r="B83" s="77"/>
      <c r="C83" s="77"/>
      <c r="D83" s="77"/>
      <c r="E83" s="77"/>
      <c r="F83" s="78"/>
      <c r="G83" s="21"/>
      <c r="H83" s="37"/>
      <c r="I83" s="37"/>
      <c r="J83" s="37"/>
      <c r="K83" s="37"/>
      <c r="L83" s="37"/>
      <c r="M83" s="62"/>
      <c r="N83" s="62"/>
      <c r="O83" s="62"/>
      <c r="P83" s="62"/>
      <c r="Q83" s="62"/>
      <c r="R83" s="40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x14ac:dyDescent="0.2">
      <c r="A84" s="83"/>
      <c r="B84" s="77"/>
      <c r="C84" s="77"/>
      <c r="D84" s="77"/>
      <c r="E84" s="77"/>
      <c r="F84" s="78"/>
      <c r="G84" s="21"/>
      <c r="H84" s="37"/>
      <c r="I84" s="37"/>
      <c r="J84" s="37"/>
      <c r="K84" s="37"/>
      <c r="L84" s="37"/>
      <c r="M84" s="62"/>
      <c r="N84" s="62"/>
      <c r="O84" s="62"/>
      <c r="P84" s="62"/>
      <c r="Q84" s="62"/>
      <c r="R84" s="40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x14ac:dyDescent="0.2">
      <c r="A85" s="83"/>
      <c r="B85" s="77"/>
      <c r="C85" s="77"/>
      <c r="D85" s="77"/>
      <c r="E85" s="77"/>
      <c r="F85" s="78"/>
      <c r="G85" s="21"/>
      <c r="H85" s="37"/>
      <c r="I85" s="37"/>
      <c r="J85" s="37"/>
      <c r="K85" s="37"/>
      <c r="L85" s="37"/>
      <c r="M85" s="62"/>
      <c r="N85" s="62"/>
      <c r="O85" s="62"/>
      <c r="P85" s="62"/>
      <c r="Q85" s="62"/>
      <c r="R85" s="40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x14ac:dyDescent="0.2">
      <c r="A86" s="83"/>
      <c r="B86" s="77"/>
      <c r="C86" s="77"/>
      <c r="D86" s="77"/>
      <c r="E86" s="77"/>
      <c r="F86" s="78"/>
      <c r="G86" s="21"/>
      <c r="H86" s="37"/>
      <c r="I86" s="37"/>
      <c r="J86" s="37"/>
      <c r="K86" s="37"/>
      <c r="L86" s="37"/>
      <c r="M86" s="62"/>
      <c r="N86" s="62"/>
      <c r="O86" s="62"/>
      <c r="P86" s="62"/>
      <c r="Q86" s="62"/>
      <c r="R86" s="40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x14ac:dyDescent="0.2">
      <c r="A87" s="83"/>
      <c r="B87" s="77"/>
      <c r="C87" s="77"/>
      <c r="D87" s="77"/>
      <c r="E87" s="77"/>
      <c r="F87" s="78"/>
      <c r="G87" s="21"/>
      <c r="H87" s="37"/>
      <c r="I87" s="37"/>
      <c r="J87" s="37"/>
      <c r="K87" s="37"/>
      <c r="L87" s="37"/>
      <c r="M87" s="62"/>
      <c r="N87" s="62"/>
      <c r="O87" s="62"/>
      <c r="P87" s="62"/>
      <c r="Q87" s="62"/>
      <c r="R87" s="40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32.25" customHeight="1" x14ac:dyDescent="0.2">
      <c r="A88" s="79"/>
      <c r="B88" s="80"/>
      <c r="C88" s="80"/>
      <c r="D88" s="80"/>
      <c r="E88" s="80"/>
      <c r="F88" s="80"/>
      <c r="G88" s="21"/>
      <c r="H88" s="37"/>
      <c r="I88" s="37"/>
      <c r="J88" s="37"/>
      <c r="K88" s="37"/>
      <c r="L88" s="37"/>
      <c r="M88" s="62"/>
      <c r="N88" s="62"/>
      <c r="O88" s="62"/>
      <c r="P88" s="62"/>
      <c r="Q88" s="62"/>
      <c r="R88" s="40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x14ac:dyDescent="0.2">
      <c r="A89" s="81" t="s">
        <v>120</v>
      </c>
      <c r="B89" s="77"/>
      <c r="C89" s="77"/>
      <c r="D89" s="77"/>
      <c r="E89" s="77"/>
      <c r="F89" s="78"/>
      <c r="G89" s="21"/>
      <c r="H89" s="37"/>
      <c r="I89" s="37"/>
      <c r="J89" s="37"/>
      <c r="K89" s="37"/>
      <c r="L89" s="37"/>
      <c r="M89" s="62"/>
      <c r="N89" s="62"/>
      <c r="O89" s="62"/>
      <c r="P89" s="62"/>
      <c r="Q89" s="62"/>
      <c r="R89" s="40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x14ac:dyDescent="0.2">
      <c r="A90" s="82" t="s">
        <v>121</v>
      </c>
      <c r="B90" s="77"/>
      <c r="C90" s="77"/>
      <c r="D90" s="77"/>
      <c r="E90" s="77"/>
      <c r="F90" s="78"/>
      <c r="G90" s="21"/>
      <c r="H90" s="37"/>
      <c r="I90" s="37"/>
      <c r="J90" s="37"/>
      <c r="K90" s="37"/>
      <c r="L90" s="37"/>
      <c r="M90" s="62"/>
      <c r="N90" s="62"/>
      <c r="O90" s="62"/>
      <c r="P90" s="62"/>
      <c r="Q90" s="62"/>
      <c r="R90" s="40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x14ac:dyDescent="0.2">
      <c r="A91" s="76" t="s">
        <v>122</v>
      </c>
      <c r="B91" s="77"/>
      <c r="C91" s="77"/>
      <c r="D91" s="77"/>
      <c r="E91" s="77"/>
      <c r="F91" s="78"/>
      <c r="G91" s="21"/>
      <c r="H91" s="37"/>
      <c r="I91" s="37"/>
      <c r="J91" s="37"/>
      <c r="K91" s="37"/>
      <c r="L91" s="37"/>
      <c r="M91" s="62"/>
      <c r="N91" s="62"/>
      <c r="O91" s="62"/>
      <c r="P91" s="62"/>
      <c r="Q91" s="62"/>
      <c r="R91" s="40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x14ac:dyDescent="0.2">
      <c r="A92" s="76" t="s">
        <v>123</v>
      </c>
      <c r="B92" s="77"/>
      <c r="C92" s="77"/>
      <c r="D92" s="77"/>
      <c r="E92" s="77"/>
      <c r="F92" s="78"/>
      <c r="G92" s="21"/>
      <c r="H92" s="37"/>
      <c r="I92" s="37"/>
      <c r="J92" s="37"/>
      <c r="K92" s="37"/>
      <c r="L92" s="37"/>
      <c r="M92" s="62"/>
      <c r="N92" s="62"/>
      <c r="O92" s="62"/>
      <c r="P92" s="62"/>
      <c r="Q92" s="62"/>
      <c r="R92" s="40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x14ac:dyDescent="0.2">
      <c r="A93" s="76" t="s">
        <v>124</v>
      </c>
      <c r="B93" s="77"/>
      <c r="C93" s="77"/>
      <c r="D93" s="77"/>
      <c r="E93" s="77"/>
      <c r="F93" s="78"/>
      <c r="G93" s="21"/>
      <c r="H93" s="37"/>
      <c r="I93" s="37"/>
      <c r="J93" s="37"/>
      <c r="K93" s="37"/>
      <c r="L93" s="37"/>
      <c r="M93" s="62"/>
      <c r="N93" s="62"/>
      <c r="O93" s="62"/>
      <c r="P93" s="62"/>
      <c r="Q93" s="62"/>
      <c r="R93" s="40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x14ac:dyDescent="0.2">
      <c r="A94" s="76" t="s">
        <v>125</v>
      </c>
      <c r="B94" s="77"/>
      <c r="C94" s="77"/>
      <c r="D94" s="77"/>
      <c r="E94" s="77"/>
      <c r="F94" s="78"/>
      <c r="G94" s="21"/>
      <c r="H94" s="37"/>
      <c r="I94" s="37"/>
      <c r="J94" s="37"/>
      <c r="K94" s="37"/>
      <c r="L94" s="37"/>
      <c r="M94" s="62"/>
      <c r="N94" s="62"/>
      <c r="O94" s="62"/>
      <c r="P94" s="62"/>
      <c r="Q94" s="62"/>
      <c r="R94" s="40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x14ac:dyDescent="0.2">
      <c r="A95" s="76" t="s">
        <v>126</v>
      </c>
      <c r="B95" s="77"/>
      <c r="C95" s="77"/>
      <c r="D95" s="77"/>
      <c r="E95" s="77"/>
      <c r="F95" s="78"/>
      <c r="G95" s="21"/>
      <c r="H95" s="37"/>
      <c r="I95" s="37"/>
      <c r="J95" s="37"/>
      <c r="K95" s="37"/>
      <c r="L95" s="37"/>
      <c r="M95" s="62"/>
      <c r="N95" s="62"/>
      <c r="O95" s="62"/>
      <c r="P95" s="62"/>
      <c r="Q95" s="62"/>
      <c r="R95" s="40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x14ac:dyDescent="0.2">
      <c r="A96" s="76" t="s">
        <v>127</v>
      </c>
      <c r="B96" s="77"/>
      <c r="C96" s="77"/>
      <c r="D96" s="77"/>
      <c r="E96" s="77"/>
      <c r="F96" s="78"/>
      <c r="G96" s="21"/>
      <c r="H96" s="37"/>
      <c r="I96" s="37"/>
      <c r="J96" s="37"/>
      <c r="K96" s="37"/>
      <c r="L96" s="37"/>
      <c r="M96" s="62"/>
      <c r="N96" s="62"/>
      <c r="O96" s="62"/>
      <c r="P96" s="62"/>
      <c r="Q96" s="62"/>
      <c r="R96" s="40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x14ac:dyDescent="0.2">
      <c r="A97" s="76" t="s">
        <v>128</v>
      </c>
      <c r="B97" s="77"/>
      <c r="C97" s="77"/>
      <c r="D97" s="77"/>
      <c r="E97" s="77"/>
      <c r="F97" s="78"/>
      <c r="G97" s="21"/>
      <c r="H97" s="37"/>
      <c r="I97" s="37"/>
      <c r="J97" s="37"/>
      <c r="K97" s="37"/>
      <c r="L97" s="37"/>
      <c r="M97" s="62"/>
      <c r="N97" s="62"/>
      <c r="O97" s="62"/>
      <c r="P97" s="62"/>
      <c r="Q97" s="62"/>
      <c r="R97" s="40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x14ac:dyDescent="0.2">
      <c r="A98" s="76" t="s">
        <v>129</v>
      </c>
      <c r="B98" s="77"/>
      <c r="C98" s="77"/>
      <c r="D98" s="77"/>
      <c r="E98" s="77"/>
      <c r="F98" s="78"/>
      <c r="G98" s="21"/>
      <c r="H98" s="37"/>
      <c r="I98" s="37"/>
      <c r="J98" s="37"/>
      <c r="K98" s="37"/>
      <c r="L98" s="37"/>
      <c r="M98" s="62"/>
      <c r="N98" s="62"/>
      <c r="O98" s="62"/>
      <c r="P98" s="62"/>
      <c r="Q98" s="62"/>
      <c r="R98" s="40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x14ac:dyDescent="0.2">
      <c r="A99" s="76" t="s">
        <v>130</v>
      </c>
      <c r="B99" s="77"/>
      <c r="C99" s="77"/>
      <c r="D99" s="77"/>
      <c r="E99" s="77"/>
      <c r="F99" s="78"/>
      <c r="G99" s="21"/>
      <c r="H99" s="37"/>
      <c r="I99" s="37"/>
      <c r="J99" s="37"/>
      <c r="K99" s="37"/>
      <c r="L99" s="37"/>
      <c r="M99" s="62"/>
      <c r="N99" s="62"/>
      <c r="O99" s="62"/>
      <c r="P99" s="62"/>
      <c r="Q99" s="62"/>
      <c r="R99" s="40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x14ac:dyDescent="0.2">
      <c r="A100" s="76" t="s">
        <v>131</v>
      </c>
      <c r="B100" s="77"/>
      <c r="C100" s="77"/>
      <c r="D100" s="77"/>
      <c r="E100" s="77"/>
      <c r="F100" s="78"/>
      <c r="G100" s="21"/>
      <c r="H100" s="37"/>
      <c r="I100" s="37"/>
      <c r="J100" s="37"/>
      <c r="K100" s="37"/>
      <c r="L100" s="37"/>
      <c r="M100" s="62"/>
      <c r="N100" s="62"/>
      <c r="O100" s="62"/>
      <c r="P100" s="62"/>
      <c r="Q100" s="62"/>
      <c r="R100" s="40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x14ac:dyDescent="0.2">
      <c r="A101" s="76" t="s">
        <v>132</v>
      </c>
      <c r="B101" s="77"/>
      <c r="C101" s="77"/>
      <c r="D101" s="77"/>
      <c r="E101" s="77"/>
      <c r="F101" s="78"/>
      <c r="G101" s="21"/>
      <c r="H101" s="37"/>
      <c r="I101" s="37"/>
      <c r="J101" s="37"/>
      <c r="K101" s="37"/>
      <c r="L101" s="37"/>
      <c r="M101" s="62"/>
      <c r="N101" s="62"/>
      <c r="O101" s="62"/>
      <c r="P101" s="62"/>
      <c r="Q101" s="62"/>
      <c r="R101" s="40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x14ac:dyDescent="0.2">
      <c r="A102" s="76" t="s">
        <v>133</v>
      </c>
      <c r="B102" s="77"/>
      <c r="C102" s="77"/>
      <c r="D102" s="77"/>
      <c r="E102" s="77"/>
      <c r="F102" s="78"/>
      <c r="G102" s="21"/>
      <c r="H102" s="37"/>
      <c r="I102" s="37"/>
      <c r="J102" s="37"/>
      <c r="K102" s="37"/>
      <c r="L102" s="37"/>
      <c r="M102" s="62"/>
      <c r="N102" s="62"/>
      <c r="O102" s="62"/>
      <c r="P102" s="62"/>
      <c r="Q102" s="62"/>
      <c r="R102" s="40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x14ac:dyDescent="0.2">
      <c r="A103" s="76" t="s">
        <v>134</v>
      </c>
      <c r="B103" s="77"/>
      <c r="C103" s="77"/>
      <c r="D103" s="77"/>
      <c r="E103" s="77"/>
      <c r="F103" s="78"/>
      <c r="G103" s="21"/>
      <c r="H103" s="37"/>
      <c r="I103" s="37"/>
      <c r="J103" s="37"/>
      <c r="K103" s="37"/>
      <c r="L103" s="37"/>
      <c r="M103" s="62"/>
      <c r="N103" s="62"/>
      <c r="O103" s="62"/>
      <c r="P103" s="62"/>
      <c r="Q103" s="62"/>
      <c r="R103" s="40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x14ac:dyDescent="0.2">
      <c r="A104" s="76" t="s">
        <v>135</v>
      </c>
      <c r="B104" s="77"/>
      <c r="C104" s="77"/>
      <c r="D104" s="77"/>
      <c r="E104" s="77"/>
      <c r="F104" s="78"/>
      <c r="G104" s="21"/>
      <c r="H104" s="37"/>
      <c r="I104" s="37"/>
      <c r="J104" s="37"/>
      <c r="K104" s="37"/>
      <c r="L104" s="37"/>
      <c r="M104" s="62"/>
      <c r="N104" s="62"/>
      <c r="O104" s="62"/>
      <c r="P104" s="62"/>
      <c r="Q104" s="62"/>
      <c r="R104" s="40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x14ac:dyDescent="0.2">
      <c r="A105" s="76" t="s">
        <v>136</v>
      </c>
      <c r="B105" s="77"/>
      <c r="C105" s="77"/>
      <c r="D105" s="77"/>
      <c r="E105" s="77"/>
      <c r="F105" s="78"/>
      <c r="G105" s="21"/>
      <c r="H105" s="37"/>
      <c r="I105" s="37"/>
      <c r="J105" s="37"/>
      <c r="K105" s="37"/>
      <c r="L105" s="37"/>
      <c r="M105" s="62"/>
      <c r="N105" s="62"/>
      <c r="O105" s="62"/>
      <c r="P105" s="62"/>
      <c r="Q105" s="62"/>
      <c r="R105" s="40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x14ac:dyDescent="0.2">
      <c r="A106" s="76" t="s">
        <v>137</v>
      </c>
      <c r="B106" s="77"/>
      <c r="C106" s="77"/>
      <c r="D106" s="77"/>
      <c r="E106" s="77"/>
      <c r="F106" s="78"/>
      <c r="G106" s="21"/>
      <c r="H106" s="37"/>
      <c r="I106" s="37"/>
      <c r="J106" s="37"/>
      <c r="K106" s="37"/>
      <c r="L106" s="37"/>
      <c r="M106" s="62"/>
      <c r="N106" s="62"/>
      <c r="O106" s="62"/>
      <c r="P106" s="62"/>
      <c r="Q106" s="62"/>
      <c r="R106" s="40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x14ac:dyDescent="0.2">
      <c r="A107" s="76" t="s">
        <v>138</v>
      </c>
      <c r="B107" s="77"/>
      <c r="C107" s="77"/>
      <c r="D107" s="77"/>
      <c r="E107" s="77"/>
      <c r="F107" s="78"/>
      <c r="G107" s="21"/>
      <c r="H107" s="37"/>
      <c r="I107" s="37"/>
      <c r="J107" s="37"/>
      <c r="K107" s="37"/>
      <c r="L107" s="37"/>
      <c r="M107" s="62"/>
      <c r="N107" s="62"/>
      <c r="O107" s="62"/>
      <c r="P107" s="62"/>
      <c r="Q107" s="62"/>
      <c r="R107" s="40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x14ac:dyDescent="0.2">
      <c r="A108" s="76" t="s">
        <v>139</v>
      </c>
      <c r="B108" s="77"/>
      <c r="C108" s="77"/>
      <c r="D108" s="77"/>
      <c r="E108" s="77"/>
      <c r="F108" s="78"/>
      <c r="G108" s="21"/>
      <c r="H108" s="37"/>
      <c r="I108" s="37"/>
      <c r="J108" s="37"/>
      <c r="K108" s="37"/>
      <c r="L108" s="37"/>
      <c r="M108" s="62"/>
      <c r="N108" s="62"/>
      <c r="O108" s="62"/>
      <c r="P108" s="62"/>
      <c r="Q108" s="62"/>
      <c r="R108" s="40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x14ac:dyDescent="0.2">
      <c r="A109" s="76" t="s">
        <v>140</v>
      </c>
      <c r="B109" s="77"/>
      <c r="C109" s="77"/>
      <c r="D109" s="77"/>
      <c r="E109" s="77"/>
      <c r="F109" s="78"/>
      <c r="G109" s="21"/>
      <c r="H109" s="37"/>
      <c r="I109" s="37"/>
      <c r="J109" s="37"/>
      <c r="K109" s="37"/>
      <c r="L109" s="37"/>
      <c r="M109" s="62"/>
      <c r="N109" s="62"/>
      <c r="O109" s="62"/>
      <c r="P109" s="62"/>
      <c r="Q109" s="62"/>
      <c r="R109" s="40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x14ac:dyDescent="0.2">
      <c r="A110" s="76" t="s">
        <v>141</v>
      </c>
      <c r="B110" s="77"/>
      <c r="C110" s="77"/>
      <c r="D110" s="77"/>
      <c r="E110" s="77"/>
      <c r="F110" s="78"/>
      <c r="G110" s="21"/>
      <c r="H110" s="37"/>
      <c r="I110" s="37"/>
      <c r="J110" s="37"/>
      <c r="K110" s="37"/>
      <c r="L110" s="37"/>
      <c r="M110" s="62"/>
      <c r="N110" s="62"/>
      <c r="O110" s="62"/>
      <c r="P110" s="62"/>
      <c r="Q110" s="62"/>
      <c r="R110" s="40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x14ac:dyDescent="0.2">
      <c r="A111" s="76" t="s">
        <v>142</v>
      </c>
      <c r="B111" s="77"/>
      <c r="C111" s="77"/>
      <c r="D111" s="77"/>
      <c r="E111" s="77"/>
      <c r="F111" s="78"/>
      <c r="G111" s="21"/>
      <c r="H111" s="37"/>
      <c r="I111" s="37"/>
      <c r="J111" s="37"/>
      <c r="K111" s="37"/>
      <c r="L111" s="37"/>
      <c r="M111" s="62"/>
      <c r="N111" s="62"/>
      <c r="O111" s="62"/>
      <c r="P111" s="62"/>
      <c r="Q111" s="62"/>
      <c r="R111" s="40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x14ac:dyDescent="0.2">
      <c r="A112" s="76" t="s">
        <v>143</v>
      </c>
      <c r="B112" s="77"/>
      <c r="C112" s="77"/>
      <c r="D112" s="77"/>
      <c r="E112" s="77"/>
      <c r="F112" s="78"/>
      <c r="G112" s="21"/>
      <c r="H112" s="37"/>
      <c r="I112" s="37"/>
      <c r="J112" s="37"/>
      <c r="K112" s="37"/>
      <c r="L112" s="37"/>
      <c r="M112" s="62"/>
      <c r="N112" s="62"/>
      <c r="O112" s="62"/>
      <c r="P112" s="62"/>
      <c r="Q112" s="62"/>
      <c r="R112" s="40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x14ac:dyDescent="0.2">
      <c r="A113" s="76" t="s">
        <v>144</v>
      </c>
      <c r="B113" s="77"/>
      <c r="C113" s="77"/>
      <c r="D113" s="77"/>
      <c r="E113" s="77"/>
      <c r="F113" s="78"/>
      <c r="G113" s="21"/>
      <c r="H113" s="37"/>
      <c r="I113" s="37"/>
      <c r="J113" s="37"/>
      <c r="K113" s="37"/>
      <c r="L113" s="37"/>
      <c r="M113" s="62"/>
      <c r="N113" s="62"/>
      <c r="O113" s="62"/>
      <c r="P113" s="62"/>
      <c r="Q113" s="62"/>
      <c r="R113" s="64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x14ac:dyDescent="0.2">
      <c r="A114" s="76" t="s">
        <v>145</v>
      </c>
      <c r="B114" s="77"/>
      <c r="C114" s="77"/>
      <c r="D114" s="77"/>
      <c r="E114" s="77"/>
      <c r="F114" s="78"/>
      <c r="G114" s="21"/>
      <c r="H114" s="37"/>
      <c r="I114" s="37"/>
      <c r="J114" s="37"/>
      <c r="K114" s="37"/>
      <c r="L114" s="37"/>
      <c r="M114" s="62"/>
      <c r="N114" s="62"/>
      <c r="O114" s="62"/>
      <c r="P114" s="62"/>
      <c r="Q114" s="62"/>
      <c r="R114" s="64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x14ac:dyDescent="0.2">
      <c r="A115" s="76" t="s">
        <v>146</v>
      </c>
      <c r="B115" s="77"/>
      <c r="C115" s="77"/>
      <c r="D115" s="77"/>
      <c r="E115" s="77"/>
      <c r="F115" s="78"/>
      <c r="G115" s="21"/>
      <c r="H115" s="37"/>
      <c r="I115" s="37"/>
      <c r="J115" s="37"/>
      <c r="K115" s="37"/>
      <c r="L115" s="37"/>
      <c r="M115" s="62"/>
      <c r="N115" s="62"/>
      <c r="O115" s="62"/>
      <c r="P115" s="62"/>
      <c r="Q115" s="62"/>
      <c r="R115" s="64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x14ac:dyDescent="0.2">
      <c r="A116" s="76" t="s">
        <v>147</v>
      </c>
      <c r="B116" s="77"/>
      <c r="C116" s="77"/>
      <c r="D116" s="77"/>
      <c r="E116" s="77"/>
      <c r="F116" s="78"/>
      <c r="G116" s="21"/>
      <c r="H116" s="37"/>
      <c r="I116" s="37"/>
      <c r="J116" s="37"/>
      <c r="K116" s="37"/>
      <c r="L116" s="37"/>
      <c r="M116" s="62"/>
      <c r="N116" s="62"/>
      <c r="O116" s="62"/>
      <c r="P116" s="62"/>
      <c r="Q116" s="62"/>
      <c r="R116" s="64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x14ac:dyDescent="0.2">
      <c r="A117" s="76" t="s">
        <v>148</v>
      </c>
      <c r="B117" s="77"/>
      <c r="C117" s="77"/>
      <c r="D117" s="77"/>
      <c r="E117" s="77"/>
      <c r="F117" s="78"/>
      <c r="G117" s="21"/>
      <c r="H117" s="37"/>
      <c r="I117" s="37"/>
      <c r="J117" s="37"/>
      <c r="K117" s="37"/>
      <c r="L117" s="37"/>
      <c r="M117" s="62"/>
      <c r="N117" s="62"/>
      <c r="O117" s="62"/>
      <c r="P117" s="62"/>
      <c r="Q117" s="62"/>
      <c r="R117" s="64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x14ac:dyDescent="0.2">
      <c r="A118" s="76" t="s">
        <v>149</v>
      </c>
      <c r="B118" s="77"/>
      <c r="C118" s="77"/>
      <c r="D118" s="77"/>
      <c r="E118" s="77"/>
      <c r="F118" s="78"/>
      <c r="G118" s="21"/>
      <c r="H118" s="37"/>
      <c r="I118" s="37"/>
      <c r="J118" s="37"/>
      <c r="K118" s="37"/>
      <c r="L118" s="37"/>
      <c r="M118" s="62"/>
      <c r="N118" s="62"/>
      <c r="O118" s="62"/>
      <c r="P118" s="62"/>
      <c r="Q118" s="62"/>
      <c r="R118" s="64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x14ac:dyDescent="0.2">
      <c r="A119" s="76" t="s">
        <v>150</v>
      </c>
      <c r="B119" s="77"/>
      <c r="C119" s="77"/>
      <c r="D119" s="77"/>
      <c r="E119" s="77"/>
      <c r="F119" s="78"/>
      <c r="G119" s="21"/>
      <c r="H119" s="37"/>
      <c r="I119" s="37"/>
      <c r="J119" s="37"/>
      <c r="K119" s="37"/>
      <c r="L119" s="37"/>
      <c r="M119" s="62"/>
      <c r="N119" s="62"/>
      <c r="O119" s="62"/>
      <c r="P119" s="62"/>
      <c r="Q119" s="62"/>
      <c r="R119" s="64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x14ac:dyDescent="0.2">
      <c r="A120" s="76" t="s">
        <v>151</v>
      </c>
      <c r="B120" s="77"/>
      <c r="C120" s="77"/>
      <c r="D120" s="77"/>
      <c r="E120" s="77"/>
      <c r="F120" s="78"/>
      <c r="G120" s="21"/>
      <c r="H120" s="37"/>
      <c r="I120" s="37"/>
      <c r="J120" s="37"/>
      <c r="K120" s="37"/>
      <c r="L120" s="37"/>
      <c r="M120" s="62"/>
      <c r="N120" s="62"/>
      <c r="O120" s="62"/>
      <c r="P120" s="62"/>
      <c r="Q120" s="62"/>
      <c r="R120" s="64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x14ac:dyDescent="0.2">
      <c r="A121" s="76" t="s">
        <v>152</v>
      </c>
      <c r="B121" s="77"/>
      <c r="C121" s="77"/>
      <c r="D121" s="77"/>
      <c r="E121" s="77"/>
      <c r="F121" s="78"/>
      <c r="G121" s="21"/>
      <c r="H121" s="37"/>
      <c r="I121" s="37"/>
      <c r="J121" s="37"/>
      <c r="K121" s="37"/>
      <c r="L121" s="37"/>
      <c r="M121" s="62"/>
      <c r="N121" s="62"/>
      <c r="O121" s="62"/>
      <c r="P121" s="62"/>
      <c r="Q121" s="62"/>
      <c r="R121" s="64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x14ac:dyDescent="0.2">
      <c r="A122" s="76" t="s">
        <v>153</v>
      </c>
      <c r="B122" s="77"/>
      <c r="C122" s="77"/>
      <c r="D122" s="77"/>
      <c r="E122" s="77"/>
      <c r="F122" s="78"/>
      <c r="G122" s="21"/>
      <c r="H122" s="37"/>
      <c r="I122" s="37"/>
      <c r="J122" s="37"/>
      <c r="K122" s="37"/>
      <c r="L122" s="37"/>
      <c r="M122" s="62"/>
      <c r="N122" s="62"/>
      <c r="O122" s="62"/>
      <c r="P122" s="62"/>
      <c r="Q122" s="62"/>
      <c r="R122" s="64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x14ac:dyDescent="0.2">
      <c r="A123" s="76" t="s">
        <v>154</v>
      </c>
      <c r="B123" s="77"/>
      <c r="C123" s="77"/>
      <c r="D123" s="77"/>
      <c r="E123" s="77"/>
      <c r="F123" s="78"/>
      <c r="G123" s="21"/>
      <c r="H123" s="37"/>
      <c r="I123" s="37"/>
      <c r="J123" s="37"/>
      <c r="K123" s="37"/>
      <c r="L123" s="37"/>
      <c r="M123" s="62"/>
      <c r="N123" s="62"/>
      <c r="O123" s="62"/>
      <c r="P123" s="62"/>
      <c r="Q123" s="62"/>
      <c r="R123" s="64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x14ac:dyDescent="0.2">
      <c r="A124" s="76" t="s">
        <v>155</v>
      </c>
      <c r="B124" s="77"/>
      <c r="C124" s="77"/>
      <c r="D124" s="77"/>
      <c r="E124" s="77"/>
      <c r="F124" s="78"/>
      <c r="G124" s="21"/>
      <c r="H124" s="37"/>
      <c r="I124" s="37"/>
      <c r="J124" s="37"/>
      <c r="K124" s="37"/>
      <c r="L124" s="37"/>
      <c r="M124" s="62"/>
      <c r="N124" s="62"/>
      <c r="O124" s="62"/>
      <c r="P124" s="62"/>
      <c r="Q124" s="62"/>
      <c r="R124" s="64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</row>
    <row r="125" spans="1:30" x14ac:dyDescent="0.2">
      <c r="A125" s="76" t="s">
        <v>156</v>
      </c>
      <c r="B125" s="77"/>
      <c r="C125" s="77"/>
      <c r="D125" s="77"/>
      <c r="E125" s="77"/>
      <c r="F125" s="78"/>
      <c r="G125" s="21"/>
      <c r="H125" s="37"/>
      <c r="I125" s="37"/>
      <c r="J125" s="37"/>
      <c r="K125" s="37"/>
      <c r="L125" s="37"/>
      <c r="M125" s="62"/>
      <c r="N125" s="62"/>
      <c r="O125" s="62"/>
      <c r="P125" s="62"/>
      <c r="Q125" s="62"/>
      <c r="R125" s="64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</row>
    <row r="126" spans="1:30" x14ac:dyDescent="0.2">
      <c r="A126" s="76" t="s">
        <v>157</v>
      </c>
      <c r="B126" s="77"/>
      <c r="C126" s="77"/>
      <c r="D126" s="77"/>
      <c r="E126" s="77"/>
      <c r="F126" s="78"/>
      <c r="G126" s="21"/>
      <c r="H126" s="37"/>
      <c r="I126" s="37"/>
      <c r="J126" s="37"/>
      <c r="K126" s="37"/>
      <c r="L126" s="37"/>
      <c r="M126" s="62"/>
      <c r="N126" s="62"/>
      <c r="O126" s="62"/>
      <c r="P126" s="62"/>
      <c r="Q126" s="62"/>
      <c r="R126" s="64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</row>
    <row r="127" spans="1:30" x14ac:dyDescent="0.2">
      <c r="A127" s="76" t="s">
        <v>158</v>
      </c>
      <c r="B127" s="77"/>
      <c r="C127" s="77"/>
      <c r="D127" s="77"/>
      <c r="E127" s="77"/>
      <c r="F127" s="78"/>
      <c r="G127" s="21"/>
      <c r="H127" s="37"/>
      <c r="I127" s="37"/>
      <c r="J127" s="37"/>
      <c r="K127" s="37"/>
      <c r="L127" s="37"/>
      <c r="M127" s="62"/>
      <c r="N127" s="62"/>
      <c r="O127" s="62"/>
      <c r="P127" s="62"/>
      <c r="Q127" s="62"/>
      <c r="R127" s="64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</row>
    <row r="128" spans="1:30" x14ac:dyDescent="0.2">
      <c r="A128" s="76" t="s">
        <v>159</v>
      </c>
      <c r="B128" s="77"/>
      <c r="C128" s="77"/>
      <c r="D128" s="77"/>
      <c r="E128" s="77"/>
      <c r="F128" s="78"/>
      <c r="G128" s="21"/>
      <c r="H128" s="37"/>
      <c r="I128" s="37"/>
      <c r="J128" s="37"/>
      <c r="K128" s="37"/>
      <c r="L128" s="37"/>
      <c r="M128" s="62"/>
      <c r="N128" s="62"/>
      <c r="O128" s="62"/>
      <c r="P128" s="62"/>
      <c r="Q128" s="62"/>
      <c r="R128" s="64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</row>
    <row r="129" spans="1:30" x14ac:dyDescent="0.2">
      <c r="A129" s="76" t="s">
        <v>160</v>
      </c>
      <c r="B129" s="77"/>
      <c r="C129" s="77"/>
      <c r="D129" s="77"/>
      <c r="E129" s="77"/>
      <c r="F129" s="78"/>
      <c r="G129" s="21"/>
      <c r="H129" s="37"/>
      <c r="I129" s="37"/>
      <c r="J129" s="37"/>
      <c r="K129" s="37"/>
      <c r="L129" s="37"/>
      <c r="M129" s="62"/>
      <c r="N129" s="62"/>
      <c r="O129" s="62"/>
      <c r="P129" s="62"/>
      <c r="Q129" s="62"/>
      <c r="R129" s="64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</row>
    <row r="130" spans="1:30" x14ac:dyDescent="0.2">
      <c r="A130" s="76" t="s">
        <v>161</v>
      </c>
      <c r="B130" s="77"/>
      <c r="C130" s="77"/>
      <c r="D130" s="77"/>
      <c r="E130" s="77"/>
      <c r="F130" s="78"/>
      <c r="G130" s="21"/>
      <c r="H130" s="37"/>
      <c r="I130" s="37"/>
      <c r="J130" s="37"/>
      <c r="K130" s="37"/>
      <c r="L130" s="37"/>
      <c r="M130" s="62"/>
      <c r="N130" s="62"/>
      <c r="O130" s="62"/>
      <c r="P130" s="62"/>
      <c r="Q130" s="62"/>
      <c r="R130" s="64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</row>
    <row r="131" spans="1:30" ht="14.25" x14ac:dyDescent="0.2">
      <c r="A131" s="76" t="s">
        <v>162</v>
      </c>
      <c r="B131" s="77"/>
      <c r="C131" s="77"/>
      <c r="D131" s="77"/>
      <c r="E131" s="77"/>
      <c r="F131" s="78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</row>
    <row r="132" spans="1:30" ht="14.25" x14ac:dyDescent="0.2">
      <c r="A132" s="76" t="s">
        <v>163</v>
      </c>
      <c r="B132" s="77"/>
      <c r="C132" s="77"/>
      <c r="D132" s="77"/>
      <c r="E132" s="77"/>
      <c r="F132" s="78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</row>
    <row r="133" spans="1:30" ht="14.25" x14ac:dyDescent="0.2">
      <c r="A133" s="76" t="s">
        <v>164</v>
      </c>
      <c r="B133" s="77"/>
      <c r="C133" s="77"/>
      <c r="D133" s="77"/>
      <c r="E133" s="77"/>
      <c r="F133" s="78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</row>
    <row r="134" spans="1:30" ht="14.25" x14ac:dyDescent="0.2">
      <c r="A134" s="76" t="s">
        <v>165</v>
      </c>
      <c r="B134" s="77"/>
      <c r="C134" s="77"/>
      <c r="D134" s="77"/>
      <c r="E134" s="77"/>
      <c r="F134" s="78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</row>
    <row r="135" spans="1:30" ht="14.25" x14ac:dyDescent="0.2">
      <c r="A135" s="76" t="s">
        <v>166</v>
      </c>
      <c r="B135" s="77"/>
      <c r="C135" s="77"/>
      <c r="D135" s="77"/>
      <c r="E135" s="77"/>
      <c r="F135" s="78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</row>
    <row r="136" spans="1:30" ht="14.25" x14ac:dyDescent="0.2">
      <c r="A136" s="76" t="s">
        <v>167</v>
      </c>
      <c r="B136" s="77"/>
      <c r="C136" s="77"/>
      <c r="D136" s="77"/>
      <c r="E136" s="77"/>
      <c r="F136" s="78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</row>
    <row r="137" spans="1:30" ht="14.25" x14ac:dyDescent="0.2">
      <c r="A137" s="76" t="s">
        <v>168</v>
      </c>
      <c r="B137" s="77"/>
      <c r="C137" s="77"/>
      <c r="D137" s="77"/>
      <c r="E137" s="77"/>
      <c r="F137" s="78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</row>
    <row r="138" spans="1:30" ht="14.25" x14ac:dyDescent="0.2">
      <c r="A138" s="76" t="s">
        <v>169</v>
      </c>
      <c r="B138" s="77"/>
      <c r="C138" s="77"/>
      <c r="D138" s="77"/>
      <c r="E138" s="77"/>
      <c r="F138" s="78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</row>
    <row r="139" spans="1:30" ht="14.25" x14ac:dyDescent="0.2">
      <c r="A139" s="76" t="s">
        <v>170</v>
      </c>
      <c r="B139" s="77"/>
      <c r="C139" s="77"/>
      <c r="D139" s="77"/>
      <c r="E139" s="77"/>
      <c r="F139" s="78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</row>
    <row r="140" spans="1:30" ht="14.25" x14ac:dyDescent="0.2">
      <c r="A140" s="76" t="s">
        <v>171</v>
      </c>
      <c r="B140" s="77"/>
      <c r="C140" s="77"/>
      <c r="D140" s="77"/>
      <c r="E140" s="77"/>
      <c r="F140" s="78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</row>
    <row r="141" spans="1:30" ht="14.25" x14ac:dyDescent="0.2">
      <c r="A141" s="76" t="s">
        <v>172</v>
      </c>
      <c r="B141" s="77"/>
      <c r="C141" s="77"/>
      <c r="D141" s="77"/>
      <c r="E141" s="77"/>
      <c r="F141" s="78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</row>
    <row r="142" spans="1:30" ht="14.25" x14ac:dyDescent="0.2">
      <c r="A142" s="76" t="s">
        <v>173</v>
      </c>
      <c r="B142" s="77"/>
      <c r="C142" s="77"/>
      <c r="D142" s="77"/>
      <c r="E142" s="77"/>
      <c r="F142" s="78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</row>
    <row r="143" spans="1:30" ht="14.25" x14ac:dyDescent="0.2">
      <c r="A143" s="76" t="s">
        <v>174</v>
      </c>
      <c r="B143" s="77"/>
      <c r="C143" s="77"/>
      <c r="D143" s="77"/>
      <c r="E143" s="77"/>
      <c r="F143" s="78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</row>
    <row r="144" spans="1:30" ht="14.25" x14ac:dyDescent="0.2">
      <c r="A144" s="76" t="s">
        <v>175</v>
      </c>
      <c r="B144" s="77"/>
      <c r="C144" s="77"/>
      <c r="D144" s="77"/>
      <c r="E144" s="77"/>
      <c r="F144" s="78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</row>
    <row r="145" spans="1:30" ht="14.25" x14ac:dyDescent="0.2">
      <c r="A145" s="76" t="s">
        <v>176</v>
      </c>
      <c r="B145" s="77"/>
      <c r="C145" s="77"/>
      <c r="D145" s="77"/>
      <c r="E145" s="77"/>
      <c r="F145" s="78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</row>
    <row r="146" spans="1:30" ht="14.25" x14ac:dyDescent="0.2">
      <c r="A146" s="76" t="s">
        <v>177</v>
      </c>
      <c r="B146" s="77"/>
      <c r="C146" s="77"/>
      <c r="D146" s="77"/>
      <c r="E146" s="77"/>
      <c r="F146" s="78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</row>
    <row r="147" spans="1:30" ht="14.25" x14ac:dyDescent="0.2">
      <c r="A147" s="76" t="s">
        <v>178</v>
      </c>
      <c r="B147" s="77"/>
      <c r="C147" s="77"/>
      <c r="D147" s="77"/>
      <c r="E147" s="77"/>
      <c r="F147" s="78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</row>
    <row r="148" spans="1:30" ht="14.25" x14ac:dyDescent="0.2">
      <c r="A148" s="76" t="s">
        <v>179</v>
      </c>
      <c r="B148" s="77"/>
      <c r="C148" s="77"/>
      <c r="D148" s="77"/>
      <c r="E148" s="77"/>
      <c r="F148" s="78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</row>
    <row r="149" spans="1:30" ht="14.25" x14ac:dyDescent="0.2">
      <c r="A149" s="76" t="s">
        <v>180</v>
      </c>
      <c r="B149" s="77"/>
      <c r="C149" s="77"/>
      <c r="D149" s="77"/>
      <c r="E149" s="77"/>
      <c r="F149" s="78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</row>
    <row r="150" spans="1:30" ht="14.25" x14ac:dyDescent="0.2">
      <c r="A150" s="76" t="s">
        <v>181</v>
      </c>
      <c r="B150" s="77"/>
      <c r="C150" s="77"/>
      <c r="D150" s="77"/>
      <c r="E150" s="77"/>
      <c r="F150" s="78"/>
      <c r="G150" s="68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</row>
    <row r="151" spans="1:30" ht="14.25" x14ac:dyDescent="0.2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</row>
    <row r="152" spans="1:30" ht="14.25" x14ac:dyDescent="0.2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</row>
    <row r="153" spans="1:30" ht="14.25" x14ac:dyDescent="0.2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</row>
    <row r="154" spans="1:30" ht="14.25" x14ac:dyDescent="0.2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</row>
    <row r="155" spans="1:30" ht="14.25" x14ac:dyDescent="0.2"/>
    <row r="156" spans="1:30" ht="14.25" x14ac:dyDescent="0.2"/>
    <row r="157" spans="1:30" ht="14.25" x14ac:dyDescent="0.2"/>
    <row r="158" spans="1:30" ht="14.25" x14ac:dyDescent="0.2"/>
    <row r="159" spans="1:30" ht="14.25" x14ac:dyDescent="0.2"/>
    <row r="160" spans="1:3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</sheetData>
  <mergeCells count="83">
    <mergeCell ref="A146:F146"/>
    <mergeCell ref="A147:F147"/>
    <mergeCell ref="A148:F148"/>
    <mergeCell ref="A149:F149"/>
    <mergeCell ref="A150:F150"/>
    <mergeCell ref="A145:F145"/>
    <mergeCell ref="A134:F134"/>
    <mergeCell ref="A135:F135"/>
    <mergeCell ref="A136:F136"/>
    <mergeCell ref="A137:F137"/>
    <mergeCell ref="A138:F138"/>
    <mergeCell ref="A139:F139"/>
    <mergeCell ref="A140:F140"/>
    <mergeCell ref="A141:F141"/>
    <mergeCell ref="A142:F142"/>
    <mergeCell ref="A143:F143"/>
    <mergeCell ref="A144:F144"/>
    <mergeCell ref="A133:F133"/>
    <mergeCell ref="A122:F122"/>
    <mergeCell ref="A123:F123"/>
    <mergeCell ref="A124:F124"/>
    <mergeCell ref="A125:F125"/>
    <mergeCell ref="A126:F126"/>
    <mergeCell ref="A127:F127"/>
    <mergeCell ref="A128:F128"/>
    <mergeCell ref="A129:F129"/>
    <mergeCell ref="A130:F130"/>
    <mergeCell ref="A131:F131"/>
    <mergeCell ref="A132:F132"/>
    <mergeCell ref="A121:F121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18:F118"/>
    <mergeCell ref="A119:F119"/>
    <mergeCell ref="A120:F120"/>
    <mergeCell ref="A109:F109"/>
    <mergeCell ref="A98:F98"/>
    <mergeCell ref="A99:F99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97:F97"/>
    <mergeCell ref="A86:F86"/>
    <mergeCell ref="A87:F87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85:F85"/>
    <mergeCell ref="A51:I51"/>
    <mergeCell ref="A75:F75"/>
    <mergeCell ref="A76:F76"/>
    <mergeCell ref="A77:F77"/>
    <mergeCell ref="A78:F78"/>
    <mergeCell ref="A79:F79"/>
    <mergeCell ref="A80:F80"/>
    <mergeCell ref="A81:F81"/>
    <mergeCell ref="A82:F82"/>
    <mergeCell ref="A83:F83"/>
    <mergeCell ref="A84:F84"/>
    <mergeCell ref="A31:I31"/>
    <mergeCell ref="A1:J1"/>
    <mergeCell ref="A2:J2"/>
    <mergeCell ref="A3:J3"/>
    <mergeCell ref="B4:J4"/>
    <mergeCell ref="A5:J5"/>
  </mergeCells>
  <dataValidations count="4">
    <dataValidation type="list" allowBlank="1" sqref="D7:D16 D33:D42 D53:D62" xr:uid="{48E6B51E-55A6-4678-B27B-D71CCE9BA363}">
      <formula1>"AGP,CLH,CLT,COM,CTD,CTI,DES,DISP,ELE,ESG,EST,EXM,EXQ,EXR,FRQ,REV,VAGO"</formula1>
    </dataValidation>
    <dataValidation type="list" allowBlank="1" sqref="B33:B42" xr:uid="{75B4AAA1-E62F-45A4-93EA-BF39D16F932A}">
      <formula1>"FDA,FDA-1,FDA-2,FDA-3,FDA-4"</formula1>
    </dataValidation>
    <dataValidation type="list" allowBlank="1" sqref="B7:B16" xr:uid="{D07B73FF-F408-4941-A3AE-4771D0D1EB71}">
      <formula1>"DAS,DAS-1,DAS-2,DAS-3,DAS-4,DAS-5,CAA-1,CAA-2,CAA-3,CAA-4,CAA-5"</formula1>
    </dataValidation>
    <dataValidation type="list" allowBlank="1" sqref="B53:B62" xr:uid="{12C08A53-2C8C-425B-AF75-3134BB9ACE63}">
      <formula1>"FGS-1,FGS-2,FGS-3,FGA-1,FGA-2,FGA-3"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2022-OUT</vt:lpstr>
      <vt:lpstr>2022-FEV</vt:lpstr>
      <vt:lpstr>2022-MAR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Cheyssy Melo</dc:creator>
  <cp:lastModifiedBy>Cheyssy Melo</cp:lastModifiedBy>
  <cp:lastPrinted>2022-09-28T13:09:23Z</cp:lastPrinted>
  <dcterms:created xsi:type="dcterms:W3CDTF">2022-09-27T12:26:14Z</dcterms:created>
  <dcterms:modified xsi:type="dcterms:W3CDTF">2022-12-12T14:13:45Z</dcterms:modified>
</cp:coreProperties>
</file>