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560B661C-B494-490F-8093-B82948934E5B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Plan2" sheetId="2" r:id="rId1"/>
    <sheet name="Memória de Cálculo" sheetId="5" r:id="rId2"/>
    <sheet name="Obs" sheetId="6" r:id="rId3"/>
  </sheets>
  <calcPr calcId="191029"/>
</workbook>
</file>

<file path=xl/calcChain.xml><?xml version="1.0" encoding="utf-8"?>
<calcChain xmlns="http://schemas.openxmlformats.org/spreadsheetml/2006/main">
  <c r="J14" i="2" l="1"/>
  <c r="J13" i="2"/>
  <c r="F24" i="6"/>
  <c r="E16" i="6"/>
  <c r="H16" i="2" l="1"/>
  <c r="J10" i="2" l="1"/>
  <c r="J15" i="5" l="1"/>
  <c r="J21" i="5" s="1"/>
  <c r="I15" i="5"/>
  <c r="H21" i="5" s="1"/>
  <c r="H11" i="5" l="1"/>
  <c r="H15" i="5" s="1"/>
  <c r="H6" i="5"/>
  <c r="J20" i="5" l="1"/>
  <c r="L24" i="5" s="1"/>
  <c r="H20" i="5"/>
  <c r="I24" i="5" s="1"/>
  <c r="I25" i="5" s="1"/>
  <c r="E15" i="2"/>
  <c r="E14" i="2"/>
  <c r="E13" i="2"/>
  <c r="E12" i="2"/>
  <c r="C16" i="2" l="1"/>
  <c r="G16" i="2" l="1"/>
  <c r="E11" i="2"/>
  <c r="E10" i="2" l="1"/>
  <c r="D16" i="2" l="1"/>
  <c r="E16" i="2" l="1"/>
</calcChain>
</file>

<file path=xl/sharedStrings.xml><?xml version="1.0" encoding="utf-8"?>
<sst xmlns="http://schemas.openxmlformats.org/spreadsheetml/2006/main" count="66" uniqueCount="50">
  <si>
    <t>TOTAL</t>
  </si>
  <si>
    <t>PROGRAMA/AÇÕES/SUBAÇÃO (A)</t>
  </si>
  <si>
    <t>DOTAÇÃO AUTORIZADA (B)</t>
  </si>
  <si>
    <t>PRODUTO (E)</t>
  </si>
  <si>
    <t>META FÍSICA PREVISTA (F)</t>
  </si>
  <si>
    <t>META FÍSICA REALIZADA (G)</t>
  </si>
  <si>
    <t>COMENTÁRIOS (H)</t>
  </si>
  <si>
    <t>INDICADOR DO PROGRAMA (I)</t>
  </si>
  <si>
    <t>DESPESA LIQUIDADA (C)</t>
  </si>
  <si>
    <t>% C/B   (D)</t>
  </si>
  <si>
    <t>-</t>
  </si>
  <si>
    <t xml:space="preserve">0550 - Promoção e Desenvolvimento de Projetos Estratégicos para o Estado </t>
  </si>
  <si>
    <t>Projeto Implantado</t>
  </si>
  <si>
    <t>Obra Executada</t>
  </si>
  <si>
    <t>GERENTE GERAL DE PLANEJAMENTO, ORÇAMENTO E FINANÇAS</t>
  </si>
  <si>
    <t>ANEXO XIX</t>
  </si>
  <si>
    <t>RELATÓRIO DE DESEMPENHO DA GESTÃO</t>
  </si>
  <si>
    <t>Hospital Construído</t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</si>
  <si>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0000</t>
    </r>
    <r>
      <rPr>
        <sz val="8"/>
        <color theme="1"/>
        <rFont val="Calibri"/>
        <family val="2"/>
      </rPr>
      <t xml:space="preserve"> -Outras Medidas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</si>
  <si>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1587 </t>
    </r>
    <r>
      <rPr>
        <sz val="8"/>
        <color theme="1"/>
        <rFont val="Calibri"/>
        <family val="2"/>
      </rPr>
      <t>- Recuperação, Requalificação e Reforço das Estruturas do Porto de Santo Antônio em Fernando de Noronha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</si>
  <si>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1671 </t>
    </r>
    <r>
      <rPr>
        <sz val="8"/>
        <color theme="1"/>
        <rFont val="Calibri"/>
        <family val="2"/>
      </rPr>
      <t>- Construção do Hospital Geral do Sertão em Serra Talhada</t>
    </r>
  </si>
  <si>
    <t>MARIA DAS GRAÇAS PIMENTEL E SILVA NUNES</t>
  </si>
  <si>
    <t xml:space="preserve">Resolução TC Nº109/2020 </t>
  </si>
  <si>
    <t>* Discriminado apenas o programa que tem meta prioritária em 2020</t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</si>
  <si>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2106</t>
    </r>
    <r>
      <rPr>
        <sz val="8"/>
        <color theme="1"/>
        <rFont val="Calibri"/>
        <family val="2"/>
      </rPr>
      <t xml:space="preserve"> - Projetos Especiais de apoio ao enfrentamento ao COVID-19</t>
    </r>
  </si>
  <si>
    <r>
      <t xml:space="preserve">Promoção e Implantação de Projetos Estratégicos na Área de Segurança Pública
</t>
    </r>
    <r>
      <rPr>
        <b/>
        <sz val="8"/>
        <color theme="1"/>
        <rFont val="Calibri"/>
        <family val="2"/>
      </rPr>
      <t>0000</t>
    </r>
    <r>
      <rPr>
        <sz val="8"/>
        <color theme="1"/>
        <rFont val="Calibri"/>
        <family val="2"/>
      </rPr>
      <t xml:space="preserve"> - Outras Medidas</t>
    </r>
  </si>
  <si>
    <r>
      <t xml:space="preserve">Promoção e Implantação de Projetos Estratégicos na Área de Segurança Pública
</t>
    </r>
    <r>
      <rPr>
        <b/>
        <sz val="8"/>
        <color theme="1"/>
        <rFont val="Calibri"/>
        <family val="2"/>
      </rPr>
      <t>2211</t>
    </r>
    <r>
      <rPr>
        <sz val="8"/>
        <color theme="1"/>
        <rFont val="Calibri"/>
        <family val="2"/>
      </rPr>
      <t xml:space="preserve"> - Implantação do Centro da Paz - COMPAZ de Arcoverde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</si>
  <si>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B525 - Implantação de UPAES - Escada</t>
    </r>
  </si>
  <si>
    <t>Total dos Contratos obtidos do relatório Tribunal de Contas</t>
  </si>
  <si>
    <t>x</t>
  </si>
  <si>
    <t>Total</t>
  </si>
  <si>
    <t>Acumulado</t>
  </si>
  <si>
    <t>Unidade de Saúde Implantada</t>
  </si>
  <si>
    <t>Ação Implantada</t>
  </si>
  <si>
    <t>Obra Realizada</t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</si>
  <si>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B524 - Implantação de UPAES - Carpina</t>
    </r>
  </si>
  <si>
    <t xml:space="preserve">Para Subação </t>
  </si>
  <si>
    <t>2912 -0000</t>
  </si>
  <si>
    <t>2912-2106</t>
  </si>
  <si>
    <t>2912-2211</t>
  </si>
  <si>
    <t>Não constam na regionalização do PPA</t>
  </si>
  <si>
    <t xml:space="preserve">Subação 1671 - Meta Prioritária. Foram liquidadas as seguintes despesas:
- Proc. nº 004/2018, Concorrência nº 02/2018-GAPE/PE, Contrato 05/2018 – Objeto: Construção do Hospital 1ª etapa – Valor Liquidado em 2020 R$ 17.897.181,49 - Empresa contratada: Construtora Carajás LTDA;
- Proc. nº 009/2019, Contrato nº 02/2019 - Objeto: Contratação de empresa de engenharia param Gerenciamento, Supervisão e Acompanhamento dos Serviços de Engenharia referentes a construção da 1ª etapa do Hospital Geral Gov. Eduardo Campos em Serra Talhada - Empresa Contratada:  Projeção Engenharia LTDA - ME. Valor Liquidado em 2020: R$ 775.450,13;
- Proc. nº 03/2019, Pregão Eletrônico nº 03/2019, Contrato nº 02/2019 - Objeto: Serviço de Elaboração dos Projetos de Engenharia do Sistema Viário do entorno do Hospital Geral Governador Eduardo Campos em Serra Talhada - Empresa Contratada: Lucena Topografia &amp; Construção LTDA. Valor Liquidado em 2020: R$ 24.800,92;
- Proc. nº 09/2019, Convite Nº 01/2019-GAPE/PE - Objeto: Elaboração do complemento dos Projetos Executivos de Engenharia da Inrseção da BR-232 com sistema Viário de Entorno do Hosp. Gov. Eduardo Campos em Serra Talhada-PE - Empresa Contratada: Lucena Topografia &amp; Construção LTDA. Valor Liquidado em 2020: R$ 116.332,20.
Dados para Cálculo do Indicador:
Meta Física PPA (subação 1671) para 2020: 39%
Valor total dos Contratos vinculados a essa subação em 2020:  R$ 47.389.281,33
Valor total acumulado medido( anos anteriores até 31.12.2020): R$ 37.783.775,59
Percentual executado acumulado até 31.12.2020: 82%
Percentual executado em 2020: 45%
OBS: Medida para Meta Física – Percentual
</t>
  </si>
  <si>
    <t>A meta física então foi colocada de acordo com o cadastro de subação</t>
  </si>
  <si>
    <t>Subação Não Prioritária
As execuções para essa subação ocorreram nas outras subações.
OBS: Medida para Meta Física - Unidade
Sem execução não há como calcular indicador</t>
  </si>
  <si>
    <t xml:space="preserve">Subação Não Prioritária. Em 2018 foi contratado o projeto básico de recuperação, requalificação e reforço do Cais de Atração/Comercial e Elementos Flutuantes em Fernando de Noronha (Porto de Santo Antônio).
Ainda em relação a referida obra esclarece-se que por definição de Governo a mesma ficou de ser realizada pela Autarquia Territorial Distrito Estadual de Fernando de Noronha.
Tanto para o indicador, como para meta física realizada não temos como aferi-lo, pois, o mesmo reporta-se a execução da obra.
Sem execução não há como calcular indicador
</t>
  </si>
  <si>
    <t xml:space="preserve">Meta Prioritária
Orçamento disponibilizado para cobrir parte do recurso necessário para execução de serviços complementares e reparos das obras de construção da Unidade Pernambucana de Atenção Especializada - UPAE na cidade de Escada. Porém, o processo licitatório não foi concluído devido a necessidade de implementação das atualizações já recomendas para UPAE de Carpina. Todavia, com a chegada da pandemia do COVID-19 o Gabinete de Projetos Estratégicos focou em ações de enfrentamento a crise, ficando a ação para o próximo exercício.
OBS: Medida para Meta Física – Percentual
Sem execução não há como calcular indicador.
</t>
  </si>
  <si>
    <t xml:space="preserve">Meta Prioritária
Orçamento disponibilizado para cobrir parte do recurso necessário para execução de serviços complementares e reparos das obras de construção da Unidade Pernambucana de Atenção Especializada - UPAE na cidade de Carpina. Porém, o processo licitatório foi suspenso devido a recomendação do TCE para atualização planilhas orçamentárias. Com a chegada da pandemia do COVID-19 o Gabinete de Projetos Estratégicos focou em ações de enfrentamento a crise ficando a ação para o próximo exercício.
OBS: Medida para Meta Física - Percentual
Sem execução não há indicador
</t>
  </si>
  <si>
    <t xml:space="preserve">Subação criada em 2020 para execução de contratos relacionados com o enfrentamento da pandemia do COVID-19.
Executados os seguintes processos:
- Proc. nº 04/2020, Dispensa Emergencial nº 01/2020. Objeto: Prestação de serviços de transferência temporária e ampliação da Central de Regulação da SES/PE, através do fornecimento de equipamentos, mobiliários e instalação elétrica. Empresa Contratada: Projetar &amp; Proventus Terceirização de Serviços LTDA
Valor Liquidado em 2020 R$ 570.000,00
- Proc. nº 005/2020, Dispensa Emergencial nº 02/2020. Objeto: Aquisição de 06 (seis) containeres refrigerados, modelo 40 "HIGH CUBE", para acondicionamento de cadáveres. Empresa Contratada: Delta Conteineres S.A. 
Valor Liquidado em 2020 R$ 183.900,00
- Proc. nº 07/2020, Dispensa Emergencial nº 04/2020, Objeto: Aquisição de 96 (noventa e seis) triliches, de aço, fixo, com medidas de 1,75X1,80X0,70, para condicionamento de cadáveres, em 06 (seis) contêineres. Empresa Contratada Indústria e Comercio Móveis Kutz Eireli
Valor Liquidado em 2020 R$ 69.840,00
- Proc. nº 005/2020, Dispensa Emergencial: 05/2020. Objeto: Empresa especializada em transporte rodoviário, no âmbito nacional, de cargas e fretes, em caminhão/carreta, incluindo a coleta e entrega de 05 (cinco) contêineres refrigerados, modelo 40, High Cube, saindo de Jundiaí-SP para Suape-PE. Empresa Contratada: Trans New ABC Transportadora LTDA
Valor Liquidado em 2020 R$ 82.390,00
- Proc. nº 10/2020, Dispensa Emergencial nº 07/2020. Objeto: Contratação de empresa especializada em cargas, desembaraço e transporte internacional de equipamentos e insumos médicos para Recife-PE. Empresa Contratada: Expert-Log Global Solutions LLC
Valor Liquidado em 2020 R$ 9.360.916,34
- Proc. nº 09/2020, Dispensa Emergencial nº 06/2020. Objeto: locação de 07(sete) contêineres, sendo 02 (dois) tipo escritório, 04 (quatro) tipo dormitório, 01 (um) tipo módulo WC. Empresa Contratada: Agemar Locação e Comercialização de Conteineres LTDA
Valor Liquidado em 2020 R$ 38.960,00
- Proc. nº 11/2020, Dispensa Emergencial nº 08/2020. Objeto: Locação de 05 (cinco) contêineres, sendo Contêineres, sendo 02 (dois) tipo escritório, 02 (dois) tipo dormitório, 01 (um) tipo módulo WC. Empresa Contratada: Piraju Locação de Equipamentos e Construções LTDA
Valor Liquidado em 2020 R$ 30.521,67
- Proc. nº 12/2020, Dispensa Emergencial nº 09/2020. Objeto: Prestação de Serviços de Transporte Rodoviário, no âmbito estadual, de cargas/frete em caminhão/carreta, incluindo coleta e entrega de 05 contêineres refrigerados, modelo 40, High Cube, saindo de Suape, Empresa Contratada: Power Serviços de Automação Montagens e instalações LTDA ME
Valor Liquidado em 2020 R$ 25.180,00
- Proc. nº 06/2020, Dispensa emergencial nº 03/2020. Objeto: Serviço de ampliação, reforma e melhorias nas instalações do serviço de verificação de óbito – SVO em Recife. Empresa Contratada: Stauros Engenharia LTDA –EPP
Valor Liquidado em 2020 R$ 591.831,18
- Proc. nº 13/2020, Dispensa Emergencial nº 10/2020, Objeto: Serviços de ampliação, reforma e melhorias nas instalações do serviço de verificação de óbitos – SVO em Caruaru. Empresa Contratada: Multicom Construtora LTDA
Valor Liquidado em 2020 R$ 783.280,73
Dados para Cálculo do Indicador:
Meta Física PPA (subação 1671) para 2020: Não há meta cadastrada, ação criada durante o exercício 2020.
Valor total dos Contratos vinculados a essa subação em 2020:  R$ 13.555.476,73
Valor total liquidado (até 31.12.2020): R$ 11.736.819,92
Considerando liquidação a execução. Foram liquidados 86,58% do montante contratado
</t>
  </si>
  <si>
    <t>Devido a Pandemia de COVID-19 a execução da ação foi transferida para 2021</t>
  </si>
  <si>
    <t xml:space="preserve">Valor executado referente aos serviços de engenharia para elaboração dos projetos de construção do Centro Comunitário da Paz em Petrolina-PE, Proc. nº 0001.2019.CEL.PE.0001.GAPE.  Para conclusão do projeto faltam apenas emissões das licenças.
Dados para Cálculo do Indicador:
Valor total do Contrato:  R$ 88.950,00
Valor total liquidado (até 31.12.2020): R$ 49.791,29
Considerando liquidação a execução. Foram liquidados 81,15% do montante contratado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</si>
</sst>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_-* #,##0.000_-;\-* #,##0.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DA647"/>
        <bgColor rgb="FF809B4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Border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43" fontId="5" fillId="0" borderId="0" xfId="1" applyFon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4" fontId="0" fillId="0" borderId="0" xfId="0" applyNumberFormat="1"/>
    <xf numFmtId="4" fontId="7" fillId="0" borderId="0" xfId="0" applyNumberFormat="1" applyFont="1"/>
    <xf numFmtId="43" fontId="8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0" fontId="8" fillId="0" borderId="1" xfId="3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165" fontId="0" fillId="0" borderId="0" xfId="1" applyNumberFormat="1" applyFont="1"/>
    <xf numFmtId="4" fontId="9" fillId="0" borderId="1" xfId="2" applyNumberFormat="1" applyFont="1" applyFill="1" applyBorder="1" applyAlignment="1">
      <alignment horizontal="justify" vertical="center" wrapText="1"/>
    </xf>
    <xf numFmtId="43" fontId="0" fillId="0" borderId="0" xfId="1" applyFont="1" applyAlignment="1">
      <alignment horizontal="right"/>
    </xf>
    <xf numFmtId="43" fontId="0" fillId="0" borderId="0" xfId="0" applyNumberFormat="1"/>
    <xf numFmtId="9" fontId="0" fillId="0" borderId="0" xfId="5" applyFont="1"/>
    <xf numFmtId="10" fontId="0" fillId="0" borderId="0" xfId="5" applyNumberFormat="1" applyFont="1"/>
    <xf numFmtId="10" fontId="10" fillId="0" borderId="1" xfId="5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64" fontId="9" fillId="0" borderId="1" xfId="3" applyNumberFormat="1" applyFont="1" applyFill="1" applyBorder="1" applyAlignment="1" applyProtection="1">
      <alignment horizontal="right" vertical="center"/>
    </xf>
    <xf numFmtId="10" fontId="9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Normal" xfId="0" builtinId="0"/>
    <cellStyle name="Normal 2" xfId="2" xr:uid="{00000000-0005-0000-0000-000001000000}"/>
    <cellStyle name="Porcentagem" xfId="5" builtinId="5"/>
    <cellStyle name="Porcentagem 2" xfId="3" xr:uid="{00000000-0005-0000-0000-000003000000}"/>
    <cellStyle name="Vírgula" xfId="1" builtinId="3"/>
    <cellStyle name="Vírgula 2" xfId="4" xr:uid="{00000000-0005-0000-0000-000005000000}"/>
  </cellStyles>
  <dxfs count="0"/>
  <tableStyles count="0" defaultTableStyle="TableStyleMedium2" defaultPivotStyle="PivotStyleLight16"/>
  <colors>
    <mruColors>
      <color rgb="FF6D8838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6.140625" customWidth="1"/>
    <col min="2" max="2" width="24" customWidth="1"/>
    <col min="3" max="3" width="13" style="3" customWidth="1"/>
    <col min="4" max="4" width="12.140625" customWidth="1"/>
    <col min="5" max="5" width="7" bestFit="1" customWidth="1"/>
    <col min="6" max="6" width="10.140625" customWidth="1"/>
    <col min="7" max="7" width="8.85546875" customWidth="1"/>
    <col min="8" max="8" width="9.28515625" customWidth="1"/>
    <col min="9" max="9" width="123.85546875" customWidth="1"/>
    <col min="10" max="10" width="12.7109375" customWidth="1"/>
    <col min="13" max="13" width="12.5703125" customWidth="1"/>
    <col min="14" max="14" width="14.28515625" bestFit="1" customWidth="1"/>
  </cols>
  <sheetData>
    <row r="1" spans="1:14" s="4" customForma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s="6" customFormat="1" x14ac:dyDescent="0.2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</row>
    <row r="3" spans="1:14" s="7" customFormat="1" x14ac:dyDescent="0.2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4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ht="20.100000000000001" customHeight="1" x14ac:dyDescent="0.25">
      <c r="A5" s="39" t="s">
        <v>1</v>
      </c>
      <c r="B5" s="40"/>
      <c r="C5" s="43" t="s">
        <v>2</v>
      </c>
      <c r="D5" s="44" t="s">
        <v>8</v>
      </c>
      <c r="E5" s="44" t="s">
        <v>9</v>
      </c>
      <c r="F5" s="44" t="s">
        <v>3</v>
      </c>
      <c r="G5" s="44" t="s">
        <v>4</v>
      </c>
      <c r="H5" s="44" t="s">
        <v>5</v>
      </c>
      <c r="I5" s="44" t="s">
        <v>6</v>
      </c>
      <c r="J5" s="44" t="s">
        <v>7</v>
      </c>
    </row>
    <row r="6" spans="1:14" ht="14.25" customHeight="1" x14ac:dyDescent="0.25">
      <c r="A6" s="41"/>
      <c r="B6" s="42"/>
      <c r="C6" s="43"/>
      <c r="D6" s="44"/>
      <c r="E6" s="44"/>
      <c r="F6" s="44"/>
      <c r="G6" s="44"/>
      <c r="H6" s="44"/>
      <c r="I6" s="44"/>
      <c r="J6" s="44"/>
    </row>
    <row r="7" spans="1:14" ht="33" customHeight="1" x14ac:dyDescent="0.25">
      <c r="A7" s="34" t="s">
        <v>11</v>
      </c>
      <c r="B7" s="35"/>
      <c r="C7" s="10"/>
      <c r="D7" s="11"/>
      <c r="E7" s="11"/>
      <c r="F7" s="11"/>
      <c r="G7" s="11"/>
      <c r="H7" s="11"/>
      <c r="I7" s="11"/>
      <c r="J7" s="11"/>
    </row>
    <row r="8" spans="1:14" ht="56.25" x14ac:dyDescent="0.25">
      <c r="A8" s="33">
        <v>2912</v>
      </c>
      <c r="B8" s="20" t="s">
        <v>18</v>
      </c>
      <c r="C8" s="26">
        <v>0</v>
      </c>
      <c r="D8" s="27">
        <v>0</v>
      </c>
      <c r="E8" s="28">
        <v>0</v>
      </c>
      <c r="F8" s="20" t="s">
        <v>12</v>
      </c>
      <c r="G8" s="29">
        <v>1</v>
      </c>
      <c r="H8" s="29" t="s">
        <v>10</v>
      </c>
      <c r="I8" s="30" t="s">
        <v>43</v>
      </c>
      <c r="J8" s="25">
        <v>0</v>
      </c>
    </row>
    <row r="9" spans="1:14" ht="87.75" customHeight="1" x14ac:dyDescent="0.25">
      <c r="A9" s="33">
        <v>2912</v>
      </c>
      <c r="B9" s="20" t="s">
        <v>19</v>
      </c>
      <c r="C9" s="26">
        <v>0</v>
      </c>
      <c r="D9" s="27">
        <v>0</v>
      </c>
      <c r="E9" s="28">
        <v>0</v>
      </c>
      <c r="F9" s="20" t="s">
        <v>13</v>
      </c>
      <c r="G9" s="29" t="s">
        <v>10</v>
      </c>
      <c r="H9" s="29" t="s">
        <v>10</v>
      </c>
      <c r="I9" s="30" t="s">
        <v>44</v>
      </c>
      <c r="J9" s="25">
        <v>0</v>
      </c>
    </row>
    <row r="10" spans="1:14" ht="228" customHeight="1" x14ac:dyDescent="0.25">
      <c r="A10" s="33">
        <v>2912</v>
      </c>
      <c r="B10" s="20" t="s">
        <v>20</v>
      </c>
      <c r="C10" s="26">
        <v>23644000</v>
      </c>
      <c r="D10" s="27">
        <v>18813764.739999998</v>
      </c>
      <c r="E10" s="28">
        <f t="shared" ref="E10:E15" si="0">D10/C10</f>
        <v>0.79570989426492977</v>
      </c>
      <c r="F10" s="20" t="s">
        <v>17</v>
      </c>
      <c r="G10" s="31">
        <v>0.39</v>
      </c>
      <c r="H10" s="31">
        <v>0.45</v>
      </c>
      <c r="I10" s="30" t="s">
        <v>41</v>
      </c>
      <c r="J10" s="25">
        <f>0.39/0.45</f>
        <v>0.8666666666666667</v>
      </c>
      <c r="M10" s="9"/>
      <c r="N10" s="19"/>
    </row>
    <row r="11" spans="1:14" ht="78.75" x14ac:dyDescent="0.25">
      <c r="A11" s="33">
        <v>2912</v>
      </c>
      <c r="B11" s="20" t="s">
        <v>35</v>
      </c>
      <c r="C11" s="26">
        <v>480000</v>
      </c>
      <c r="D11" s="27">
        <v>0</v>
      </c>
      <c r="E11" s="28">
        <f t="shared" si="0"/>
        <v>0</v>
      </c>
      <c r="F11" s="20" t="s">
        <v>32</v>
      </c>
      <c r="G11" s="31">
        <v>0.05</v>
      </c>
      <c r="H11" s="29" t="s">
        <v>10</v>
      </c>
      <c r="I11" s="30" t="s">
        <v>46</v>
      </c>
      <c r="J11" s="25">
        <v>0</v>
      </c>
      <c r="M11" s="9"/>
      <c r="N11" s="3"/>
    </row>
    <row r="12" spans="1:14" ht="125.25" customHeight="1" x14ac:dyDescent="0.25">
      <c r="A12" s="33">
        <v>2912</v>
      </c>
      <c r="B12" s="20" t="s">
        <v>27</v>
      </c>
      <c r="C12" s="26">
        <v>124711</v>
      </c>
      <c r="D12" s="27">
        <v>0</v>
      </c>
      <c r="E12" s="28">
        <f t="shared" si="0"/>
        <v>0</v>
      </c>
      <c r="F12" s="20" t="s">
        <v>32</v>
      </c>
      <c r="G12" s="31">
        <v>0.05</v>
      </c>
      <c r="H12" s="29" t="s">
        <v>10</v>
      </c>
      <c r="I12" s="30" t="s">
        <v>45</v>
      </c>
      <c r="J12" s="25">
        <v>0</v>
      </c>
      <c r="M12" s="9"/>
      <c r="N12" s="3"/>
    </row>
    <row r="13" spans="1:14" ht="409.5" x14ac:dyDescent="0.25">
      <c r="A13" s="33">
        <v>2912</v>
      </c>
      <c r="B13" s="20" t="s">
        <v>24</v>
      </c>
      <c r="C13" s="26">
        <v>16228000</v>
      </c>
      <c r="D13" s="27">
        <v>11736819.92</v>
      </c>
      <c r="E13" s="28">
        <f t="shared" si="0"/>
        <v>0.72324500369731326</v>
      </c>
      <c r="F13" s="20" t="s">
        <v>33</v>
      </c>
      <c r="G13" s="29">
        <v>1</v>
      </c>
      <c r="H13" s="29" t="s">
        <v>10</v>
      </c>
      <c r="I13" s="30" t="s">
        <v>47</v>
      </c>
      <c r="J13" s="25">
        <f>11736819.92/13555476.73</f>
        <v>0.86583601254133091</v>
      </c>
      <c r="M13" s="9"/>
      <c r="N13" s="3"/>
    </row>
    <row r="14" spans="1:14" ht="78.75" x14ac:dyDescent="0.25">
      <c r="A14" s="33">
        <v>2909</v>
      </c>
      <c r="B14" s="20" t="s">
        <v>25</v>
      </c>
      <c r="C14" s="26">
        <v>270000</v>
      </c>
      <c r="D14" s="27">
        <v>49791.29</v>
      </c>
      <c r="E14" s="28">
        <f t="shared" si="0"/>
        <v>0.18441218518518518</v>
      </c>
      <c r="F14" s="20" t="s">
        <v>12</v>
      </c>
      <c r="G14" s="31">
        <v>0.3</v>
      </c>
      <c r="H14" s="32">
        <v>0.55979999999999996</v>
      </c>
      <c r="I14" s="30" t="s">
        <v>49</v>
      </c>
      <c r="J14" s="25">
        <f>(22394.78+49791.29)/88950</f>
        <v>0.81153535694210244</v>
      </c>
      <c r="M14" s="9"/>
      <c r="N14" s="3"/>
    </row>
    <row r="15" spans="1:14" ht="67.5" x14ac:dyDescent="0.25">
      <c r="A15" s="33">
        <v>2909</v>
      </c>
      <c r="B15" s="20" t="s">
        <v>26</v>
      </c>
      <c r="C15" s="26">
        <v>25000</v>
      </c>
      <c r="D15" s="27">
        <v>0</v>
      </c>
      <c r="E15" s="28">
        <f t="shared" si="0"/>
        <v>0</v>
      </c>
      <c r="F15" s="20" t="s">
        <v>34</v>
      </c>
      <c r="G15" s="29">
        <v>1</v>
      </c>
      <c r="H15" s="29" t="s">
        <v>10</v>
      </c>
      <c r="I15" s="30" t="s">
        <v>48</v>
      </c>
      <c r="J15" s="25">
        <v>0</v>
      </c>
      <c r="M15" s="9"/>
      <c r="N15" s="3"/>
    </row>
    <row r="16" spans="1:14" x14ac:dyDescent="0.25">
      <c r="A16" s="13"/>
      <c r="B16" s="14" t="s">
        <v>0</v>
      </c>
      <c r="C16" s="15">
        <f>SUM(C8:C11)</f>
        <v>24124000</v>
      </c>
      <c r="D16" s="16">
        <f>SUM(D8:D10)</f>
        <v>18813764.739999998</v>
      </c>
      <c r="E16" s="17">
        <f t="shared" ref="E16" si="1">D16/C16</f>
        <v>0.77987749709832521</v>
      </c>
      <c r="F16" s="12" t="s">
        <v>10</v>
      </c>
      <c r="G16" s="18">
        <f>SUM(G8:G11)</f>
        <v>1.4400000000000002</v>
      </c>
      <c r="H16" s="18">
        <f>SUM(H8:H13)</f>
        <v>0.45</v>
      </c>
      <c r="I16" s="12" t="s">
        <v>10</v>
      </c>
      <c r="J16" s="12" t="s">
        <v>10</v>
      </c>
      <c r="M16" s="3"/>
    </row>
    <row r="17" spans="1:13" x14ac:dyDescent="0.25">
      <c r="A17" s="1"/>
      <c r="B17" s="1"/>
      <c r="C17" s="2"/>
      <c r="D17" s="1"/>
      <c r="E17" s="1"/>
      <c r="F17" s="1"/>
      <c r="G17" s="1"/>
      <c r="H17" s="1"/>
      <c r="I17" s="1"/>
      <c r="M17" s="8"/>
    </row>
    <row r="18" spans="1:13" x14ac:dyDescent="0.25">
      <c r="A18" s="1" t="s">
        <v>23</v>
      </c>
      <c r="B18" s="1"/>
      <c r="C18" s="2"/>
      <c r="D18" s="1"/>
      <c r="E18" s="1"/>
      <c r="F18" s="1"/>
      <c r="G18" s="1"/>
      <c r="H18" s="1"/>
      <c r="I18" s="1"/>
      <c r="M18" s="8"/>
    </row>
    <row r="19" spans="1:13" x14ac:dyDescent="0.25">
      <c r="A19" s="1"/>
      <c r="B19" s="1"/>
      <c r="C19" s="2"/>
      <c r="D19" s="1"/>
      <c r="E19" s="1"/>
      <c r="F19" s="1"/>
      <c r="G19" s="1"/>
      <c r="H19" s="1"/>
      <c r="I19" s="1"/>
      <c r="M19" s="8"/>
    </row>
    <row r="20" spans="1:13" x14ac:dyDescent="0.25">
      <c r="A20" s="1"/>
      <c r="B20" s="1"/>
      <c r="C20" s="2"/>
      <c r="D20" s="1"/>
      <c r="E20" s="1"/>
      <c r="F20" s="1"/>
      <c r="G20" s="1"/>
      <c r="H20" s="1"/>
      <c r="I20" s="1"/>
    </row>
    <row r="21" spans="1:13" x14ac:dyDescent="0.25">
      <c r="A21" s="36" t="s">
        <v>21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3" x14ac:dyDescent="0.25">
      <c r="A22" s="36" t="s">
        <v>14</v>
      </c>
      <c r="B22" s="36"/>
      <c r="C22" s="36"/>
      <c r="D22" s="36"/>
      <c r="E22" s="36"/>
      <c r="F22" s="36"/>
      <c r="G22" s="36"/>
      <c r="H22" s="36"/>
      <c r="I22" s="36"/>
      <c r="J22" s="36"/>
    </row>
  </sheetData>
  <mergeCells count="15">
    <mergeCell ref="A7:B7"/>
    <mergeCell ref="A21:J21"/>
    <mergeCell ref="A22:J22"/>
    <mergeCell ref="A1:J1"/>
    <mergeCell ref="A2:J2"/>
    <mergeCell ref="A3:J3"/>
    <mergeCell ref="A5:B6"/>
    <mergeCell ref="C5:C6"/>
    <mergeCell ref="D5:D6"/>
    <mergeCell ref="E5:E6"/>
    <mergeCell ref="F5:F6"/>
    <mergeCell ref="G5:G6"/>
    <mergeCell ref="H5:H6"/>
    <mergeCell ref="I5:I6"/>
    <mergeCell ref="J5:J6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rowBreaks count="1" manualBreakCount="1">
    <brk id="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"/>
  <sheetViews>
    <sheetView topLeftCell="A7" workbookViewId="0">
      <selection activeCell="D26" sqref="D26"/>
    </sheetView>
  </sheetViews>
  <sheetFormatPr defaultRowHeight="15" x14ac:dyDescent="0.25"/>
  <cols>
    <col min="8" max="10" width="14.28515625" bestFit="1" customWidth="1"/>
  </cols>
  <sheetData>
    <row r="2" spans="1:10" x14ac:dyDescent="0.25">
      <c r="H2" t="s">
        <v>30</v>
      </c>
      <c r="I2" t="s">
        <v>31</v>
      </c>
      <c r="J2">
        <v>2020</v>
      </c>
    </row>
    <row r="3" spans="1:10" x14ac:dyDescent="0.25">
      <c r="H3" s="3">
        <v>40849755.009999998</v>
      </c>
    </row>
    <row r="4" spans="1:10" x14ac:dyDescent="0.25">
      <c r="H4" s="3">
        <v>3256075.84</v>
      </c>
    </row>
    <row r="5" spans="1:10" x14ac:dyDescent="0.25">
      <c r="H5" s="3">
        <v>1519456.88</v>
      </c>
    </row>
    <row r="6" spans="1:10" x14ac:dyDescent="0.25">
      <c r="H6" s="3">
        <f>SUM(H3:H5)</f>
        <v>45625287.729999997</v>
      </c>
      <c r="I6" s="3">
        <v>37299565.259999998</v>
      </c>
      <c r="J6" s="3">
        <v>20506283.25</v>
      </c>
    </row>
    <row r="8" spans="1:10" x14ac:dyDescent="0.25">
      <c r="H8" s="21">
        <v>997028.97</v>
      </c>
    </row>
    <row r="9" spans="1:10" x14ac:dyDescent="0.25">
      <c r="H9" s="21">
        <v>473261.68</v>
      </c>
    </row>
    <row r="10" spans="1:10" x14ac:dyDescent="0.25">
      <c r="H10" s="21">
        <v>30878.49</v>
      </c>
    </row>
    <row r="11" spans="1:10" x14ac:dyDescent="0.25">
      <c r="H11" s="22">
        <f>SUM(H8:H10)</f>
        <v>1501169.14</v>
      </c>
      <c r="I11" s="3">
        <v>1304403.51</v>
      </c>
      <c r="J11" s="3">
        <v>775450.13</v>
      </c>
    </row>
    <row r="13" spans="1:10" x14ac:dyDescent="0.25">
      <c r="H13" s="21">
        <v>108000</v>
      </c>
      <c r="I13" s="3">
        <v>108000</v>
      </c>
      <c r="J13">
        <v>24800.91</v>
      </c>
    </row>
    <row r="14" spans="1:10" x14ac:dyDescent="0.25">
      <c r="H14" s="21">
        <v>154824.46</v>
      </c>
      <c r="I14" s="3">
        <v>116332.2</v>
      </c>
      <c r="J14">
        <v>116332.2</v>
      </c>
    </row>
    <row r="15" spans="1:10" x14ac:dyDescent="0.25">
      <c r="A15" s="45" t="s">
        <v>28</v>
      </c>
      <c r="B15" s="45"/>
      <c r="C15" s="45"/>
      <c r="D15" s="45"/>
      <c r="E15" s="45"/>
      <c r="F15" s="45"/>
      <c r="G15" s="45"/>
      <c r="H15" s="22">
        <f>SUM(H14+H13+H11+H6)</f>
        <v>47389281.329999998</v>
      </c>
      <c r="I15" s="3">
        <f>SUM(I3:I14)</f>
        <v>38828300.969999999</v>
      </c>
      <c r="J15" s="3">
        <f>SUM(J3:J14)</f>
        <v>21422866.489999998</v>
      </c>
    </row>
    <row r="20" spans="8:12" x14ac:dyDescent="0.25">
      <c r="H20" s="22">
        <f>H15</f>
        <v>47389281.329999998</v>
      </c>
      <c r="I20">
        <v>100</v>
      </c>
      <c r="J20" s="22">
        <f>H15</f>
        <v>47389281.329999998</v>
      </c>
      <c r="K20">
        <v>100</v>
      </c>
    </row>
    <row r="21" spans="8:12" x14ac:dyDescent="0.25">
      <c r="H21" s="22">
        <f>I15</f>
        <v>38828300.969999999</v>
      </c>
      <c r="I21" t="s">
        <v>29</v>
      </c>
      <c r="J21" s="22">
        <f>J15</f>
        <v>21422866.489999998</v>
      </c>
      <c r="K21" t="s">
        <v>29</v>
      </c>
    </row>
    <row r="24" spans="8:12" x14ac:dyDescent="0.25">
      <c r="H24" t="s">
        <v>29</v>
      </c>
      <c r="I24" s="22">
        <f>(H21*I20)/H20</f>
        <v>81.934774869479966</v>
      </c>
      <c r="K24" t="s">
        <v>29</v>
      </c>
      <c r="L24" s="22">
        <f>(J21*K20)/J20</f>
        <v>45.206143433194789</v>
      </c>
    </row>
    <row r="25" spans="8:12" x14ac:dyDescent="0.25">
      <c r="I25" s="23">
        <f>I24/100</f>
        <v>0.81934774869479965</v>
      </c>
    </row>
  </sheetData>
  <mergeCells count="1">
    <mergeCell ref="A15:G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25"/>
  <sheetViews>
    <sheetView workbookViewId="0">
      <selection activeCell="F25" sqref="F25"/>
    </sheetView>
  </sheetViews>
  <sheetFormatPr defaultRowHeight="15" x14ac:dyDescent="0.25"/>
  <cols>
    <col min="5" max="5" width="14.28515625" bestFit="1" customWidth="1"/>
  </cols>
  <sheetData>
    <row r="5" spans="2:6" x14ac:dyDescent="0.25">
      <c r="B5" t="s">
        <v>36</v>
      </c>
    </row>
    <row r="6" spans="2:6" x14ac:dyDescent="0.25">
      <c r="B6" t="s">
        <v>37</v>
      </c>
    </row>
    <row r="7" spans="2:6" x14ac:dyDescent="0.25">
      <c r="B7" t="s">
        <v>38</v>
      </c>
    </row>
    <row r="8" spans="2:6" x14ac:dyDescent="0.25">
      <c r="B8" t="s">
        <v>39</v>
      </c>
    </row>
    <row r="9" spans="2:6" x14ac:dyDescent="0.25">
      <c r="B9" t="s">
        <v>40</v>
      </c>
    </row>
    <row r="12" spans="2:6" x14ac:dyDescent="0.25">
      <c r="B12" t="s">
        <v>42</v>
      </c>
    </row>
    <row r="16" spans="2:6" x14ac:dyDescent="0.25">
      <c r="E16" s="3">
        <f>13555476.73</f>
        <v>13555476.73</v>
      </c>
      <c r="F16">
        <v>100</v>
      </c>
    </row>
    <row r="17" spans="5:6" x14ac:dyDescent="0.25">
      <c r="E17" s="3">
        <v>11736819.92</v>
      </c>
      <c r="F17" t="s">
        <v>29</v>
      </c>
    </row>
    <row r="24" spans="5:6" x14ac:dyDescent="0.25">
      <c r="E24" t="s">
        <v>29</v>
      </c>
      <c r="F24" s="22">
        <f>(E17*F16)/E16</f>
        <v>86.5836012541331</v>
      </c>
    </row>
    <row r="25" spans="5:6" x14ac:dyDescent="0.25">
      <c r="F25" s="24">
        <v>0.86580000000000001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Memória de Cálculo</vt:lpstr>
      <vt:lpstr>Obs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danilo.amaral</dc:creator>
  <cp:lastModifiedBy>Cheyssy Melo</cp:lastModifiedBy>
  <cp:lastPrinted>2021-03-17T13:20:24Z</cp:lastPrinted>
  <dcterms:created xsi:type="dcterms:W3CDTF">2016-03-28T16:30:54Z</dcterms:created>
  <dcterms:modified xsi:type="dcterms:W3CDTF">2022-07-19T14:21:57Z</dcterms:modified>
</cp:coreProperties>
</file>