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EXECUTADO_- NOVEMBRO -_2019 (2" sheetId="1" r:id="rId1"/>
  </sheets>
  <calcPr calcId="145621"/>
</workbook>
</file>

<file path=xl/calcChain.xml><?xml version="1.0" encoding="utf-8"?>
<calcChain xmlns="http://schemas.openxmlformats.org/spreadsheetml/2006/main">
  <c r="U27" i="1" l="1"/>
  <c r="V27" i="1" s="1"/>
  <c r="W27" i="1" s="1"/>
  <c r="P27" i="1"/>
  <c r="O27" i="1"/>
  <c r="N27" i="1"/>
  <c r="U26" i="1"/>
  <c r="O26" i="1"/>
  <c r="N26" i="1"/>
  <c r="P26" i="1" s="1"/>
  <c r="V26" i="1" s="1"/>
  <c r="W26" i="1" s="1"/>
  <c r="U25" i="1"/>
  <c r="P25" i="1"/>
  <c r="V25" i="1" s="1"/>
  <c r="W25" i="1" s="1"/>
  <c r="O25" i="1"/>
  <c r="N25" i="1"/>
  <c r="U24" i="1"/>
  <c r="O24" i="1"/>
  <c r="N24" i="1"/>
  <c r="P24" i="1" s="1"/>
  <c r="V24" i="1" s="1"/>
  <c r="W24" i="1" s="1"/>
  <c r="U23" i="1"/>
  <c r="P23" i="1"/>
  <c r="V23" i="1" s="1"/>
  <c r="W23" i="1" s="1"/>
  <c r="O23" i="1"/>
  <c r="N23" i="1"/>
  <c r="U22" i="1"/>
  <c r="O22" i="1"/>
  <c r="N22" i="1"/>
  <c r="P22" i="1" s="1"/>
  <c r="V22" i="1" s="1"/>
  <c r="W22" i="1" s="1"/>
  <c r="U21" i="1"/>
  <c r="V21" i="1" s="1"/>
  <c r="W21" i="1" s="1"/>
  <c r="P21" i="1"/>
  <c r="O21" i="1"/>
  <c r="N21" i="1"/>
  <c r="U20" i="1"/>
  <c r="O20" i="1"/>
  <c r="N20" i="1"/>
  <c r="P20" i="1" s="1"/>
  <c r="V20" i="1" s="1"/>
  <c r="W20" i="1" s="1"/>
  <c r="U19" i="1"/>
  <c r="V19" i="1" s="1"/>
  <c r="W19" i="1" s="1"/>
  <c r="P19" i="1"/>
  <c r="O19" i="1"/>
  <c r="N19" i="1"/>
  <c r="U18" i="1"/>
  <c r="O18" i="1"/>
  <c r="N18" i="1"/>
  <c r="P18" i="1" s="1"/>
  <c r="V18" i="1" s="1"/>
  <c r="W18" i="1" s="1"/>
  <c r="U17" i="1"/>
  <c r="V17" i="1" s="1"/>
  <c r="W17" i="1" s="1"/>
  <c r="P17" i="1"/>
  <c r="O17" i="1"/>
  <c r="N17" i="1"/>
  <c r="U16" i="1"/>
  <c r="O16" i="1"/>
  <c r="N16" i="1"/>
  <c r="P16" i="1" s="1"/>
  <c r="V16" i="1" s="1"/>
  <c r="W16" i="1" s="1"/>
  <c r="U15" i="1"/>
  <c r="V15" i="1" s="1"/>
  <c r="W15" i="1" s="1"/>
  <c r="P15" i="1"/>
  <c r="O15" i="1"/>
  <c r="N15" i="1"/>
  <c r="U14" i="1"/>
  <c r="O14" i="1"/>
  <c r="N14" i="1"/>
  <c r="P14" i="1" s="1"/>
  <c r="V14" i="1" s="1"/>
  <c r="W14" i="1" s="1"/>
  <c r="U13" i="1"/>
  <c r="V13" i="1" s="1"/>
  <c r="W13" i="1" s="1"/>
  <c r="P13" i="1"/>
  <c r="O13" i="1"/>
  <c r="N13" i="1"/>
  <c r="U12" i="1"/>
  <c r="O12" i="1"/>
  <c r="N12" i="1"/>
  <c r="P12" i="1" s="1"/>
  <c r="V12" i="1" s="1"/>
  <c r="W12" i="1" s="1"/>
  <c r="U11" i="1"/>
  <c r="V11" i="1" s="1"/>
  <c r="W11" i="1" s="1"/>
  <c r="P11" i="1"/>
  <c r="O11" i="1"/>
  <c r="N11" i="1"/>
  <c r="U10" i="1"/>
  <c r="O10" i="1"/>
  <c r="N10" i="1"/>
  <c r="P10" i="1" s="1"/>
  <c r="V10" i="1" s="1"/>
  <c r="W10" i="1" s="1"/>
</calcChain>
</file>

<file path=xl/sharedStrings.xml><?xml version="1.0" encoding="utf-8"?>
<sst xmlns="http://schemas.openxmlformats.org/spreadsheetml/2006/main" count="233" uniqueCount="92">
  <si>
    <t>MÊS REFERÊNCIA:</t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</si>
  <si>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</si>
  <si>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</si>
  <si>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</si>
  <si>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</si>
  <si>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</si>
  <si>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</si>
  <si>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</si>
  <si>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</si>
  <si>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</si>
  <si>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</si>
  <si>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</si>
  <si>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</si>
  <si>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</si>
  <si>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</si>
  <si>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</si>
  <si>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</si>
  <si>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</si>
  <si>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</si>
  <si>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</si>
  <si>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</si>
  <si>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</si>
  <si>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</si>
  <si>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</si>
  <si>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</si>
  <si>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</si>
  <si>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</si>
  <si>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</si>
  <si>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</si>
  <si>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</si>
  <si>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</si>
  <si>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PRE - PRESIDENCIA</t>
  </si>
  <si>
    <t>CJUR - COORDENADORIA JURIDICA</t>
  </si>
  <si>
    <t>CARLOS EDUARDO CARNEIRO GUEDES ALCOFORADO</t>
  </si>
  <si>
    <t>000056</t>
  </si>
  <si>
    <t>COORDENADOR JURÍDICO</t>
  </si>
  <si>
    <t>EVENTO GESTÃO ESTRATÉGICA DE DEPARTAMENTO JURÍDICO</t>
  </si>
  <si>
    <t>NACIONAL</t>
  </si>
  <si>
    <t>PE</t>
  </si>
  <si>
    <t>RECIFE</t>
  </si>
  <si>
    <t>SP</t>
  </si>
  <si>
    <t>SÃO PAULO</t>
  </si>
  <si>
    <t xml:space="preserve">DTC - DIRETORIA TECNICO - COMERCIAL
</t>
  </si>
  <si>
    <t>GERE - COORDENADORIA DE ENGENHARIA</t>
  </si>
  <si>
    <t>GILBERTO DE SOUZA SANTOS</t>
  </si>
  <si>
    <t>000129</t>
  </si>
  <si>
    <t>GESTOR DE PROJETOS</t>
  </si>
  <si>
    <t>LEVANTAMENTO DO PROJETO BOLSÃO PETROLINA</t>
  </si>
  <si>
    <t>PETROLINA</t>
  </si>
  <si>
    <t>ROBERTO COBO ZANELLA</t>
  </si>
  <si>
    <t>000347</t>
  </si>
  <si>
    <t>COORDENADOR DE ENGENHARIA</t>
  </si>
  <si>
    <t>SERGIO GUTTENBERG LEITE DA CRUZ</t>
  </si>
  <si>
    <t>000159</t>
  </si>
  <si>
    <t>SUPERVISOR DE GEOPROCESSAMENTO</t>
  </si>
  <si>
    <t>FABRICIO BOMTEMPO DE OLIVEIRA</t>
  </si>
  <si>
    <t>000000</t>
  </si>
  <si>
    <t>DIRETOR TÉCNICO COMERCIAL</t>
  </si>
  <si>
    <t>REUNIÃO CEGÁS</t>
  </si>
  <si>
    <t>CE</t>
  </si>
  <si>
    <t>FORTALEZA</t>
  </si>
  <si>
    <t>DAF - DIRETORIA ADMINISTRATIVO FINANCEIRA</t>
  </si>
  <si>
    <t>GETI - GERENCIA DE TECNOLOGIA DA INFORMACAO</t>
  </si>
  <si>
    <t>FELIPE AUGUSTO MONTEIRO DE SOUZA</t>
  </si>
  <si>
    <t>000228</t>
  </si>
  <si>
    <t>ANALISTA DE SISTEMAS</t>
  </si>
  <si>
    <t>REUNIÃO CÔMITE GESTOR GGÁS</t>
  </si>
  <si>
    <t>RJ</t>
  </si>
  <si>
    <t>RIO DE JANEIRO</t>
  </si>
  <si>
    <t>HENRIQUE DE AGUIAR SA VILA NOVA JUNIOR</t>
  </si>
  <si>
    <t>000296</t>
  </si>
  <si>
    <t>SUPERVISOR ADMINISTRATIVO</t>
  </si>
  <si>
    <t>DTC - DIRETORIA TECNICO - COMERCIAL</t>
  </si>
  <si>
    <t>REUNIÃO PREFEITURA DE PETROLINA</t>
  </si>
  <si>
    <t>FABIO EDUARDO MORGADO</t>
  </si>
  <si>
    <t>000346</t>
  </si>
  <si>
    <t>ASSITENTE DE DIRETORIA</t>
  </si>
  <si>
    <t>ASSINST - ASSESSORIA INSTITUCIONAL</t>
  </si>
  <si>
    <t>ENNIO LINS BENNING</t>
  </si>
  <si>
    <t>000353</t>
  </si>
  <si>
    <t>ASSESSOR INSTITUCIONAL</t>
  </si>
  <si>
    <t>LUCIANO COUTO ROSA GUIMARAES</t>
  </si>
  <si>
    <t>DIRETOR ADMINISTRATIVO FINANCEIRO</t>
  </si>
  <si>
    <t>DEFESA ORÇAMENTO 2020 MITSUI</t>
  </si>
  <si>
    <t>RENAN ALEX ALBUQUERQUE BEZERRA</t>
  </si>
  <si>
    <t>000230</t>
  </si>
  <si>
    <t>GERENTE FINANCEIRA</t>
  </si>
  <si>
    <t>REUNIÃO ABEGAS</t>
  </si>
  <si>
    <t>FELLIPE FREIRE CIRILO PASSOS</t>
  </si>
  <si>
    <t>000305</t>
  </si>
  <si>
    <t>GESTOR GGAS</t>
  </si>
  <si>
    <t>REUNIÃO COM A NEOENERGIA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</si>
</sst>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/yyyy"/>
    <numFmt numFmtId="165" formatCode="[$R$]#,##0.00"/>
    <numFmt numFmtId="166" formatCode="_-&quot;R$&quot;\ * #,##0.00_-;\-&quot;R$&quot;\ * #,##0.00_-;_-&quot;R$&quot;\ * &quot;-&quot;??_-;_-@_-"/>
    <numFmt numFmtId="167" formatCode="[$R$-416]&quot; &quot;#,##0.00;[Red]&quot;-&quot;[$R$-416]&quot; &quot;#,##0.00"/>
  </numFmts>
  <fonts count="8" x14ac:knownFonts="1">
    <font>
      <sz val="11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CCCCC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FFFFFF"/>
      </patternFill>
    </fill>
    <fill>
      <patternFill patternType="solid">
        <fgColor rgb="FFB7E1CD"/>
        <bgColor rgb="FFB7E1CD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0" fontId="2" fillId="8" borderId="0" applyNumberFormat="0" applyFont="0" applyBorder="0" applyProtection="0"/>
    <xf numFmtId="0" fontId="6" fillId="0" borderId="0" applyNumberFormat="0" applyBorder="0" applyProtection="0">
      <alignment horizontal="center"/>
    </xf>
    <xf numFmtId="0" fontId="6" fillId="0" borderId="0" applyNumberFormat="0" applyBorder="0" applyProtection="0">
      <alignment horizontal="center" textRotation="90"/>
    </xf>
    <xf numFmtId="0" fontId="1" fillId="0" borderId="0"/>
    <xf numFmtId="0" fontId="7" fillId="0" borderId="0" applyNumberFormat="0" applyBorder="0" applyProtection="0"/>
    <xf numFmtId="167" fontId="7" fillId="0" borderId="0" applyBorder="0" applyProtection="0"/>
  </cellStyleXfs>
  <cellXfs count="27">
    <xf numFmtId="0" fontId="0" fillId="0" borderId="0" xfId="0"/>
    <xf numFmtId="0" fontId="0" fillId="2" borderId="0" xfId="0" applyFill="1" applyAlignment="1"/>
    <xf numFmtId="0" fontId="0" fillId="3" borderId="0" xfId="0" applyFill="1" applyBorder="1"/>
    <xf numFmtId="164" fontId="3" fillId="0" borderId="2" xfId="0" applyNumberFormat="1" applyFont="1" applyBorder="1" applyAlignment="1">
      <alignment horizontal="right"/>
    </xf>
    <xf numFmtId="0" fontId="0" fillId="6" borderId="0" xfId="0" applyFill="1" applyBorder="1"/>
    <xf numFmtId="0" fontId="0" fillId="5" borderId="0" xfId="0" applyFill="1"/>
    <xf numFmtId="0" fontId="4" fillId="5" borderId="0" xfId="0" applyFont="1" applyFill="1" applyAlignment="1">
      <alignment horizontal="center"/>
    </xf>
    <xf numFmtId="165" fontId="4" fillId="5" borderId="0" xfId="0" applyNumberFormat="1" applyFont="1" applyFill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2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center" vertical="center" wrapText="1"/>
    </xf>
    <xf numFmtId="14" fontId="5" fillId="7" borderId="4" xfId="0" applyNumberFormat="1" applyFont="1" applyFill="1" applyBorder="1" applyAlignment="1">
      <alignment horizontal="center" vertical="center" wrapText="1"/>
    </xf>
    <xf numFmtId="166" fontId="5" fillId="7" borderId="4" xfId="1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0" xfId="2" applyAlignment="1">
      <alignment horizontal="center"/>
    </xf>
    <xf numFmtId="49" fontId="5" fillId="7" borderId="4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</cellXfs>
  <cellStyles count="9">
    <cellStyle name="ConditionalStyle_1" xfId="3"/>
    <cellStyle name="Heading" xfId="4"/>
    <cellStyle name="Heading1" xfId="5"/>
    <cellStyle name="Moeda" xfId="1" builtinId="4"/>
    <cellStyle name="Normal" xfId="0" builtinId="0"/>
    <cellStyle name="Normal 2" xfId="6"/>
    <cellStyle name="Normal 3" xfId="2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"/>
  <sheetViews>
    <sheetView tabSelected="1" topLeftCell="D6" workbookViewId="0">
      <selection activeCell="C23" sqref="C23"/>
    </sheetView>
  </sheetViews>
  <sheetFormatPr defaultRowHeight="15" customHeight="1" x14ac:dyDescent="0.2"/>
  <cols>
    <col min="1" max="1" width="39" bestFit="1" customWidth="1"/>
    <col min="2" max="2" width="44.75" customWidth="1"/>
    <col min="3" max="3" width="46" bestFit="1" customWidth="1"/>
    <col min="4" max="4" width="35.125" customWidth="1"/>
    <col min="5" max="5" width="20.5" customWidth="1"/>
    <col min="6" max="6" width="35.125" customWidth="1"/>
    <col min="7" max="7" width="11.25" customWidth="1"/>
    <col min="8" max="8" width="13.875" bestFit="1" customWidth="1"/>
    <col min="9" max="9" width="16.5" customWidth="1"/>
    <col min="10" max="10" width="4" customWidth="1"/>
    <col min="11" max="11" width="16.75" customWidth="1"/>
    <col min="12" max="12" width="25.625" bestFit="1" customWidth="1"/>
    <col min="13" max="13" width="12.25" customWidth="1"/>
    <col min="14" max="14" width="14" customWidth="1"/>
    <col min="15" max="15" width="14.25" customWidth="1"/>
    <col min="16" max="23" width="18" customWidth="1"/>
    <col min="24" max="24" width="42.5" bestFit="1" customWidth="1"/>
    <col min="25" max="46" width="18" style="2" customWidth="1"/>
    <col min="47" max="1001" width="18" customWidth="1"/>
    <col min="1002" max="1002" width="9" customWidth="1"/>
  </cols>
  <sheetData>
    <row r="1" spans="1:46" ht="14.25" hidden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6" ht="14.25" hidden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6" ht="14.25" hidden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6" ht="14.25" hidden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46" ht="23.25" hidden="1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23" t="s">
        <v>0</v>
      </c>
      <c r="W5" s="23"/>
      <c r="X5" s="3">
        <v>43586</v>
      </c>
    </row>
    <row r="6" spans="1:46" x14ac:dyDescent="0.25">
      <c r="A6" s="24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</row>
    <row r="7" spans="1:46" x14ac:dyDescent="0.25">
      <c r="A7" s="24" t="s">
        <v>2</v>
      </c>
      <c r="B7" s="24"/>
      <c r="C7" s="24" t="s">
        <v>3</v>
      </c>
      <c r="D7" s="24"/>
      <c r="E7" s="24"/>
      <c r="F7" s="24" t="s">
        <v>4</v>
      </c>
      <c r="G7" s="24"/>
      <c r="H7" s="24"/>
      <c r="I7" s="24"/>
      <c r="J7" s="24"/>
      <c r="K7" s="24"/>
      <c r="L7" s="24"/>
      <c r="M7" s="24"/>
      <c r="N7" s="24" t="s">
        <v>5</v>
      </c>
      <c r="O7" s="24"/>
      <c r="P7" s="24"/>
      <c r="Q7" s="24" t="s">
        <v>6</v>
      </c>
      <c r="R7" s="24"/>
      <c r="S7" s="24"/>
      <c r="T7" s="24"/>
      <c r="U7" s="24"/>
      <c r="V7" s="24"/>
      <c r="W7" s="24" t="s">
        <v>7</v>
      </c>
      <c r="X7" s="25" t="s">
        <v>8</v>
      </c>
    </row>
    <row r="8" spans="1:46" s="5" customFormat="1" x14ac:dyDescent="0.25">
      <c r="A8" s="22" t="s">
        <v>9</v>
      </c>
      <c r="B8" s="22" t="s">
        <v>10</v>
      </c>
      <c r="C8" s="22" t="s">
        <v>11</v>
      </c>
      <c r="D8" s="22" t="s">
        <v>12</v>
      </c>
      <c r="E8" s="22" t="s">
        <v>13</v>
      </c>
      <c r="F8" s="22" t="s">
        <v>14</v>
      </c>
      <c r="G8" s="22" t="s">
        <v>15</v>
      </c>
      <c r="H8" s="22" t="s">
        <v>16</v>
      </c>
      <c r="I8" s="22"/>
      <c r="J8" s="21" t="s">
        <v>17</v>
      </c>
      <c r="K8" s="21"/>
      <c r="L8" s="22" t="s">
        <v>18</v>
      </c>
      <c r="M8" s="22" t="s">
        <v>19</v>
      </c>
      <c r="N8" s="21" t="s">
        <v>20</v>
      </c>
      <c r="O8" s="21" t="s">
        <v>21</v>
      </c>
      <c r="P8" s="21" t="s">
        <v>22</v>
      </c>
      <c r="Q8" s="21" t="s">
        <v>23</v>
      </c>
      <c r="R8" s="21"/>
      <c r="S8" s="21" t="s">
        <v>24</v>
      </c>
      <c r="T8" s="21"/>
      <c r="U8" s="22" t="s">
        <v>25</v>
      </c>
      <c r="V8" s="21" t="s">
        <v>22</v>
      </c>
      <c r="W8" s="24"/>
      <c r="X8" s="25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</row>
    <row r="9" spans="1:46" s="5" customFormat="1" ht="17.25" customHeight="1" x14ac:dyDescent="0.25">
      <c r="A9" s="22"/>
      <c r="B9" s="22"/>
      <c r="C9" s="22"/>
      <c r="D9" s="22"/>
      <c r="E9" s="22"/>
      <c r="F9" s="22"/>
      <c r="G9" s="22"/>
      <c r="H9" s="6" t="s">
        <v>26</v>
      </c>
      <c r="I9" s="6" t="s">
        <v>27</v>
      </c>
      <c r="J9" s="6" t="s">
        <v>26</v>
      </c>
      <c r="K9" s="7" t="s">
        <v>28</v>
      </c>
      <c r="L9" s="22"/>
      <c r="M9" s="22"/>
      <c r="N9" s="21"/>
      <c r="O9" s="21"/>
      <c r="P9" s="21"/>
      <c r="Q9" s="6" t="s">
        <v>29</v>
      </c>
      <c r="R9" s="7" t="s">
        <v>30</v>
      </c>
      <c r="S9" s="6" t="s">
        <v>29</v>
      </c>
      <c r="T9" s="7" t="s">
        <v>30</v>
      </c>
      <c r="U9" s="22"/>
      <c r="V9" s="21"/>
      <c r="W9" s="24"/>
      <c r="X9" s="26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</row>
    <row r="10" spans="1:46" s="15" customFormat="1" ht="25.5" x14ac:dyDescent="0.2">
      <c r="A10" s="8" t="s">
        <v>31</v>
      </c>
      <c r="B10" s="8" t="s">
        <v>32</v>
      </c>
      <c r="C10" s="9" t="s">
        <v>33</v>
      </c>
      <c r="D10" s="10" t="s">
        <v>34</v>
      </c>
      <c r="E10" s="11" t="s">
        <v>35</v>
      </c>
      <c r="F10" s="12" t="s">
        <v>36</v>
      </c>
      <c r="G10" s="12" t="s">
        <v>37</v>
      </c>
      <c r="H10" s="12" t="s">
        <v>38</v>
      </c>
      <c r="I10" s="12" t="s">
        <v>39</v>
      </c>
      <c r="J10" s="12" t="s">
        <v>40</v>
      </c>
      <c r="K10" s="12" t="s">
        <v>41</v>
      </c>
      <c r="L10" s="13">
        <v>43793</v>
      </c>
      <c r="M10" s="13">
        <v>43795</v>
      </c>
      <c r="N10" s="14">
        <f>1141.48/2</f>
        <v>570.74</v>
      </c>
      <c r="O10" s="14">
        <f>1141.48/2</f>
        <v>570.74</v>
      </c>
      <c r="P10" s="14">
        <f t="shared" ref="P10:P27" si="0">SUM(N10:O10)</f>
        <v>1141.48</v>
      </c>
      <c r="Q10" s="12">
        <v>6</v>
      </c>
      <c r="R10" s="14">
        <v>120</v>
      </c>
      <c r="S10" s="12">
        <v>0</v>
      </c>
      <c r="T10" s="14">
        <v>0</v>
      </c>
      <c r="U10" s="14">
        <f>(Q10*R10)+(S10*T10)</f>
        <v>720</v>
      </c>
      <c r="V10" s="14">
        <f>U10+P10</f>
        <v>1861.48</v>
      </c>
      <c r="W10" s="14">
        <f>V10</f>
        <v>1861.48</v>
      </c>
      <c r="X10" s="1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s="15" customFormat="1" ht="25.5" x14ac:dyDescent="0.2">
      <c r="A11" s="8" t="s">
        <v>42</v>
      </c>
      <c r="B11" s="8" t="s">
        <v>43</v>
      </c>
      <c r="C11" s="8" t="s">
        <v>44</v>
      </c>
      <c r="D11" s="10" t="s">
        <v>45</v>
      </c>
      <c r="E11" s="11" t="s">
        <v>46</v>
      </c>
      <c r="F11" s="12" t="s">
        <v>47</v>
      </c>
      <c r="G11" s="12" t="s">
        <v>37</v>
      </c>
      <c r="H11" s="12" t="s">
        <v>38</v>
      </c>
      <c r="I11" s="12" t="s">
        <v>39</v>
      </c>
      <c r="J11" s="12" t="s">
        <v>38</v>
      </c>
      <c r="K11" s="12" t="s">
        <v>48</v>
      </c>
      <c r="L11" s="13">
        <v>43773</v>
      </c>
      <c r="M11" s="13">
        <v>43775</v>
      </c>
      <c r="N11" s="14">
        <f t="shared" ref="N11:O13" si="1">1253.63/2</f>
        <v>626.81500000000005</v>
      </c>
      <c r="O11" s="14">
        <f t="shared" si="1"/>
        <v>626.81500000000005</v>
      </c>
      <c r="P11" s="14">
        <f t="shared" si="0"/>
        <v>1253.6300000000001</v>
      </c>
      <c r="Q11" s="12">
        <v>3</v>
      </c>
      <c r="R11" s="14">
        <v>120</v>
      </c>
      <c r="S11" s="12">
        <v>0</v>
      </c>
      <c r="T11" s="14">
        <v>0</v>
      </c>
      <c r="U11" s="14">
        <f t="shared" ref="U11:U27" si="2">(Q11*R11)+(S11*T11)</f>
        <v>360</v>
      </c>
      <c r="V11" s="14">
        <f t="shared" ref="V11:V27" si="3">U11+P11</f>
        <v>1613.63</v>
      </c>
      <c r="W11" s="14">
        <f t="shared" ref="W11:W27" si="4">V11</f>
        <v>1613.63</v>
      </c>
      <c r="X11" s="1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s="15" customFormat="1" ht="25.5" x14ac:dyDescent="0.25">
      <c r="A12" s="8" t="s">
        <v>42</v>
      </c>
      <c r="B12" s="8" t="s">
        <v>43</v>
      </c>
      <c r="C12" s="16" t="s">
        <v>49</v>
      </c>
      <c r="D12" s="17" t="s">
        <v>50</v>
      </c>
      <c r="E12" s="11" t="s">
        <v>51</v>
      </c>
      <c r="F12" s="12" t="s">
        <v>47</v>
      </c>
      <c r="G12" s="12" t="s">
        <v>37</v>
      </c>
      <c r="H12" s="12" t="s">
        <v>38</v>
      </c>
      <c r="I12" s="12" t="s">
        <v>39</v>
      </c>
      <c r="J12" s="12" t="s">
        <v>38</v>
      </c>
      <c r="K12" s="12" t="s">
        <v>48</v>
      </c>
      <c r="L12" s="13">
        <v>43773</v>
      </c>
      <c r="M12" s="13">
        <v>43775</v>
      </c>
      <c r="N12" s="14">
        <f t="shared" si="1"/>
        <v>626.81500000000005</v>
      </c>
      <c r="O12" s="14">
        <f t="shared" si="1"/>
        <v>626.81500000000005</v>
      </c>
      <c r="P12" s="14">
        <f t="shared" si="0"/>
        <v>1253.6300000000001</v>
      </c>
      <c r="Q12" s="12">
        <v>3</v>
      </c>
      <c r="R12" s="14">
        <v>120</v>
      </c>
      <c r="S12" s="12">
        <v>5</v>
      </c>
      <c r="T12" s="14">
        <v>100</v>
      </c>
      <c r="U12" s="14">
        <f t="shared" si="2"/>
        <v>860</v>
      </c>
      <c r="V12" s="14">
        <f t="shared" si="3"/>
        <v>2113.63</v>
      </c>
      <c r="W12" s="14">
        <f t="shared" si="4"/>
        <v>2113.63</v>
      </c>
      <c r="X12" s="1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s="15" customFormat="1" ht="25.5" x14ac:dyDescent="0.2">
      <c r="A13" s="8" t="s">
        <v>42</v>
      </c>
      <c r="B13" s="8" t="s">
        <v>43</v>
      </c>
      <c r="C13" s="18" t="s">
        <v>52</v>
      </c>
      <c r="D13" s="10" t="s">
        <v>53</v>
      </c>
      <c r="E13" s="11" t="s">
        <v>54</v>
      </c>
      <c r="F13" s="12" t="s">
        <v>47</v>
      </c>
      <c r="G13" s="12" t="s">
        <v>37</v>
      </c>
      <c r="H13" s="12" t="s">
        <v>38</v>
      </c>
      <c r="I13" s="12" t="s">
        <v>39</v>
      </c>
      <c r="J13" s="12" t="s">
        <v>38</v>
      </c>
      <c r="K13" s="12" t="s">
        <v>48</v>
      </c>
      <c r="L13" s="13">
        <v>43773</v>
      </c>
      <c r="M13" s="13">
        <v>43775</v>
      </c>
      <c r="N13" s="14">
        <f t="shared" si="1"/>
        <v>626.81500000000005</v>
      </c>
      <c r="O13" s="14">
        <f t="shared" si="1"/>
        <v>626.81500000000005</v>
      </c>
      <c r="P13" s="14">
        <f t="shared" si="0"/>
        <v>1253.6300000000001</v>
      </c>
      <c r="Q13" s="12">
        <v>3</v>
      </c>
      <c r="R13" s="14">
        <v>120</v>
      </c>
      <c r="S13" s="12">
        <v>0</v>
      </c>
      <c r="T13" s="14">
        <v>0</v>
      </c>
      <c r="U13" s="14">
        <f t="shared" si="2"/>
        <v>360</v>
      </c>
      <c r="V13" s="14">
        <f t="shared" si="3"/>
        <v>1613.63</v>
      </c>
      <c r="W13" s="14">
        <f t="shared" si="4"/>
        <v>1613.63</v>
      </c>
      <c r="X13" s="1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s="15" customFormat="1" ht="25.5" x14ac:dyDescent="0.2">
      <c r="A14" s="8" t="s">
        <v>42</v>
      </c>
      <c r="B14" s="8" t="s">
        <v>42</v>
      </c>
      <c r="C14" s="8" t="s">
        <v>55</v>
      </c>
      <c r="D14" s="17" t="s">
        <v>56</v>
      </c>
      <c r="E14" s="19" t="s">
        <v>57</v>
      </c>
      <c r="F14" s="12" t="s">
        <v>58</v>
      </c>
      <c r="G14" s="12" t="s">
        <v>37</v>
      </c>
      <c r="H14" s="12" t="s">
        <v>38</v>
      </c>
      <c r="I14" s="12" t="s">
        <v>39</v>
      </c>
      <c r="J14" s="12" t="s">
        <v>59</v>
      </c>
      <c r="K14" s="12" t="s">
        <v>60</v>
      </c>
      <c r="L14" s="13">
        <v>43773</v>
      </c>
      <c r="M14" s="13">
        <v>43773</v>
      </c>
      <c r="N14" s="14">
        <f>803.27/2</f>
        <v>401.63499999999999</v>
      </c>
      <c r="O14" s="14">
        <f>803.27/2</f>
        <v>401.63499999999999</v>
      </c>
      <c r="P14" s="14">
        <f t="shared" si="0"/>
        <v>803.27</v>
      </c>
      <c r="Q14" s="12">
        <v>0</v>
      </c>
      <c r="R14" s="14">
        <v>0</v>
      </c>
      <c r="S14" s="12">
        <v>0</v>
      </c>
      <c r="T14" s="14">
        <v>0</v>
      </c>
      <c r="U14" s="14">
        <f t="shared" si="2"/>
        <v>0</v>
      </c>
      <c r="V14" s="14">
        <f t="shared" si="3"/>
        <v>803.27</v>
      </c>
      <c r="W14" s="14">
        <f t="shared" si="4"/>
        <v>803.27</v>
      </c>
      <c r="X14" s="1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s="15" customFormat="1" x14ac:dyDescent="0.2">
      <c r="A15" s="8" t="s">
        <v>61</v>
      </c>
      <c r="B15" s="8" t="s">
        <v>62</v>
      </c>
      <c r="C15" s="8" t="s">
        <v>63</v>
      </c>
      <c r="D15" s="10" t="s">
        <v>64</v>
      </c>
      <c r="E15" s="11" t="s">
        <v>65</v>
      </c>
      <c r="F15" s="12" t="s">
        <v>66</v>
      </c>
      <c r="G15" s="12" t="s">
        <v>37</v>
      </c>
      <c r="H15" s="12" t="s">
        <v>38</v>
      </c>
      <c r="I15" s="12" t="s">
        <v>39</v>
      </c>
      <c r="J15" s="12" t="s">
        <v>67</v>
      </c>
      <c r="K15" s="12" t="s">
        <v>68</v>
      </c>
      <c r="L15" s="13">
        <v>43795</v>
      </c>
      <c r="M15" s="13">
        <v>43798</v>
      </c>
      <c r="N15" s="14">
        <f>1618.88/2</f>
        <v>809.44</v>
      </c>
      <c r="O15" s="14">
        <f>1618.88/2</f>
        <v>809.44</v>
      </c>
      <c r="P15" s="14">
        <f t="shared" si="0"/>
        <v>1618.88</v>
      </c>
      <c r="Q15" s="12">
        <v>4</v>
      </c>
      <c r="R15" s="14">
        <v>120</v>
      </c>
      <c r="S15" s="12">
        <v>3</v>
      </c>
      <c r="T15" s="14">
        <v>100</v>
      </c>
      <c r="U15" s="14">
        <f t="shared" si="2"/>
        <v>780</v>
      </c>
      <c r="V15" s="14">
        <f t="shared" si="3"/>
        <v>2398.88</v>
      </c>
      <c r="W15" s="14">
        <f t="shared" si="4"/>
        <v>2398.88</v>
      </c>
      <c r="X15" s="1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s="15" customFormat="1" ht="25.5" x14ac:dyDescent="0.2">
      <c r="A16" s="8" t="s">
        <v>61</v>
      </c>
      <c r="B16" s="8" t="s">
        <v>62</v>
      </c>
      <c r="C16" s="8" t="s">
        <v>69</v>
      </c>
      <c r="D16" s="10" t="s">
        <v>70</v>
      </c>
      <c r="E16" s="11" t="s">
        <v>71</v>
      </c>
      <c r="F16" s="12" t="s">
        <v>66</v>
      </c>
      <c r="G16" s="12" t="s">
        <v>37</v>
      </c>
      <c r="H16" s="12" t="s">
        <v>38</v>
      </c>
      <c r="I16" s="12" t="s">
        <v>39</v>
      </c>
      <c r="J16" s="12" t="s">
        <v>67</v>
      </c>
      <c r="K16" s="12" t="s">
        <v>68</v>
      </c>
      <c r="L16" s="13">
        <v>43795</v>
      </c>
      <c r="M16" s="13">
        <v>43798</v>
      </c>
      <c r="N16" s="14">
        <f>1618.88/2</f>
        <v>809.44</v>
      </c>
      <c r="O16" s="14">
        <f>1618.88/2</f>
        <v>809.44</v>
      </c>
      <c r="P16" s="14">
        <f t="shared" si="0"/>
        <v>1618.88</v>
      </c>
      <c r="Q16" s="12">
        <v>4</v>
      </c>
      <c r="R16" s="14">
        <v>120</v>
      </c>
      <c r="S16" s="12">
        <v>0</v>
      </c>
      <c r="T16" s="14">
        <v>0</v>
      </c>
      <c r="U16" s="14">
        <f t="shared" si="2"/>
        <v>480</v>
      </c>
      <c r="V16" s="14">
        <f t="shared" si="3"/>
        <v>2098.88</v>
      </c>
      <c r="W16" s="14">
        <f t="shared" si="4"/>
        <v>2098.88</v>
      </c>
      <c r="X16" s="1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s="15" customFormat="1" ht="25.5" x14ac:dyDescent="0.2">
      <c r="A17" s="8" t="s">
        <v>72</v>
      </c>
      <c r="B17" s="8" t="s">
        <v>72</v>
      </c>
      <c r="C17" s="8" t="s">
        <v>55</v>
      </c>
      <c r="D17" s="17" t="s">
        <v>56</v>
      </c>
      <c r="E17" s="19" t="s">
        <v>57</v>
      </c>
      <c r="F17" s="12" t="s">
        <v>73</v>
      </c>
      <c r="G17" s="12" t="s">
        <v>37</v>
      </c>
      <c r="H17" s="12" t="s">
        <v>38</v>
      </c>
      <c r="I17" s="12" t="s">
        <v>39</v>
      </c>
      <c r="J17" s="12" t="s">
        <v>38</v>
      </c>
      <c r="K17" s="12" t="s">
        <v>48</v>
      </c>
      <c r="L17" s="13">
        <v>43780</v>
      </c>
      <c r="M17" s="13">
        <v>43782</v>
      </c>
      <c r="N17" s="14">
        <f>1017.28/2</f>
        <v>508.64</v>
      </c>
      <c r="O17" s="14">
        <f>1017.28/2</f>
        <v>508.64</v>
      </c>
      <c r="P17" s="14">
        <f t="shared" si="0"/>
        <v>1017.28</v>
      </c>
      <c r="Q17" s="12">
        <v>0</v>
      </c>
      <c r="R17" s="14">
        <v>0</v>
      </c>
      <c r="S17" s="12">
        <v>0</v>
      </c>
      <c r="T17" s="14">
        <v>0</v>
      </c>
      <c r="U17" s="14">
        <f t="shared" si="2"/>
        <v>0</v>
      </c>
      <c r="V17" s="14">
        <f t="shared" si="3"/>
        <v>1017.28</v>
      </c>
      <c r="W17" s="14">
        <f t="shared" si="4"/>
        <v>1017.28</v>
      </c>
      <c r="X17" s="20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s="15" customFormat="1" ht="36.75" customHeight="1" x14ac:dyDescent="0.2">
      <c r="A18" s="8" t="s">
        <v>72</v>
      </c>
      <c r="B18" s="8" t="s">
        <v>72</v>
      </c>
      <c r="C18" s="8" t="s">
        <v>74</v>
      </c>
      <c r="D18" s="17" t="s">
        <v>75</v>
      </c>
      <c r="E18" s="11" t="s">
        <v>76</v>
      </c>
      <c r="F18" s="12" t="s">
        <v>73</v>
      </c>
      <c r="G18" s="12" t="s">
        <v>37</v>
      </c>
      <c r="H18" s="12" t="s">
        <v>38</v>
      </c>
      <c r="I18" s="12" t="s">
        <v>39</v>
      </c>
      <c r="J18" s="12" t="s">
        <v>38</v>
      </c>
      <c r="K18" s="12" t="s">
        <v>48</v>
      </c>
      <c r="L18" s="13">
        <v>43780</v>
      </c>
      <c r="M18" s="13">
        <v>43782</v>
      </c>
      <c r="N18" s="14">
        <f>1076.12/2</f>
        <v>538.05999999999995</v>
      </c>
      <c r="O18" s="14">
        <f>1076.12/2</f>
        <v>538.05999999999995</v>
      </c>
      <c r="P18" s="14">
        <f t="shared" si="0"/>
        <v>1076.1199999999999</v>
      </c>
      <c r="Q18" s="12">
        <v>3</v>
      </c>
      <c r="R18" s="14">
        <v>120</v>
      </c>
      <c r="S18" s="12">
        <v>0</v>
      </c>
      <c r="T18" s="14">
        <v>0</v>
      </c>
      <c r="U18" s="14">
        <f t="shared" si="2"/>
        <v>360</v>
      </c>
      <c r="V18" s="14">
        <f t="shared" si="3"/>
        <v>1436.12</v>
      </c>
      <c r="W18" s="14">
        <f t="shared" si="4"/>
        <v>1436.12</v>
      </c>
      <c r="X18" s="20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s="15" customFormat="1" ht="25.5" x14ac:dyDescent="0.2">
      <c r="A19" s="8" t="s">
        <v>31</v>
      </c>
      <c r="B19" s="8" t="s">
        <v>77</v>
      </c>
      <c r="C19" s="8" t="s">
        <v>78</v>
      </c>
      <c r="D19" s="10" t="s">
        <v>79</v>
      </c>
      <c r="E19" s="11" t="s">
        <v>80</v>
      </c>
      <c r="F19" s="12" t="s">
        <v>73</v>
      </c>
      <c r="G19" s="12" t="s">
        <v>37</v>
      </c>
      <c r="H19" s="12" t="s">
        <v>38</v>
      </c>
      <c r="I19" s="12" t="s">
        <v>39</v>
      </c>
      <c r="J19" s="12" t="s">
        <v>38</v>
      </c>
      <c r="K19" s="12" t="s">
        <v>48</v>
      </c>
      <c r="L19" s="13">
        <v>43780</v>
      </c>
      <c r="M19" s="13">
        <v>43782</v>
      </c>
      <c r="N19" s="14">
        <f>1253.63/2</f>
        <v>626.81500000000005</v>
      </c>
      <c r="O19" s="14">
        <f>1253.63/2</f>
        <v>626.81500000000005</v>
      </c>
      <c r="P19" s="14">
        <f t="shared" si="0"/>
        <v>1253.6300000000001</v>
      </c>
      <c r="Q19" s="12">
        <v>3</v>
      </c>
      <c r="R19" s="14">
        <v>120</v>
      </c>
      <c r="S19" s="12">
        <v>0</v>
      </c>
      <c r="T19" s="14">
        <v>0</v>
      </c>
      <c r="U19" s="14">
        <f t="shared" si="2"/>
        <v>360</v>
      </c>
      <c r="V19" s="14">
        <f t="shared" si="3"/>
        <v>1613.63</v>
      </c>
      <c r="W19" s="14">
        <f t="shared" si="4"/>
        <v>1613.63</v>
      </c>
      <c r="X19" s="1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38.25" x14ac:dyDescent="0.2">
      <c r="A20" s="8" t="s">
        <v>61</v>
      </c>
      <c r="B20" s="8" t="s">
        <v>61</v>
      </c>
      <c r="C20" s="18" t="s">
        <v>81</v>
      </c>
      <c r="D20" s="10" t="s">
        <v>56</v>
      </c>
      <c r="E20" s="11" t="s">
        <v>82</v>
      </c>
      <c r="F20" s="12" t="s">
        <v>83</v>
      </c>
      <c r="G20" s="12" t="s">
        <v>37</v>
      </c>
      <c r="H20" s="12" t="s">
        <v>38</v>
      </c>
      <c r="I20" s="12" t="s">
        <v>39</v>
      </c>
      <c r="J20" s="12" t="s">
        <v>67</v>
      </c>
      <c r="K20" s="12" t="s">
        <v>68</v>
      </c>
      <c r="L20" s="13">
        <v>43789</v>
      </c>
      <c r="M20" s="13">
        <v>43790</v>
      </c>
      <c r="N20" s="14">
        <f>1519.88/2</f>
        <v>759.94</v>
      </c>
      <c r="O20" s="14">
        <f>1519.88/2</f>
        <v>759.94</v>
      </c>
      <c r="P20" s="14">
        <f t="shared" si="0"/>
        <v>1519.88</v>
      </c>
      <c r="Q20" s="12">
        <v>0</v>
      </c>
      <c r="R20" s="14">
        <v>0</v>
      </c>
      <c r="S20" s="12">
        <v>0</v>
      </c>
      <c r="T20" s="14">
        <v>0</v>
      </c>
      <c r="U20" s="14">
        <f t="shared" si="2"/>
        <v>0</v>
      </c>
      <c r="V20" s="14">
        <f t="shared" si="3"/>
        <v>1519.88</v>
      </c>
      <c r="W20" s="14">
        <f t="shared" si="4"/>
        <v>1519.88</v>
      </c>
      <c r="X20" s="12"/>
    </row>
    <row r="21" spans="1:46" x14ac:dyDescent="0.2">
      <c r="A21" s="8" t="s">
        <v>61</v>
      </c>
      <c r="B21" s="8" t="s">
        <v>61</v>
      </c>
      <c r="C21" s="8" t="s">
        <v>84</v>
      </c>
      <c r="D21" s="10" t="s">
        <v>85</v>
      </c>
      <c r="E21" s="11" t="s">
        <v>86</v>
      </c>
      <c r="F21" s="12" t="s">
        <v>83</v>
      </c>
      <c r="G21" s="12" t="s">
        <v>37</v>
      </c>
      <c r="H21" s="12" t="s">
        <v>38</v>
      </c>
      <c r="I21" s="12" t="s">
        <v>39</v>
      </c>
      <c r="J21" s="12" t="s">
        <v>67</v>
      </c>
      <c r="K21" s="12" t="s">
        <v>68</v>
      </c>
      <c r="L21" s="13">
        <v>43789</v>
      </c>
      <c r="M21" s="13">
        <v>43790</v>
      </c>
      <c r="N21" s="14">
        <f>1519.88/2</f>
        <v>759.94</v>
      </c>
      <c r="O21" s="14">
        <f>1519.88/2</f>
        <v>759.94</v>
      </c>
      <c r="P21" s="14">
        <f t="shared" si="0"/>
        <v>1519.88</v>
      </c>
      <c r="Q21" s="12">
        <v>2</v>
      </c>
      <c r="R21" s="14">
        <v>120</v>
      </c>
      <c r="S21" s="12">
        <v>0</v>
      </c>
      <c r="T21" s="14">
        <v>0</v>
      </c>
      <c r="U21" s="14">
        <f t="shared" si="2"/>
        <v>240</v>
      </c>
      <c r="V21" s="14">
        <f t="shared" si="3"/>
        <v>1759.88</v>
      </c>
      <c r="W21" s="14">
        <f t="shared" si="4"/>
        <v>1759.88</v>
      </c>
      <c r="X21" s="12"/>
    </row>
    <row r="22" spans="1:46" ht="25.5" x14ac:dyDescent="0.2">
      <c r="A22" s="8" t="s">
        <v>42</v>
      </c>
      <c r="B22" s="8" t="s">
        <v>42</v>
      </c>
      <c r="C22" s="8" t="s">
        <v>55</v>
      </c>
      <c r="D22" s="17" t="s">
        <v>56</v>
      </c>
      <c r="E22" s="19" t="s">
        <v>57</v>
      </c>
      <c r="F22" s="12" t="s">
        <v>83</v>
      </c>
      <c r="G22" s="12" t="s">
        <v>37</v>
      </c>
      <c r="H22" s="12" t="s">
        <v>38</v>
      </c>
      <c r="I22" s="12" t="s">
        <v>39</v>
      </c>
      <c r="J22" s="12" t="s">
        <v>67</v>
      </c>
      <c r="K22" s="12" t="s">
        <v>68</v>
      </c>
      <c r="L22" s="13">
        <v>43789</v>
      </c>
      <c r="M22" s="13">
        <v>43790</v>
      </c>
      <c r="N22" s="14">
        <f>1450.8/2</f>
        <v>725.4</v>
      </c>
      <c r="O22" s="14">
        <f>1450.8/2</f>
        <v>725.4</v>
      </c>
      <c r="P22" s="14">
        <f t="shared" si="0"/>
        <v>1450.8</v>
      </c>
      <c r="Q22" s="12">
        <v>0</v>
      </c>
      <c r="R22" s="14">
        <v>0</v>
      </c>
      <c r="S22" s="12">
        <v>0</v>
      </c>
      <c r="T22" s="14">
        <v>0</v>
      </c>
      <c r="U22" s="14">
        <f t="shared" si="2"/>
        <v>0</v>
      </c>
      <c r="V22" s="14">
        <f t="shared" si="3"/>
        <v>1450.8</v>
      </c>
      <c r="W22" s="14">
        <f t="shared" si="4"/>
        <v>1450.8</v>
      </c>
      <c r="X22" s="12"/>
    </row>
    <row r="23" spans="1:46" ht="25.5" x14ac:dyDescent="0.2">
      <c r="A23" s="8" t="s">
        <v>42</v>
      </c>
      <c r="B23" s="8" t="s">
        <v>72</v>
      </c>
      <c r="C23" s="8" t="s">
        <v>74</v>
      </c>
      <c r="D23" s="17" t="s">
        <v>75</v>
      </c>
      <c r="E23" s="11" t="s">
        <v>76</v>
      </c>
      <c r="F23" s="12" t="s">
        <v>83</v>
      </c>
      <c r="G23" s="12" t="s">
        <v>37</v>
      </c>
      <c r="H23" s="12" t="s">
        <v>38</v>
      </c>
      <c r="I23" s="12" t="s">
        <v>39</v>
      </c>
      <c r="J23" s="12" t="s">
        <v>67</v>
      </c>
      <c r="K23" s="12" t="s">
        <v>68</v>
      </c>
      <c r="L23" s="13">
        <v>43789</v>
      </c>
      <c r="M23" s="13">
        <v>43790</v>
      </c>
      <c r="N23" s="14">
        <f>1450.8/2</f>
        <v>725.4</v>
      </c>
      <c r="O23" s="14">
        <f>1450.8/2</f>
        <v>725.4</v>
      </c>
      <c r="P23" s="14">
        <f t="shared" si="0"/>
        <v>1450.8</v>
      </c>
      <c r="Q23" s="12">
        <v>2</v>
      </c>
      <c r="R23" s="14">
        <v>120</v>
      </c>
      <c r="S23" s="12">
        <v>0</v>
      </c>
      <c r="T23" s="14">
        <v>0</v>
      </c>
      <c r="U23" s="14">
        <f t="shared" si="2"/>
        <v>240</v>
      </c>
      <c r="V23" s="14">
        <f t="shared" si="3"/>
        <v>1690.8</v>
      </c>
      <c r="W23" s="14">
        <f t="shared" si="4"/>
        <v>1690.8</v>
      </c>
      <c r="X23" s="12"/>
    </row>
    <row r="24" spans="1:46" ht="25.5" x14ac:dyDescent="0.2">
      <c r="A24" s="8" t="s">
        <v>31</v>
      </c>
      <c r="B24" s="8" t="s">
        <v>32</v>
      </c>
      <c r="C24" s="8" t="s">
        <v>33</v>
      </c>
      <c r="D24" s="10" t="s">
        <v>34</v>
      </c>
      <c r="E24" s="11" t="s">
        <v>35</v>
      </c>
      <c r="F24" s="12" t="s">
        <v>87</v>
      </c>
      <c r="G24" s="12" t="s">
        <v>37</v>
      </c>
      <c r="H24" s="12" t="s">
        <v>38</v>
      </c>
      <c r="I24" s="12" t="s">
        <v>39</v>
      </c>
      <c r="J24" s="12" t="s">
        <v>67</v>
      </c>
      <c r="K24" s="12" t="s">
        <v>68</v>
      </c>
      <c r="L24" s="13">
        <v>43797</v>
      </c>
      <c r="M24" s="13">
        <v>43797</v>
      </c>
      <c r="N24" s="14">
        <f>1609.79/2</f>
        <v>804.89499999999998</v>
      </c>
      <c r="O24" s="14">
        <f>1609.79/2</f>
        <v>804.89499999999998</v>
      </c>
      <c r="P24" s="14">
        <f t="shared" si="0"/>
        <v>1609.79</v>
      </c>
      <c r="Q24" s="12">
        <v>2</v>
      </c>
      <c r="R24" s="14">
        <v>120</v>
      </c>
      <c r="S24" s="12">
        <v>0</v>
      </c>
      <c r="T24" s="14">
        <v>0</v>
      </c>
      <c r="U24" s="14">
        <f t="shared" si="2"/>
        <v>240</v>
      </c>
      <c r="V24" s="14">
        <f t="shared" si="3"/>
        <v>1849.79</v>
      </c>
      <c r="W24" s="14">
        <f t="shared" si="4"/>
        <v>1849.79</v>
      </c>
      <c r="X24" s="12"/>
    </row>
    <row r="25" spans="1:46" ht="25.5" x14ac:dyDescent="0.2">
      <c r="A25" s="8" t="s">
        <v>42</v>
      </c>
      <c r="B25" s="8" t="s">
        <v>72</v>
      </c>
      <c r="C25" s="8" t="s">
        <v>55</v>
      </c>
      <c r="D25" s="17" t="s">
        <v>56</v>
      </c>
      <c r="E25" s="19" t="s">
        <v>57</v>
      </c>
      <c r="F25" s="12" t="s">
        <v>87</v>
      </c>
      <c r="G25" s="12" t="s">
        <v>37</v>
      </c>
      <c r="H25" s="12" t="s">
        <v>38</v>
      </c>
      <c r="I25" s="12" t="s">
        <v>39</v>
      </c>
      <c r="J25" s="12" t="s">
        <v>67</v>
      </c>
      <c r="K25" s="12" t="s">
        <v>68</v>
      </c>
      <c r="L25" s="13">
        <v>43797</v>
      </c>
      <c r="M25" s="13">
        <v>43797</v>
      </c>
      <c r="N25" s="14">
        <f>1312.2/2</f>
        <v>656.1</v>
      </c>
      <c r="O25" s="14">
        <f>1312.2/2</f>
        <v>656.1</v>
      </c>
      <c r="P25" s="14">
        <f t="shared" si="0"/>
        <v>1312.2</v>
      </c>
      <c r="Q25" s="12">
        <v>0</v>
      </c>
      <c r="R25" s="14">
        <v>0</v>
      </c>
      <c r="S25" s="12">
        <v>0</v>
      </c>
      <c r="T25" s="14">
        <v>0</v>
      </c>
      <c r="U25" s="14">
        <f t="shared" si="2"/>
        <v>0</v>
      </c>
      <c r="V25" s="14">
        <f t="shared" si="3"/>
        <v>1312.2</v>
      </c>
      <c r="W25" s="14">
        <f t="shared" si="4"/>
        <v>1312.2</v>
      </c>
      <c r="X25" s="12"/>
    </row>
    <row r="26" spans="1:46" x14ac:dyDescent="0.2">
      <c r="A26" s="8" t="s">
        <v>61</v>
      </c>
      <c r="B26" s="8" t="s">
        <v>62</v>
      </c>
      <c r="C26" s="8" t="s">
        <v>88</v>
      </c>
      <c r="D26" s="10" t="s">
        <v>89</v>
      </c>
      <c r="E26" s="11" t="s">
        <v>65</v>
      </c>
      <c r="F26" s="12" t="s">
        <v>90</v>
      </c>
      <c r="G26" s="12" t="s">
        <v>37</v>
      </c>
      <c r="H26" s="12" t="s">
        <v>38</v>
      </c>
      <c r="I26" s="12" t="s">
        <v>39</v>
      </c>
      <c r="J26" s="12" t="s">
        <v>67</v>
      </c>
      <c r="K26" s="12" t="s">
        <v>68</v>
      </c>
      <c r="L26" s="13">
        <v>43795</v>
      </c>
      <c r="M26" s="13">
        <v>43797</v>
      </c>
      <c r="N26" s="14">
        <f>1652.58/2</f>
        <v>826.29</v>
      </c>
      <c r="O26" s="14">
        <f>1652.58/2</f>
        <v>826.29</v>
      </c>
      <c r="P26" s="14">
        <f t="shared" si="0"/>
        <v>1652.58</v>
      </c>
      <c r="Q26" s="12">
        <v>3</v>
      </c>
      <c r="R26" s="14">
        <v>120</v>
      </c>
      <c r="S26" s="12">
        <v>3</v>
      </c>
      <c r="T26" s="14">
        <v>100</v>
      </c>
      <c r="U26" s="14">
        <f t="shared" si="2"/>
        <v>660</v>
      </c>
      <c r="V26" s="14">
        <f t="shared" si="3"/>
        <v>2312.58</v>
      </c>
      <c r="W26" s="14">
        <f t="shared" si="4"/>
        <v>2312.58</v>
      </c>
      <c r="X26" s="12"/>
    </row>
    <row r="27" spans="1:46" ht="25.5" x14ac:dyDescent="0.2">
      <c r="A27" s="8" t="s">
        <v>42</v>
      </c>
      <c r="B27" s="8" t="s">
        <v>72</v>
      </c>
      <c r="C27" s="8" t="s">
        <v>55</v>
      </c>
      <c r="D27" s="17" t="s">
        <v>56</v>
      </c>
      <c r="E27" s="19" t="s">
        <v>57</v>
      </c>
      <c r="F27" s="12" t="s">
        <v>91</v>
      </c>
      <c r="G27" s="12" t="s">
        <v>37</v>
      </c>
      <c r="H27" s="12" t="s">
        <v>38</v>
      </c>
      <c r="I27" s="12" t="s">
        <v>39</v>
      </c>
      <c r="J27" s="12" t="s">
        <v>67</v>
      </c>
      <c r="K27" s="12" t="s">
        <v>68</v>
      </c>
      <c r="L27" s="13">
        <v>43795</v>
      </c>
      <c r="M27" s="13">
        <v>43797</v>
      </c>
      <c r="N27" s="14">
        <f>1881.08/2</f>
        <v>940.54</v>
      </c>
      <c r="O27" s="14">
        <f>1881.08/2</f>
        <v>940.54</v>
      </c>
      <c r="P27" s="14">
        <f t="shared" si="0"/>
        <v>1881.08</v>
      </c>
      <c r="Q27" s="12">
        <v>0</v>
      </c>
      <c r="R27" s="14">
        <v>0</v>
      </c>
      <c r="S27" s="12">
        <v>0</v>
      </c>
      <c r="T27" s="14">
        <v>0</v>
      </c>
      <c r="U27" s="14">
        <f t="shared" si="2"/>
        <v>0</v>
      </c>
      <c r="V27" s="14">
        <f t="shared" si="3"/>
        <v>1881.08</v>
      </c>
      <c r="W27" s="14">
        <f t="shared" si="4"/>
        <v>1881.08</v>
      </c>
      <c r="X27" s="12"/>
    </row>
  </sheetData>
  <sheetProtection password="EB47" sheet="1" objects="1" scenarios="1"/>
  <mergeCells count="27">
    <mergeCell ref="V5:W5"/>
    <mergeCell ref="A6:X6"/>
    <mergeCell ref="A7:B7"/>
    <mergeCell ref="C7:E7"/>
    <mergeCell ref="F7:M7"/>
    <mergeCell ref="N7:P7"/>
    <mergeCell ref="Q7:V7"/>
    <mergeCell ref="W7:W9"/>
    <mergeCell ref="X7:X9"/>
    <mergeCell ref="A8:A9"/>
    <mergeCell ref="O8:O9"/>
    <mergeCell ref="B8:B9"/>
    <mergeCell ref="C8:C9"/>
    <mergeCell ref="D8:D9"/>
    <mergeCell ref="E8:E9"/>
    <mergeCell ref="F8:F9"/>
    <mergeCell ref="G8:G9"/>
    <mergeCell ref="H8:I8"/>
    <mergeCell ref="J8:K8"/>
    <mergeCell ref="L8:L9"/>
    <mergeCell ref="M8:M9"/>
    <mergeCell ref="N8:N9"/>
    <mergeCell ref="P8:P9"/>
    <mergeCell ref="Q8:R8"/>
    <mergeCell ref="S8:T8"/>
    <mergeCell ref="U8:U9"/>
    <mergeCell ref="V8:V9"/>
  </mergeCells>
  <pageMargins left="0" right="0" top="0.39370078740157505" bottom="0.39370078740157505" header="0" footer="0"/>
  <pageSetup paperSize="9" fitToWidth="0" fitToHeight="0" pageOrder="overThenDown" orientation="portrait" r:id="rId1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EXECUTADO_- NOVEMBRO -_2019 (2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Isabela Santana</dc:creator>
  <cp:lastModifiedBy>Cristina Santos</cp:lastModifiedBy>
  <dcterms:created xsi:type="dcterms:W3CDTF">2020-01-30T19:59:20Z</dcterms:created>
  <dcterms:modified xsi:type="dcterms:W3CDTF">2020-01-30T20:08:24Z</dcterms:modified>
</cp:coreProperties>
</file>