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600" windowHeight="9015" activeTab="0"/>
  </bookViews>
  <sheets>
    <sheet name="VIGENTES" sheetId="1" r:id="rId1"/>
  </sheets>
  <externalReferences>
    <externalReference r:id="rId4"/>
  </externalReferences>
  <definedNames/>
  <calcPr fullCalcOnLoad="1"/>
</workbook>
</file>

<file path=xl/comments1.xml><?xml version="1.0" encoding="utf-8"?>
<comments xmlns="http://schemas.openxmlformats.org/spreadsheetml/2006/main">
  <authors>
    <author>fernando.alvim</author>
  </authors>
  <commentList>
    <comment ref="B9" authorId="0">
      <text>
        <r>
          <rPr>
            <b/>
            <sz val="9"/>
            <rFont val="Tahoma"/>
            <family val="0"/>
          </rPr>
          <t>fernando.alvim:</t>
        </r>
        <r>
          <rPr>
            <sz val="9"/>
            <rFont val="Tahoma"/>
            <family val="0"/>
          </rPr>
          <t xml:space="preserve">
</t>
        </r>
      </text>
    </comment>
  </commentList>
</comments>
</file>

<file path=xl/sharedStrings.xml><?xml version="1.0" encoding="utf-8"?>
<sst xmlns="http://schemas.openxmlformats.org/spreadsheetml/2006/main" count="1415" uniqueCount="632">
  <si>
    <t xml:space="preserve">DEMONSTRATIVO DOS CONTRATOS VIGENTES                     </t>
  </si>
  <si>
    <t>CONTRATADO</t>
  </si>
  <si>
    <t>CNPJ</t>
  </si>
  <si>
    <t>Nº ORDEM</t>
  </si>
  <si>
    <t>APOSTILAMENTO</t>
  </si>
  <si>
    <t>REGISTRO</t>
  </si>
  <si>
    <t>CONTRATO</t>
  </si>
  <si>
    <t>VIGÊNCIA</t>
  </si>
  <si>
    <t>INÍCIO</t>
  </si>
  <si>
    <t>TÉRMINO</t>
  </si>
  <si>
    <t>FÔLEGO</t>
  </si>
  <si>
    <t>SIM</t>
  </si>
  <si>
    <t>NÂO</t>
  </si>
  <si>
    <t>VALOR</t>
  </si>
  <si>
    <t xml:space="preserve">VALOR </t>
  </si>
  <si>
    <t>AÇÃO</t>
  </si>
  <si>
    <t>SUB AÇÃO</t>
  </si>
  <si>
    <t>ÁREA</t>
  </si>
  <si>
    <t>FISCAL</t>
  </si>
  <si>
    <t>ACECO T I S/A</t>
  </si>
  <si>
    <t xml:space="preserve"> 43.209.436/0001-06</t>
  </si>
  <si>
    <t>031/12</t>
  </si>
  <si>
    <t>Pregão Eletrônico 025/2012</t>
  </si>
  <si>
    <t>014/13</t>
  </si>
  <si>
    <t>AEROTUR SERVIÇOS DE VIAGENS LTDA</t>
  </si>
  <si>
    <t>005//15</t>
  </si>
  <si>
    <t>APONTE EDITORA LTDA</t>
  </si>
  <si>
    <t>10.481.872/0001-72</t>
  </si>
  <si>
    <t>028/2012</t>
  </si>
  <si>
    <t>005/13</t>
  </si>
  <si>
    <t>ATHIVA SOLUCÕES DIGITAIS LTDA -</t>
  </si>
  <si>
    <t>35.352.277/0001-68</t>
  </si>
  <si>
    <t>Ata de Registro de Preços 009/12</t>
  </si>
  <si>
    <t>Pregão Eletrônico 019/2011</t>
  </si>
  <si>
    <t>027/12</t>
  </si>
  <si>
    <t>037/13</t>
  </si>
  <si>
    <t>BANKSYSTEM - SISTEMAS  &amp; CONSULTORES LTDA</t>
  </si>
  <si>
    <t>07.272.170/0001-74</t>
  </si>
  <si>
    <t>018/2013</t>
  </si>
  <si>
    <t>Pregão Eletrônico 015/2013</t>
  </si>
  <si>
    <t>003/15</t>
  </si>
  <si>
    <t>CENTAL IT TECNOLOGIA DA INFORMAÇÃO LTDA</t>
  </si>
  <si>
    <t>CENTRO DE INTEGRAÇÃO EMPRESA ESCOLA DE PERNAMBUCO - CIEE</t>
  </si>
  <si>
    <t>001/15</t>
  </si>
  <si>
    <t>C.S. BRASIL TRANSPORTE DE PASSAGEIROS E SERVIÇOS AMBIENTAIS LTDA</t>
  </si>
  <si>
    <t>10.965.693/0001-00</t>
  </si>
  <si>
    <t>051.2013.V.PE.022.SAD,</t>
  </si>
  <si>
    <t>DIMAS DE MELO PIMENTA SISTEMAS DE PONTO E ACESSO LTDA</t>
  </si>
  <si>
    <t>Pregão Eletrônico 050/2012</t>
  </si>
  <si>
    <t>035/14</t>
  </si>
  <si>
    <t>FACILIT TECNOLOGIA LTDA - EPP</t>
  </si>
  <si>
    <t>005/14</t>
  </si>
  <si>
    <t>F.R. COMÉRCIO DE CEREAIS E HORTIFRUTIGRANJEIRO LTDA</t>
  </si>
  <si>
    <t>HEWLETT PACKARD BRASIL LTDA</t>
  </si>
  <si>
    <t>61.797.924/0002-36</t>
  </si>
  <si>
    <t>029/2013</t>
  </si>
  <si>
    <t>Inexigibilidade 005/2013</t>
  </si>
  <si>
    <t>049/13</t>
  </si>
  <si>
    <t>030/2013</t>
  </si>
  <si>
    <t>Inexigibilidade 006/2013</t>
  </si>
  <si>
    <t>050/13</t>
  </si>
  <si>
    <t>031/2013</t>
  </si>
  <si>
    <t>Inexigibilidade 07/2013</t>
  </si>
  <si>
    <t>051/13</t>
  </si>
  <si>
    <t>032/2013</t>
  </si>
  <si>
    <t>Inexigibilidade 08/2013</t>
  </si>
  <si>
    <t>052/13</t>
  </si>
  <si>
    <t>IBM BRASIL INDÚSTRIA, MÁQUINAS E SERVIÇOS LTDA</t>
  </si>
  <si>
    <t>33.372.251/0085-64</t>
  </si>
  <si>
    <t>021/2013</t>
  </si>
  <si>
    <t>Inexigibilidade 003/2013</t>
  </si>
  <si>
    <t>044/13</t>
  </si>
  <si>
    <t>INVESTIPLAN , COMPUTADORES E SISTEMAS DE REFRIGERAÇÃO LTDA -</t>
  </si>
  <si>
    <t>01.579.387/0001-45</t>
  </si>
  <si>
    <t>040/2010</t>
  </si>
  <si>
    <t>Pregão Eletrônico 020/2010</t>
  </si>
  <si>
    <t>003/12</t>
  </si>
  <si>
    <t xml:space="preserve">JJL CONSULTORES ASSOCIADOS E MULTIMIDIA LTDA </t>
  </si>
  <si>
    <t>08.865.541/0001-94</t>
  </si>
  <si>
    <t>026/12</t>
  </si>
  <si>
    <t>Pregão Eletrônico 020/2012</t>
  </si>
  <si>
    <t>001/13</t>
  </si>
  <si>
    <t>002/15</t>
  </si>
  <si>
    <t>MAPROS LTDA</t>
  </si>
  <si>
    <t>08.980.641/0001-61</t>
  </si>
  <si>
    <t>22/2013</t>
  </si>
  <si>
    <t>Pregão Eletrônico 016/2013</t>
  </si>
  <si>
    <t>038/13</t>
  </si>
  <si>
    <t xml:space="preserve">O.R. TERCERIZAÇÃO E SERVIÇOS </t>
  </si>
  <si>
    <t xml:space="preserve"> 08.727.425/0001-09</t>
  </si>
  <si>
    <t>033/11</t>
  </si>
  <si>
    <t>Pregão Eletrônico 024/2011</t>
  </si>
  <si>
    <t>012/12</t>
  </si>
  <si>
    <t>PALAS INFORMÁTICA LTDA</t>
  </si>
  <si>
    <t>008/14</t>
  </si>
  <si>
    <t>PCG ENGENHARIA DE SISTEMAS LTDA</t>
  </si>
  <si>
    <t>019/13</t>
  </si>
  <si>
    <t>SEGVALE SEGURANÇA PATRIMONIAL DO VALE DO SÃO FRANCISCO LTDA</t>
  </si>
  <si>
    <t>018/14</t>
  </si>
  <si>
    <t>T- SYSTEMS DO BRASIL LTDA</t>
  </si>
  <si>
    <t>04.426.565/0001-96</t>
  </si>
  <si>
    <t>034/14</t>
  </si>
  <si>
    <t>Inexigibilidade 001/2014</t>
  </si>
  <si>
    <t>00.126.621/0001-16</t>
  </si>
  <si>
    <t>029.2014.VII.PP.002.SAD</t>
  </si>
  <si>
    <t>Pregão Presencial 002/2014</t>
  </si>
  <si>
    <t>023/14</t>
  </si>
  <si>
    <t>07.237.436/0001-48</t>
  </si>
  <si>
    <t>045/2014</t>
  </si>
  <si>
    <t>Pregão Eletrônico 014/2014</t>
  </si>
  <si>
    <t>027/14</t>
  </si>
  <si>
    <t>2º</t>
  </si>
  <si>
    <t>3º</t>
  </si>
  <si>
    <t>-</t>
  </si>
  <si>
    <t>1º</t>
  </si>
  <si>
    <t>5º</t>
  </si>
  <si>
    <t>4º</t>
  </si>
  <si>
    <t>006/15</t>
  </si>
  <si>
    <t>023/15</t>
  </si>
  <si>
    <t>MANUTENÇÃO  PREVENTIVA  E  CORRETIVA DA  SALA  COFRE DA  ATI,  MARCA ACECOTI  CERTIFICADA  DE  ACORDO  COM  A  NORMA  NBR  15.247  E  DOS  SEUS  SUBSISTEMAS  DE  ALIMENTAÇÃO  ELÉTRICA  DE  CLIMATIZAÇÃO  E  DE  SEGURANÇA.</t>
  </si>
  <si>
    <t>SERVIÇO DE MANUTENÇÃO PREVENTIVA E CORRETIVA DA SALA COFRE</t>
  </si>
  <si>
    <t>ASSESSORIA DE COMUNICAÇÃO</t>
  </si>
  <si>
    <t>ELABORAÇÃO DO PGTI.</t>
  </si>
  <si>
    <t>SERVIÇOS  TÉCNICOS  ESPECIALIZADOS PARA ELABORAÇÃO DOS PLANOS DIRETORES  DE TECNOLOGIA DA INFORMAÇÃO  DOS ORGÃOS E ENTIDADES VINCULADAS AO PODER EXECUTIVO DO ESTADO DE PERNAMBUCO, PARA O PERÍODO DE 2013/2016.</t>
  </si>
  <si>
    <t>ELABORAÇÃO DOS PLANOS DIRETORES DE TECNOLOGIA DA INFORMAÇÃO DOS ORGÃOS E ENTIDADES DO PODER EXECUTIVO DE PERNAMBUCO.</t>
  </si>
  <si>
    <t>CONTRATAÇÃO DE SERVIÇOS DE SUPORTE TECNOLOGICO AO AMBIENTE DE TECNOLOGIA DA INFORMAÇÃO E COMUNICAÇÃO, ATRAVÉS DA ADESÃO Á ATA DE REGISTRO DE PREÇOS DO PREGÃO ELETRÔNICO SRP Nº 090/2013, ITEM 01</t>
  </si>
  <si>
    <t>PROGRAMA BOLSA ESTÁGIO</t>
  </si>
  <si>
    <t>LOCAÇÃO DE VEÍCULOS PARA SUPRIR A NECESSIDADE DE TRANSPORTE DA ATI</t>
  </si>
  <si>
    <t xml:space="preserve">SERVIÇOS DE MANUTENÇÃO PREVENTIVA E CORRETIVA EM 2 (DUAS) CATRACAS DE CONTROLE DE ACESSO, COM REPOSIÇÃO TOTAL DE PEÇAS E RESPECTIVOS SOFTWARES. </t>
  </si>
  <si>
    <t>MANUTENÇÃO EM 02 (DUAS) CATRACAS.</t>
  </si>
  <si>
    <t xml:space="preserve">PRESTAÇÃO DE SERVIÇOS TÉCNICOS ESPECIALIZADOS DE MANUTENÇÃO EVOLUTIVA DA FERRAMENTA COMMUNIS QUE CONSISTE EM DEFINIÇÃO, ELICITAÇÃO, DOCUMENTAÇÃO, ANÁLISE, CONSTRUÇÃO E TESTES DE PORTLETS E NOVAS FUNCIONALIDADES DE FERRAMENTA CITADA , EM REGIME DE FÁBRICA </t>
  </si>
  <si>
    <t>AQUISIÇÃO DE ÁGUA MINERAL</t>
  </si>
  <si>
    <t>VALE REFEIÇÃO E ALIMENTAÇÃO</t>
  </si>
  <si>
    <t>CONTRATAÇÃO DE EMPRESA PARA PRESTAÇÃO DOS SERVIÇOS DE GARANTIA DA SOLUÇÃO DE ARMAZENAMENTO HP STORAGEEVA8100, SUPORTE TÉCNICO E ATUALIZAÇÃO TECNOLOGICA , EXCLUSIVAMENTE ATRAVÉS DA HEWLETT PACKARD BRASIL LTDA</t>
  </si>
  <si>
    <t xml:space="preserve">GARANTIA, SUPORTE TÉCNICO E ATUALIZAÇÃO TECNOLÓGICA DA SOLUÇÃO DE ARMAZENAMENTO HP STORAGEEVA8100 </t>
  </si>
  <si>
    <t>CONTRATAÇÃO DE EMPRESA PARA PRESTAÇÃO DOS SERVIÇOS DE GARANTIA DO EQUIPAMENTO EXPANSÃO DE STORAGE HP COM 01 GAVETA E 36 DISCOS, SUPORTE E ATUALIZAÇÃO TECNOLOGICA,EXCLUSIVAMENTE ATRAVÉS DA HEWLETT PACKARD DO BRASIL LTDA</t>
  </si>
  <si>
    <t xml:space="preserve">GARANTIA, SUPORTE TÉCNICO E ATUALIZAÇÃO TECNOLÓGICA DO EQUIPAMENTO EXPANSÃO DE STORAGE HP COM 01 GAVETA E 36 DISCOS </t>
  </si>
  <si>
    <t>CONTRATAÇÃO DE EMPRESA PARA PRESTAÇÃO DOS SERVIÇOS DE GARANTIA DO EQUIPAMENTO HP BLADE SYSTEM C7000 SUPORTE TÉCNICO E ATUALIZAÇÃO TECNOLOGICA ,EXCLUSIVAMENTE ATRAVÉS DA HEWLETT PACKARD BRASIL LTDA.</t>
  </si>
  <si>
    <t xml:space="preserve">GARANTIA, SUPORTE TÉCNICO E ATUALIZAÇÃO TECNOLÓGICA DO EQUIPAMENTO HP BLADE SYSTEM C7000 </t>
  </si>
  <si>
    <t xml:space="preserve">CONTRATAÇÃO DE EMPRESA PARA PRESTAÇÃO DOS SERVIÇOS DE GARANTIA DO EQUIPAMENTO EXPANSÃO DE STORAGE HP COM 05 GAVETAS E 64 DISCOS, SUPORTE E ATUALIZAÇÃO TECNOLOGICA,  EXCLUSIVAMENTE ATRAVÉS DA HEWLETT PACKARD DO BRASIL LTDA </t>
  </si>
  <si>
    <t xml:space="preserve">GARANTIA, SUPORTE TÉCNICO E ATUALIZAÇÃO TECNOLÓGICA DO EQUIPAMENTO EXPANSÃO DE STORAGE HP COM 05 GAVETAS E 64 DISCOS </t>
  </si>
  <si>
    <t xml:space="preserve">PRESTAÇÃO DE SERVIÇOS DE MANUTENÇÃO CORRETIVA E PREVENTIVA TAPE LIBRARY IBM E SUA EXPANSÃO, EXCLUSIVAMENTE ATRAVÉS DA IBM BRASIL INDÚSTRIA, MÁQUINAS E SERVIÇOS LTDA, INCLUINDO ATUALIZAÇÃO E ATUALIZAÇÃO TECNOLOGICA DA TAPE LIBRARY IBM E SUA EXPANSÃO. </t>
  </si>
  <si>
    <t xml:space="preserve">MANUTENÇÃO CORRETIVA E PREVENTIVA DO TAPE LIBRARY </t>
  </si>
  <si>
    <t xml:space="preserve">LOCAÇÃO DE RECURSOS DE TECNOLOGIA DA INFORMAÇÃO PARA PROVIMENTO DE INFRAESTRUTURA DIGITAL, COMPREENDENDO LOGISTICA, INSTALAÇÃO E MANUTENÇÃO DE ESTAÇÕES DE TRABALHO PARA ATENDIMENTO AOS ÓRGÃOS E ENTIDADES  DA ADMINISTRAÇÃO  PÚBLICA ESTADUAL - APE </t>
  </si>
  <si>
    <t>LOCAÇÃO DE COMPUTADORES</t>
  </si>
  <si>
    <t>SERVIÇOS DE SUPORTE TÉCNICO ESPECIALIZADO AO AMBIENTE HOSPEDADO NO DATACENTER DA ATI, CONTEMPLANDO APLICAÇÕES WEB, BANCO DE DADOS (POSTGRES, MYSQL), SISTEMAS OPERACIONAIS LINUX (UBUNTU, DEBIAN) SERVIDORES FÍSICOS, VIRTUAIS, SOFTWARES DE ARMAZENAMENTO, REA</t>
  </si>
  <si>
    <t>SUPORTE 24X7 AOS SISTEMAS QUE UTILIZAM A PLATAFORMA LINUX NO DATACENTER</t>
  </si>
  <si>
    <t>LOCAÇÃO COM MANUTENÇÃO PREVENTIVA E CORRETIVA DE UM NOBREAK COM 200,0 KVA/180,0 KW, MODULAR, EM GABINETE EXPANSÍVEL ATÉ 200,0 KVA  EM MÓDULOS VERTICAIS COM RESPECTIVO BANCO DE BATERIAS PARA AUTONOMIA DE 30 MINUTOS À PLENA CARGA.</t>
  </si>
  <si>
    <t>LOCAÇÃO DE UM NOBREAK DE 200,0 KVA/180,0 KW.</t>
  </si>
  <si>
    <t xml:space="preserve">SERVIÇOS DE  LIMPEZA E CONSERVAÇÃO PREDIAL, VISANDO A OBTENÇÃO DE ADEQUADAS CONDIÇÕES DE SALUBRIDADE E HIGIENE COM A DISPONIBILIZAÇÃO DE MÃO DE OBRA, PRODUTOS SANEANTES DOMISSANITÁRIOS, MATERIAIS E EQUIPAMENTOS NO PRÉDIO SEDE DA ATI. </t>
  </si>
  <si>
    <t>SERVIÇOS DE LIMPEZA E CONSERVAÇÃO</t>
  </si>
  <si>
    <t>MANUTENÇÃO DOS RELÓGIOS DE MARCAÇÃO DE PONTO</t>
  </si>
  <si>
    <t>MANUTENÇÃO SIGEPE</t>
  </si>
  <si>
    <t>SERVIÇOS DE VIGILÂNCI A ARMADA</t>
  </si>
  <si>
    <t>LOCAÇÃO DE MÁQUINAS DE CAFÉ EXPRESSO.</t>
  </si>
  <si>
    <t>LOCAÇÃO DE LICENÇA DE USO, ATUALIZAÇÃO TECNOLOGICA E SUPORTE TÉCNICO DO SOFTWARE RVSXP</t>
  </si>
  <si>
    <t>PRESTAÇÃO DE SERVIÇOS DE TÁXI, A FIM  DE ATENDER AS NECESIDADES DE TRANSPORTES DOS SERVIDORES DO PODER EXECUTIVO ESTADUAL EM ATIVIDADES EXTERNAS.</t>
  </si>
  <si>
    <t>SERVIÇOS DE TÁXI</t>
  </si>
  <si>
    <t>MANUTENÇÃO DOS JARDINS, INCLUINDO O FORNECIMENTO DE INSUMOS SE NECESSÁRIO, MÃO DE OBRA DE CAPINAÇÃO E LIMPEZA DOS TERRENOS DA ATI.</t>
  </si>
  <si>
    <t>MANUTENÇÃO DOS JARDINS DA ATI.</t>
  </si>
  <si>
    <t>N/A</t>
  </si>
  <si>
    <t>A841</t>
  </si>
  <si>
    <t>GIS</t>
  </si>
  <si>
    <t>EDUARDO SALVADOR</t>
  </si>
  <si>
    <t>0000</t>
  </si>
  <si>
    <t>GRG</t>
  </si>
  <si>
    <t>GAS</t>
  </si>
  <si>
    <t xml:space="preserve">GAP </t>
  </si>
  <si>
    <t>SIMONE DUARTE</t>
  </si>
  <si>
    <t>GRC</t>
  </si>
  <si>
    <t>B712</t>
  </si>
  <si>
    <t>JOSÉ COSTA</t>
  </si>
  <si>
    <t xml:space="preserve">GIS </t>
  </si>
  <si>
    <t>ROBERTO ALMEIDA</t>
  </si>
  <si>
    <t>JOSÉ RICARDO</t>
  </si>
  <si>
    <t>B719</t>
  </si>
  <si>
    <t>SERVIÇOS TÉCNICOS ESPECIALIZADOS DE ELICITAÇÃO, DOCUMENTAÇÃO, DESENVOLVIMENTO , MANUTENÇÃO EM SISTEMAS DE INFORMAÇÃO, NA PLATAFORMA JAVA DEMOISELLE,   UTILIZANDO  A  TÉCNICA  DE  ANÁLISE  DE  PONTOS  DE  FUNÇAO,  EM  REGIME  DE  FÁBRICA  DE  SOFTWARE.</t>
  </si>
  <si>
    <t>NÃO</t>
  </si>
  <si>
    <t xml:space="preserve"> </t>
  </si>
  <si>
    <t>SERVIÇOS DE RESERVA, EMISSÃO E ENTREGA DE BILHETES AÉREOS PARA VIAGENS</t>
  </si>
  <si>
    <t>DEMONSTRATIVO DOS CONTRATOS VENCIDOS</t>
  </si>
  <si>
    <t>A GERADORA ALUGUEL DE MÁQUINAS S.A.</t>
  </si>
  <si>
    <t>017/14</t>
  </si>
  <si>
    <t>LOCAÇÃO DE 01(UM) GRUPO GERADOR COM POTÊNCIA DE NO MÍNIMO 350 KVA</t>
  </si>
  <si>
    <t>095.2013.VI.PP.022.SAD</t>
  </si>
  <si>
    <t>Pregão Eletrônico 001/2014</t>
  </si>
  <si>
    <t>004/14</t>
  </si>
  <si>
    <t>012/15</t>
  </si>
  <si>
    <t>KLADANN INFORMÁTICA COMÉRCIO E SERVIÇOS LTDA</t>
  </si>
  <si>
    <t xml:space="preserve">CIA EDITORA DE PERNAMBUCO - CEPE                                                </t>
  </si>
  <si>
    <t>PUBLICAÇÃO  DE  EDITAIS,  AVISOS,  EXTRATOS  DE  CONTRATOS  E  DEMAIS ATOS  ADMINISTRATIVOS  DA  AGÊNCIA  ESTADUAL  DE  TECNOLOGIA  DA  INFORMAÇÃO  -  ATI,  NO  DIÁRIO  OFICIAL  DO  ESTADO  DE  PERNAMBUCO.</t>
  </si>
  <si>
    <t>TRANS-SERVI TRANSPORTES E SERVIÇOS LTDA</t>
  </si>
  <si>
    <t>019/14</t>
  </si>
  <si>
    <t>VETCONTROL SAÚDE AMBIENTAL LTDA</t>
  </si>
  <si>
    <t>33.372.251/0062-78</t>
  </si>
  <si>
    <t>019/2013</t>
  </si>
  <si>
    <t>Inexigibilidade 001/2013</t>
  </si>
  <si>
    <t>036/13</t>
  </si>
  <si>
    <t>CESSÃO DE USO DE SOFTWARES SISTEMAS OPERACIONAL Z/OS.e PARA O AMBIENTE MAINFRAME Z890 DA ATI</t>
  </si>
  <si>
    <t>CESSÃO DE USO DE SOFTWARES.</t>
  </si>
  <si>
    <t>NORDESTE CAFÉ COMÉRCIO E SERVIÇOS</t>
  </si>
  <si>
    <t>_</t>
  </si>
  <si>
    <t>SERVIÇOS  DE    ASSESSORIA  DE  COMUNICAÇÃO  INTERNA  COMPREENDENDO AS  ATIVIDADES  DE  ASSESSORIA  DE  IMPRENSA,   PRODUÇÃO  CLIPPING,   MEDIAÇÃO   NO  RELACIONAMENTO  INSTITUCIONAL    DA  IMPRESA  COM   A  IMPRENSA ,  REALIZAÇÃO  DE  CURSO  DE  MÉDIA  TRAINING,   PRODUÇÃO  DE  CONTEÚDOS  COM  ENVIO  DE  RELEASES   E  DISSSIMINAÇÃO   DE  MATERIAL  NO  SITE  INSTITUCIONAL   E  NOS  ESPAÇOS  DAS  REDES  SOCIAIS.</t>
  </si>
  <si>
    <t>R L SERVIÇOS E LOCAÇÃO DE MÃO DE OBRA LTDA -ME</t>
  </si>
  <si>
    <t>APOIO ADMINISTRATIVO</t>
  </si>
  <si>
    <t>42/15</t>
  </si>
  <si>
    <t>ARIANO NEVES</t>
  </si>
  <si>
    <t>IVANILDO GUERRA</t>
  </si>
  <si>
    <t>002/16</t>
  </si>
  <si>
    <t>0935</t>
  </si>
  <si>
    <t>1010</t>
  </si>
  <si>
    <t>0312</t>
  </si>
  <si>
    <t>LOCAÇÃO DE 01 VEÍCULO</t>
  </si>
  <si>
    <t>2016NE000080</t>
  </si>
  <si>
    <t>2016NE000078</t>
  </si>
  <si>
    <t>2016NE000064</t>
  </si>
  <si>
    <t>2016NE00030</t>
  </si>
  <si>
    <t>2016NE000031</t>
  </si>
  <si>
    <t>007/16</t>
  </si>
  <si>
    <t>047/15</t>
  </si>
  <si>
    <t>SINGULAR SERVIÇOS DE SAÚDE LTDA - E99</t>
  </si>
  <si>
    <t>07.901.268/0001-43</t>
  </si>
  <si>
    <t>001/2016</t>
  </si>
  <si>
    <t>REALIZAÇÃO DE EXAMES LABORATORIAIS PARA OS AGENTES PÚBLICOS DA ATI EM ATENDIMENTO AO PROGRAMA DE CONTROLE MÉDICO OCUPACIONAL DO MINISTÉRIO E TRABALHO E EMPREGO.</t>
  </si>
  <si>
    <t>REALIZAÇÃO DE EXAMES LABORATORIAIS PARA OS AGENTES PÚBLICOS DA ATI</t>
  </si>
  <si>
    <t>031/16</t>
  </si>
  <si>
    <t>024/16</t>
  </si>
  <si>
    <t>TERNO ADITIVO</t>
  </si>
  <si>
    <t>004/16</t>
  </si>
  <si>
    <t>008/16</t>
  </si>
  <si>
    <t>009/16</t>
  </si>
  <si>
    <t>010/16</t>
  </si>
  <si>
    <t>011/16</t>
  </si>
  <si>
    <t>013/16</t>
  </si>
  <si>
    <t>015/16</t>
  </si>
  <si>
    <t>016/16</t>
  </si>
  <si>
    <t>017/16</t>
  </si>
  <si>
    <t>020/16</t>
  </si>
  <si>
    <t>021/16</t>
  </si>
  <si>
    <t>029/16</t>
  </si>
  <si>
    <t>030/16</t>
  </si>
  <si>
    <t>032/16</t>
  </si>
  <si>
    <t>033/16</t>
  </si>
  <si>
    <t>042/16</t>
  </si>
  <si>
    <t>045/16</t>
  </si>
  <si>
    <t>ADITIVO</t>
  </si>
  <si>
    <t>SEVERINO CLOVIS</t>
  </si>
  <si>
    <t>007/14</t>
  </si>
  <si>
    <t>SERVIÇOS DE TECNOLOGIA DA INFORMAÇÃO E COMUNICAÇÃO , COMPREENDENDO OS SERVIÇOS NOC E SUSTENTAÇÃO DE SISTEMASLEGADOS.</t>
  </si>
  <si>
    <t>005/16</t>
  </si>
  <si>
    <t>MAQ-LAREM MÁQUINAS MÓVEIS E EQUIPAMENTOS LTDA</t>
  </si>
  <si>
    <t>031/14</t>
  </si>
  <si>
    <t>IMPRESSÃO DEPARTAMENTAL</t>
  </si>
  <si>
    <t>SODEXO PASS DO BRASIL SERVIÇOS E COMÉRCIO S.A</t>
  </si>
  <si>
    <t>MPM ALUGUEL DE AR LTDA</t>
  </si>
  <si>
    <t>LOCAÇÃO DE 19 (DEZENOVE) CONDICIONADORES DE AR DO TIPO SPLIT MODELO PISO/TETO</t>
  </si>
  <si>
    <t>ROBERTO LACERDA</t>
  </si>
  <si>
    <t>ARP Nº 012/2015 SAD</t>
  </si>
  <si>
    <t>Pregão nº162.2013. SAD</t>
  </si>
  <si>
    <t>61.099.008/0001-41</t>
  </si>
  <si>
    <t>SERVIÇOS DE TAXI</t>
  </si>
  <si>
    <t>EMPRESA BRASILEIRA DE CORREIOS E TELEGRAFOS -DIRETORIA REGIONAL DE PERNAMBUCO</t>
  </si>
  <si>
    <t>PRESTAÇÃO,PELA ECT, DE SERVIÇOS E VENDA DE PRODUTOS, QUE ATENDAMÀS NECESSIDADES DA ATI</t>
  </si>
  <si>
    <t>LOCAÇÃO DE EQUIPAMENTOS DE INFORMÁTICA PARA SOLUÇÃO DE BACKUP E ARMAZENAMENTO EM AMBIENE DE ALTA PLATAFORMA ( MAINFRAME) NO DATACENTEE DA ATI.</t>
  </si>
  <si>
    <t>PRESTAÇÃO DE SERVIÇOS DE ASSISTÊNCIA E SUPORTE TÉCNICO, ATRAVÉS DE MANUTENÇÃO PREVENTIVA E CORRETIVA ON SITE, EM EQUIPAMENTOS IBM zSERIES BC MODELO 2086-A04, SÉRIE 8270D7B (MAINFRAME z890), INCLUINDO  O FORNECIMENTO E SUBSTITUIÇÃO DE PEÇAS, ACESSÓRIOS E COMPONENTES INTERNOS.</t>
  </si>
  <si>
    <t>EDUARDO CALADO</t>
  </si>
  <si>
    <t>010/17</t>
  </si>
  <si>
    <t>011/17</t>
  </si>
  <si>
    <t>012/17</t>
  </si>
  <si>
    <t>2017NE000039</t>
  </si>
  <si>
    <t>009/17</t>
  </si>
  <si>
    <t>005/17</t>
  </si>
  <si>
    <t>001/17</t>
  </si>
  <si>
    <t>6º</t>
  </si>
  <si>
    <t>013/17</t>
  </si>
  <si>
    <t>000/16</t>
  </si>
  <si>
    <t>017/17</t>
  </si>
  <si>
    <t>42.194.191/0001-10</t>
  </si>
  <si>
    <t>Pregão Presencial 022/2013</t>
  </si>
  <si>
    <t>001/2014.005.ATI.001</t>
  </si>
  <si>
    <t>FORNECIMENTO DE COMBUSTÍVEIS</t>
  </si>
  <si>
    <t>B716</t>
  </si>
  <si>
    <t>2017NE000051</t>
  </si>
  <si>
    <t>2017NE000052</t>
  </si>
  <si>
    <t>2017NE000053</t>
  </si>
  <si>
    <t>2017NE000054</t>
  </si>
  <si>
    <t>2017NE000055</t>
  </si>
  <si>
    <t>2017NE000056</t>
  </si>
  <si>
    <t>2017NE000068</t>
  </si>
  <si>
    <t>2017 NE000061</t>
  </si>
  <si>
    <t>CASTEC COMÉRCIO E SERVIÇOSEM REFRIGERAÇÃOLTDA - EPP</t>
  </si>
  <si>
    <t>SERVIÇOS DE MANUTENÇÃO PREVENTIVA E CORRETIVA EM 50 ( CINQUENTA ) APARELHOS DE AR CONDICIONADO DO TIPO SPLIT E DE 24( VINTE E QUATRO) APARELHOS E AR CONDICIONADO DO TIPO A C J  VÁRIAS MARCAS , MODELOS E CAPACIDADE COM REPOSIÇÃO DE PEÇAS, INCLUSIVE COMPRESSOR E CARGA DE GÁS</t>
  </si>
  <si>
    <t>COMTECH INFORMÁTICA LTDA</t>
  </si>
  <si>
    <t>00.895.371/0001-89</t>
  </si>
  <si>
    <t>33/16</t>
  </si>
  <si>
    <t>Pregão Eletrônico 007/16</t>
  </si>
  <si>
    <t>LOCAÇÃO DE 115(CENTO E QUINZE) ESTAÇÕES DE TRABALHO DO TIPO DESKTOP, COMPREENDENDO LOGISTICA, INSTALAÇÃO E MANUTENÇÃO PREVENTIVA E CORRETIVA DE ESTAÇÕES DE TRABALHO.</t>
  </si>
  <si>
    <t>LOCAÇÃO DE 115(CENTO E QUINZE) ESTAÇÕES DE TRABALHO DO TIPO DESKTOP</t>
  </si>
  <si>
    <t>020/17</t>
  </si>
  <si>
    <t>021/17</t>
  </si>
  <si>
    <t>022/17</t>
  </si>
  <si>
    <t>023/17</t>
  </si>
  <si>
    <t>024/17</t>
  </si>
  <si>
    <t>025/17</t>
  </si>
  <si>
    <t>035/17</t>
  </si>
  <si>
    <t>NUTRICASH SERVIÇOS LTDA</t>
  </si>
  <si>
    <t>TERMO ADITIVO</t>
  </si>
  <si>
    <t>023/16</t>
  </si>
  <si>
    <t>008/17</t>
  </si>
  <si>
    <t>LEGENDA</t>
  </si>
  <si>
    <t>Não haverá mais fôlego( última prorrogação)</t>
  </si>
  <si>
    <t>Vencidos</t>
  </si>
  <si>
    <t>Na SAD para análise</t>
  </si>
  <si>
    <t>FISCAIS DE CONTRATOS</t>
  </si>
  <si>
    <t xml:space="preserve">GPL </t>
  </si>
  <si>
    <t>GPL</t>
  </si>
  <si>
    <t>CARLOS GODOY</t>
  </si>
  <si>
    <t>ETIENE BAHÉ</t>
  </si>
  <si>
    <t xml:space="preserve">ASS. COM. </t>
  </si>
  <si>
    <t>DANIEL SILVESTRE</t>
  </si>
  <si>
    <t>ETENE BAHÉ</t>
  </si>
  <si>
    <t>NPG</t>
  </si>
  <si>
    <t>DGG</t>
  </si>
  <si>
    <t xml:space="preserve">GAS </t>
  </si>
  <si>
    <t>ÍTALO SIVINI</t>
  </si>
  <si>
    <t>GGP-UQV</t>
  </si>
  <si>
    <t>018/17</t>
  </si>
  <si>
    <t>B720</t>
  </si>
  <si>
    <t>014/17</t>
  </si>
  <si>
    <t>028/2011</t>
  </si>
  <si>
    <t>ELABORAÇÃO DE PDTI</t>
  </si>
  <si>
    <t>2017NE000047</t>
  </si>
  <si>
    <t>SERVIÇOS  TÉCNICOS  ESPECIALIZADOS PARA ELABORAÇÃO DOS PLANOS DIRETORES  DE TECNOLOGIA DA INFORMAÇÃO  DOS ORGÃOS E ENTIDADES VINCULADAS AO PODER EXECUTIVO DO ESTADO DE PERNAMBUCO, PARA O PERÍODO DE 2012/2015.</t>
  </si>
  <si>
    <t>ANTONIO DA PAZ</t>
  </si>
  <si>
    <t>INFORPARTNER - INFORMÁTICA &amp; NEGÓCIOS LTDA</t>
  </si>
  <si>
    <t>04.032.156/0001-05</t>
  </si>
  <si>
    <t>018/12</t>
  </si>
  <si>
    <t>Pregão Eletrônico 013/2012</t>
  </si>
  <si>
    <t>014/14</t>
  </si>
  <si>
    <t>LOCAÇÃO DE RECURSOS DE TECNOLOGIA DA INFORMAÇÃO PARA PROVIMENTO DE INFRAESTRUTURA DIGITAL, COMPREENDENDO LOGISTICA, INSTALAÇÃO E MANUTENÇÃO DE ESTAÇÕES DE TRABALHO, PARA ATENDIMENTO AOS ORGÃOS E ENTIDADES DA APE.</t>
  </si>
  <si>
    <t>LOCAÇÃO DE MICROCOMPUTADORES</t>
  </si>
  <si>
    <t>015/17</t>
  </si>
  <si>
    <t>042/2016</t>
  </si>
  <si>
    <t>LOCAÇÃO DE 01 LICENÇA DE USO, ATUALIZAÇÃO TECNOLOGICA E SUPORTE TÉCNICO OPERACIONAL DO SOFTWARE rvsMVS PARA O AMBIENTE DE ALTA PLATAFORMA (MAINFRAME)  ENVOLVENDO A ATUALIZAÇÃO DE VERSÕES POR CONTA DA EVOLUÇÃO,SUPORTE TÉCNICO TELEFÔNICO, ASSIM COMO ,CORREÇÕES QUE O SOFTWARE VIER A SOFRER.</t>
  </si>
  <si>
    <t>028/16</t>
  </si>
  <si>
    <t>Prazo de renovação ultrapassado</t>
  </si>
  <si>
    <t>001.2014.005.ATI.001</t>
  </si>
  <si>
    <t>027/16</t>
  </si>
  <si>
    <t>SINDICATO DAS EMP.DE TRANSPORTE DE PASSAGEIROS DO ESTADO DE PE - URBANA PE</t>
  </si>
  <si>
    <t>09.759,606/0001-80</t>
  </si>
  <si>
    <t xml:space="preserve">CARREGAMENTO ELETRÔNICO DE VALE TRANSPORTE </t>
  </si>
  <si>
    <t>ARP SAD</t>
  </si>
  <si>
    <t>Pregão Presencial 004/16-SAD</t>
  </si>
  <si>
    <t>Pregão Eletrônico 022/2012</t>
  </si>
  <si>
    <t>LUCAS CHAVES</t>
  </si>
  <si>
    <t>SERVIÇOS DE ELICITAÇÃO, DOCUMENTAÇÃO, DESENVOLVIMENTO, MANUTENÇÃO EM SISTEMAS DE INFORMAÇÃO JÁ EXISTENTES, TREINAMENTO, REPASSE TECNOLOGICO E  OPERAÇÃO ASSISTIDA NOS PMP E SCRIPTCASE, UTILIZANDO  DE ANÁLISE  DE PONTO DE FUNÇÃO EM REGIME DE FÁBRICA DE SOFTWARE E CONTRATAÇÃO DE EMPRESA PARA PRESTAÇÃO PRESTAÇÃO DE SERVIÇOS DE CONTAGEM D PONTOS DE FUNÇÃO EM SISTEMA APLICATIVO</t>
  </si>
  <si>
    <t>424.2016.VII.PE.315.ATI</t>
  </si>
  <si>
    <t>ARP Nº009.2017</t>
  </si>
  <si>
    <t>MG COMÉRCIO E SERVIÇOS DE INFORMÁTICA LTDA- EPP</t>
  </si>
  <si>
    <t>LOCAÇÃO DE SOLUÇÃO DE NO- BREAK COM MANUTENÇÃO PREVENTIVA E CORRETIVA NO PRÉDIO DA ATI</t>
  </si>
  <si>
    <t>NSI</t>
  </si>
  <si>
    <t>DANYLLO ARAÚJO</t>
  </si>
  <si>
    <t>EDURDO JOAQUIM</t>
  </si>
  <si>
    <t>008/18</t>
  </si>
  <si>
    <t>2018NE000029</t>
  </si>
  <si>
    <t>009/18</t>
  </si>
  <si>
    <t>2018NE000026</t>
  </si>
  <si>
    <t>006/18</t>
  </si>
  <si>
    <t>2018NE000034</t>
  </si>
  <si>
    <t>017/18</t>
  </si>
  <si>
    <t>020/18</t>
  </si>
  <si>
    <t>2018NE000054</t>
  </si>
  <si>
    <t>021/18</t>
  </si>
  <si>
    <t>2018NE000044</t>
  </si>
  <si>
    <t>024/18</t>
  </si>
  <si>
    <t>2018NE000055</t>
  </si>
  <si>
    <t>029/18</t>
  </si>
  <si>
    <t>036/18</t>
  </si>
  <si>
    <t>2018NE000068</t>
  </si>
  <si>
    <t>JAIRO BARBOSA SERVIÇOS DE ENGENHARIA  EIORELI - EPP</t>
  </si>
  <si>
    <t>22.951.384/0001-60</t>
  </si>
  <si>
    <t>008/2017</t>
  </si>
  <si>
    <t>Pregão Eletrônico 004/2017</t>
  </si>
  <si>
    <t>EMPRESA ESPECIALIZADA NA PRESTAÇÃO DE SERVIÇOS PARA OBRA DE IMPERMEABILIZAÇÃO DA LAJE EXPOSTA NO PRÉDIO DA ATI</t>
  </si>
  <si>
    <t xml:space="preserve"> SERVIÇOS PARA OBRA DE IMPERMEABILIZAÇÃO DA LAJE EXPOSTA NO PRÉDIO DA ATI</t>
  </si>
  <si>
    <t>2017NE000231</t>
  </si>
  <si>
    <t>CAPIBARIBE ENGENHARIA LTDA</t>
  </si>
  <si>
    <t>17.168.161/0001-91</t>
  </si>
  <si>
    <t>Pregão Eletrônico nº 007/17</t>
  </si>
  <si>
    <t xml:space="preserve">CONTRATAÇÃO DE EMPRESA ESPECIALIZADA NA INSTALAÇÃO DE SPDA COM FORNECIMENTO DE TODO MATERIAL NECESSÁRIOPARA ATENDERAS NECESSIDADES DAATI  </t>
  </si>
  <si>
    <t>2018NE000064</t>
  </si>
  <si>
    <t>APOSTILAMENTO 2019</t>
  </si>
  <si>
    <t>Nº DIAS DISP. P/RENOVAÇÃO</t>
  </si>
  <si>
    <t>REALIZADO %</t>
  </si>
  <si>
    <t>SALDO A PAGAR</t>
  </si>
  <si>
    <t>TOTAL PAGO</t>
  </si>
  <si>
    <t xml:space="preserve">TOTAL LIQUIDADO </t>
  </si>
  <si>
    <t>PROGRAMA DE TRABALHO</t>
  </si>
  <si>
    <t>EMPENHO Nº</t>
  </si>
  <si>
    <t xml:space="preserve">VALOR EMPENHADO </t>
  </si>
  <si>
    <t>VALOR MÉDIO MENSAL</t>
  </si>
  <si>
    <t>APÓLICE LOCALIZADA</t>
  </si>
  <si>
    <t>CONTRATOS C/GARANTIA</t>
  </si>
  <si>
    <t>OBJETO RESUMIDO</t>
  </si>
  <si>
    <t>OBJETO DO CONTRATO</t>
  </si>
  <si>
    <t>PROCESSO LICITATÓRIO Nº</t>
  </si>
  <si>
    <t xml:space="preserve">MODALIDADE DE LICITAÇÃO </t>
  </si>
  <si>
    <t xml:space="preserve">CONTRATO MATER REGISTRO Nº </t>
  </si>
  <si>
    <t>DATA DA PUBLIC.</t>
  </si>
  <si>
    <t>TOTAL LIQUIDADO</t>
  </si>
  <si>
    <t>SALDO A LIQUIDAR</t>
  </si>
  <si>
    <t>CONTRATO  MATER REGISTRO</t>
  </si>
  <si>
    <t>POSIÇÃO EM 30 DE JUNHO DE 2019</t>
  </si>
  <si>
    <t>POSIÇÃO EM 30 DE JUNHO DE 2018</t>
  </si>
  <si>
    <t>33.845.322/0001/-90</t>
  </si>
  <si>
    <t>004/2014</t>
  </si>
  <si>
    <t>Pregão Eletrônico 004/2014</t>
  </si>
  <si>
    <t>009/19</t>
  </si>
  <si>
    <t>LOCAÇÃO DE 01(UM) GRUPO GERADOR COM POTÊNCIA DE NO MÍNIMO 350 KVA, MONTADO EM CONTÊINER SUPER SILENCIADO, TENSÃO DE 380 V- TRIFÁSICO - COM FATOR DE POTÊNCIA 0,8 - 60 Hz -COMBUSTÍVEL A DIESEL - COM 7 PEÇAS DE CABOS DE 240MM, CADA PEÇA COM 25 METROS , COM  INSTALAÇÃO, MANUTENÇÃO PREVENTIVA E CORRETIVA DURANTE TODO O PERÍODO DO CONTRATO.</t>
  </si>
  <si>
    <t>2019NE00016</t>
  </si>
  <si>
    <t>CARLOS ALBERTO DE GODOY VASCONCELOS - MAT 1582</t>
  </si>
  <si>
    <t>05.120.923/0001-09</t>
  </si>
  <si>
    <t>089.2014.I.Pe.055.SAD</t>
  </si>
  <si>
    <t>Pregão Eletrônico 055/2014</t>
  </si>
  <si>
    <t>010/19</t>
  </si>
  <si>
    <t>SERVIÇOS DE RESERVA, EMISSÃO,E ENTREGA DE BILHETES AÉREOS PARA VIAGENS NACIONAIS E INTERNACIONAIS E DEMAIS SERVIÇOS CORRELATOS.</t>
  </si>
  <si>
    <t>2019NE00004</t>
  </si>
  <si>
    <t>JOSÉ RICARDO VIEIRA DE MELO - MAT 1627</t>
  </si>
  <si>
    <t>013/19</t>
  </si>
  <si>
    <t>034/18</t>
  </si>
  <si>
    <t>2019NE000028</t>
  </si>
  <si>
    <t>EDUARDO CALADO FERREIRA PINHEIRO - MAT 3194</t>
  </si>
  <si>
    <t>012/19</t>
  </si>
  <si>
    <t>028/18</t>
  </si>
  <si>
    <t>2019NE000027</t>
  </si>
  <si>
    <t>CELSO LUIZ AGRA DE SÁ - MAT 3267</t>
  </si>
  <si>
    <t>Processo Compesa nº5500/2014.GED Nº1124795</t>
  </si>
  <si>
    <t>Pregão Eletrônico 209/2014</t>
  </si>
  <si>
    <t>011/19</t>
  </si>
  <si>
    <t>012/18</t>
  </si>
  <si>
    <t>SERVIÇOS DE TECNOLOGIA DA INFORMAÇÃO E COMUNICAÇÃO , COMPREENDENDO OS SERVIÇOS NOC E SUSTENTAÇÃO DE SISTEMAS LEGADOS.</t>
  </si>
  <si>
    <t>2019NE000052</t>
  </si>
  <si>
    <t>BRM COMÉRCIO DE ÁGUA MINERAL EIRELI</t>
  </si>
  <si>
    <t>26.370.313/0001-25</t>
  </si>
  <si>
    <t>DISPENSA DE LICITAÇÃO</t>
  </si>
  <si>
    <t>003/19</t>
  </si>
  <si>
    <t>FORNECIMENTO DE ÁGUA MINERAL EM GARRAFÕES DE POLIPROPILENO DE 20 LITROS.</t>
  </si>
  <si>
    <t>FORNECIMENTO DE ÁGUA MINERAL</t>
  </si>
  <si>
    <t>2019NE000141</t>
  </si>
  <si>
    <t>07.171.299/0001-96</t>
  </si>
  <si>
    <t>ATI 8405794-1/2013 e Processo/INPE</t>
  </si>
  <si>
    <t>Pregão Eletrônico SRP 090/2013</t>
  </si>
  <si>
    <t>014/19</t>
  </si>
  <si>
    <t>005/19</t>
  </si>
  <si>
    <t>2019NE000029</t>
  </si>
  <si>
    <t>ARIANO BATISTA NEVES - MAT 3154</t>
  </si>
  <si>
    <t>10.998.292/0001-57</t>
  </si>
  <si>
    <t>0260.2018.CCPLE-X.PE.0168.SAD</t>
  </si>
  <si>
    <t>Pregão Eletrônico</t>
  </si>
  <si>
    <t>001/19</t>
  </si>
  <si>
    <t>AGENTE  DE INTEGRAÇÃO PARA OPERACIONALIZAÇÃO DO PROGRAMA BOLSA-ESTÁGIO PARA ESTUDANTES DE NÍVEL MÉDIO,MÉDIO TÉCNICO E SUPERIOR</t>
  </si>
  <si>
    <t xml:space="preserve">2019NE000068 </t>
  </si>
  <si>
    <t>B714</t>
  </si>
  <si>
    <t>SIMONE MIRANDA DE CARVALHO DUARTE MAT 1574</t>
  </si>
  <si>
    <t xml:space="preserve">  10.921.252/0001-07</t>
  </si>
  <si>
    <t>002/19</t>
  </si>
  <si>
    <t xml:space="preserve">2019NE000107 </t>
  </si>
  <si>
    <t>PRESI</t>
  </si>
  <si>
    <t>EVANDRO OLIVEIRA DO NASCIMENTO - MAT 5134</t>
  </si>
  <si>
    <t>CONSÓRCIO D P Z</t>
  </si>
  <si>
    <t>X</t>
  </si>
  <si>
    <t xml:space="preserve"> DATAMÉTRICA TELEATENDIMENTO S/A </t>
  </si>
  <si>
    <t>01,077.145/0001-53</t>
  </si>
  <si>
    <t>479.2016.XII.PE356.SAD</t>
  </si>
  <si>
    <t>ARP.2017-ATI</t>
  </si>
  <si>
    <t>038/18</t>
  </si>
  <si>
    <t>SERVIÇOS TÉCNICOS  ESPECIALIZADOS NA  ÁREA DE TECNOLOGIA DA INFORMAÇÃO E COMUNICAÇÃO  (TIC) PARA IMPLEMENTAÇÃO E OPERAÇÃO DE CENTRAL DE SERVIÇOS  ÚNICA DE TECNOLOGIA DA INFORMAÇÃO, SUPORTE TÉCNICO OPERACIONAL (1º NÍVEL), SUPORTE TÉCNIÇO OPERACIONAL REMOTO OU PRESENCIAL (2º NÍVEL),E ASSISTENCIA TÉCNICA  EM EQUIPAMENTO D INFORMÁTICA E APOIO NA IMPLATAÇÃOS DE SERVIÇOS DE TI  JUNTO Á CENTRAL DE SERVIÇOS ÚNICA  EM CONFORMIDADE COM AS MELHORES PRÁTICAS RECOMENDADAS  PELA BIBLIOTECA ITIL</t>
  </si>
  <si>
    <t xml:space="preserve">2019NE000056 </t>
  </si>
  <si>
    <t xml:space="preserve">PRONET-PRODUTOS E SERVIÇOS DE INFORMÁTICA LTDA </t>
  </si>
  <si>
    <t>40.849.143/0001-97</t>
  </si>
  <si>
    <t xml:space="preserve">2019NE000057 </t>
  </si>
  <si>
    <t>ZERO UM- INFORMÁTICA  ENGENHARIA  E REPRESENTAÇÕES LTDAPRONET-PRODUTOS E SERVIÇOS DE INFORMÁTICA LTDA )</t>
  </si>
  <si>
    <t>40.873.234/0001-68</t>
  </si>
  <si>
    <t xml:space="preserve">2019NE000058 </t>
  </si>
  <si>
    <t>CONSÓRCIO INFORCONVEX</t>
  </si>
  <si>
    <t>SISTEMA CONVEX LOCAÇÕES DE PRODUTOS DE INFORMÁTICA LTDA</t>
  </si>
  <si>
    <t>73.147.084/0001-64</t>
  </si>
  <si>
    <t>051.2017.VII.PE.034.ATI</t>
  </si>
  <si>
    <t>Pregão nº034/2017</t>
  </si>
  <si>
    <t>001/18</t>
  </si>
  <si>
    <t>017/19</t>
  </si>
  <si>
    <t>LOCAÇÃO DE ESTAÇÕES DE TRABALHO,PARAATENDIMENTO AOS ORGÃOS E ENTIDADES DA APE.</t>
  </si>
  <si>
    <t>2019NE000050</t>
  </si>
  <si>
    <t>EDUARDO JOAQUIM DE OLIVEIRA - MAT 666</t>
  </si>
  <si>
    <t>2019NE000049</t>
  </si>
  <si>
    <t>018/19</t>
  </si>
  <si>
    <t>031/18</t>
  </si>
  <si>
    <t>2019NE000014</t>
  </si>
  <si>
    <t>ELEVADORES SUPER LTDA - EPP</t>
  </si>
  <si>
    <t>02.474.174/0001-11</t>
  </si>
  <si>
    <t>028/2016</t>
  </si>
  <si>
    <t>Pregão Eletrônico 0052016</t>
  </si>
  <si>
    <t>019/19</t>
  </si>
  <si>
    <t>041/18</t>
  </si>
  <si>
    <t>SERVIÇOS DE MANUTENÇÃO PREVENTIVA E CORRETIVA EM 2 ELEVADORES DE FABRICAÇÃO ATLAS SCHINDLER COM REPOSIÇÃO DE PEÇAS.</t>
  </si>
  <si>
    <t xml:space="preserve"> MANUTENÇÃO PREVENTIVA E CORRETIVA EM 2 ELEVADORES .</t>
  </si>
  <si>
    <t>2019NE000010</t>
  </si>
  <si>
    <t>EXTREME DIGITAL CONSULTORIA E REPRESENTAÇÃO</t>
  </si>
  <si>
    <t>14.139.773/0001-68</t>
  </si>
  <si>
    <t>9030094/2017</t>
  </si>
  <si>
    <t>Pregão Eletrônico 20180007</t>
  </si>
  <si>
    <t>004/18</t>
  </si>
  <si>
    <t>021/19</t>
  </si>
  <si>
    <t>CONTRATAÇÃO ,PELA ATI, DO ITEM34(07 QUANTITATIVOS)DO GRUPO 2 ARP Nº 2018/0560 -ETICE, QUE TEM POR FINALIDADE A AQUISIÇÃO DE SUBSCRIÇÃO, POR ITEM INDIVIDUAL DE PRODUTOS DE SOFTWARE DA LINHA RED HAT ENTERPRISE, JBOSS ENTERPRISE MIDDLEWARE E RED HAT CLOUD SUITE , CONTRATAÇÃO DE TREIANMENTOS OFICIAIS DE SEERVIÇOS , MEDIANTE ORDEM DE SERVIÇO, NAS MESMAS LINHAS DE PRODUTOS, CUJA SESPECIFICAÇÕES E QUANTITATIVOS ENCONTRAM-SE DETALHADOS ABAIXO.</t>
  </si>
  <si>
    <t>2019NE000051</t>
  </si>
  <si>
    <t>GREEN4T SOLUÇÕES TI LTDA</t>
  </si>
  <si>
    <t>03.698.620/0001-34</t>
  </si>
  <si>
    <t>Pregão Eletrônico 001/2018</t>
  </si>
  <si>
    <t>002/18</t>
  </si>
  <si>
    <t>023/19</t>
  </si>
  <si>
    <t>006/19</t>
  </si>
  <si>
    <t>SERVIÇOS DE MANUTENÇÃO PREVENTIVA E CORRETIVA NA SALA COFRE DA ATI DE MARCA ACECO TI ,CERTIFICADA DE ACORDO COM A NORMA NBR 15.247 DA ATI  E DOS SEUS SUBSISTEMAS DE ALIMENTAÇÃO ELÉTRICA, DE CLIMATIZAÇÃO E DE SEGURANÇA.</t>
  </si>
  <si>
    <t>SERVIÇOS DE MANUTENÇÃO PREVENTIVA E CORRETIVA NA SALA COFRE DA ATI</t>
  </si>
  <si>
    <t>não</t>
  </si>
  <si>
    <t>2019NE000013</t>
  </si>
  <si>
    <t>4164</t>
  </si>
  <si>
    <t>EDUARDO VINICIUS DE FIGUEIREDO SALVADOR - MAT 3215</t>
  </si>
  <si>
    <t>IBM BRASIL - INDÚSTRIA MÁQUINAS E SERVIÇOS LTDA</t>
  </si>
  <si>
    <t>192.2017.VII.IN015.ATI</t>
  </si>
  <si>
    <t>Inexigibilidade 015/17</t>
  </si>
  <si>
    <t>024/19</t>
  </si>
  <si>
    <t>LOCAÇÃO DE LICENÇA DE SOFTWARE DE SISTEMA OPERACIONAL Z/OS</t>
  </si>
  <si>
    <t>2019NE000024</t>
  </si>
  <si>
    <t>Pregão Eletrônico nº004/16</t>
  </si>
  <si>
    <t>003/17</t>
  </si>
  <si>
    <t>025/19</t>
  </si>
  <si>
    <t>016/18</t>
  </si>
  <si>
    <t xml:space="preserve">CONTRATAÇÃO PELA ATI DO ITEM 02 DA ATA DE REGISTRO DE PREÇOS N º029/16 - CASA MILITAR DE PE, QUE TEM POR FINALIDADE A CONTRATAÇÃO DE SERVIÇOS DE LOCAÇÃO DE RECURSOS DE TECNOLOGIA DA INFORMAÇÃO PARA PROVIMENTO DE INFRAESTRUTURA DIGITAL, COMPREENDENDO LOGISTICA, INSTALAÇÃO E MANUTENÇÃO DE ESTAÇÕES DE TRABALHO DO TIPO DESKTOP E NOTEBOOK, PARA ATENDIMENTO ÀS DEMANDAS DOS USUÁRIOS DA ATI  </t>
  </si>
  <si>
    <t>CONTRATAÇÃO DE ESTAÇÕES DE TRABALHO DO TIPO DESKTOP E NOTEBOOK</t>
  </si>
  <si>
    <t>2019NE00046</t>
  </si>
  <si>
    <t>DANYLLO ARAÚJO - MAT 3255</t>
  </si>
  <si>
    <t>59.916.395/0001-10</t>
  </si>
  <si>
    <t>383.2016.IV.PE.280</t>
  </si>
  <si>
    <t>Pregão Eletrônico 280/2016</t>
  </si>
  <si>
    <t>026/19</t>
  </si>
  <si>
    <t>2019NE000022</t>
  </si>
  <si>
    <t>029/2016</t>
  </si>
  <si>
    <t>Pregão Eletrônico 006/16</t>
  </si>
  <si>
    <t>027/19</t>
  </si>
  <si>
    <t>039/18</t>
  </si>
  <si>
    <t>2019NE000023</t>
  </si>
  <si>
    <t>LOCARALPI  ALUGUEL DE VEÍCULOS LTDA</t>
  </si>
  <si>
    <t>06.997.469/0001-23</t>
  </si>
  <si>
    <t>201.2016.I.PE.139SAD</t>
  </si>
  <si>
    <t>Pregão Eletrônico 139/2016006/16</t>
  </si>
  <si>
    <t>002/17</t>
  </si>
  <si>
    <t>028/19</t>
  </si>
  <si>
    <t>LOCAÇÃO DE UM VEÍCULO ADMINISTRATIVO TIPO SEDAN, CLASSIFICAÇÃO VR-3, COM VISTAS A ATENDER ÀS NECESSIDADES DA CONTRATANTE.</t>
  </si>
  <si>
    <t>LOCAÇÃO DE UM VEÍCULO ADMINISTRATIVO TIPO SEDAN,</t>
  </si>
  <si>
    <t>2019NE000015</t>
  </si>
  <si>
    <t>40.938.508/0001-50</t>
  </si>
  <si>
    <t>23096.051873/13-87</t>
  </si>
  <si>
    <t>Pregão Eletrônico 120/2013 DA UFCG</t>
  </si>
  <si>
    <t>030/19</t>
  </si>
  <si>
    <t>033/18</t>
  </si>
  <si>
    <t>FORNECIMENTO DE SOLUÇÃO DE IMPRESSÃO DEPARTAMENTAL,DE CARACTER LOCAL OU DE GRANDE PORTE,COM ACESSO VIA REDE LOCAL (TCP/IP), COMPREENDENDO A CESSÃO DE DIREITO DE USO OU EQUIPAMENTO, SOFTWARE, INCLUINDO A PRESTAÇÃO DE SERVIÇOS DE MANUTENÇÃO PREVENTIVA E CORRETIVA</t>
  </si>
  <si>
    <t>2019NE000045</t>
  </si>
  <si>
    <t>MAXIFROTA SERVIÇOS DE MANUTENÇÃO DE FROTA LTDA</t>
  </si>
  <si>
    <t>001/14</t>
  </si>
  <si>
    <t>029/19</t>
  </si>
  <si>
    <t>SERVIÇO DE GERENCIAMENTO DO FORNECIMENTO DE COMBUSTÍVEL E DA EXECUÇÃO DA MANUTENÇÃO PREVENTIVA E CORRETIVA PARA OS VEÍCULOS/EQUIPAMENETOS  DO GOVERNO DO ESTADE DE PE</t>
  </si>
  <si>
    <t>2019NE000019</t>
  </si>
  <si>
    <t>09.436.8763/0001-16</t>
  </si>
  <si>
    <t>Pregão Eletrônico 002/2017</t>
  </si>
  <si>
    <t>031/19</t>
  </si>
  <si>
    <t>2019NE000026</t>
  </si>
  <si>
    <t>04.966.953/0001-60</t>
  </si>
  <si>
    <t>016/2016</t>
  </si>
  <si>
    <t>Pregão Eletrônico 004/2016</t>
  </si>
  <si>
    <t>032/19</t>
  </si>
  <si>
    <t>LOCAÇÃO DE 30 CONDICIONADORS DE AR TIPO SPLIT MODELO PISO/TETO, COM SERVIÇOS DE INSTALAÇÃOE MANUTENÇÃO PREVENTIVA E CORRETIVA A SEREM EXECUTADOS NA SEDE DA ATI</t>
  </si>
  <si>
    <t>LOCAÇÃO DE 30 CONDICIONADORS DE AR TIPO SPLIT MODELO PISO/TETO,</t>
  </si>
  <si>
    <t>2019NE00020</t>
  </si>
  <si>
    <t>JOSÉ COSTA REGO NETO - MAT1348</t>
  </si>
  <si>
    <t>OR TERCEIRIZAÇÃO &amp; SERVIÇOS LTDA</t>
  </si>
  <si>
    <t>08.727.425/0001-09</t>
  </si>
  <si>
    <t>145.2017.VI.PE.096.ATI</t>
  </si>
  <si>
    <t>Pregão Eletrônico nº 096.ATI</t>
  </si>
  <si>
    <t>006/17</t>
  </si>
  <si>
    <t>SERVIÇOS DE LIMPEZA E CONSERVAÇÃOE CONSERVAÇÃO PREDIAL</t>
  </si>
  <si>
    <t>2019NE00030</t>
  </si>
  <si>
    <t>LUCAS CHAVES DA SILVA - MAT 984</t>
  </si>
  <si>
    <t>69.920.213/0001-38</t>
  </si>
  <si>
    <t>002/2014</t>
  </si>
  <si>
    <t>Pregão Eletrônico nº 002/2014</t>
  </si>
  <si>
    <t>MANUTENÇÃO PREVENTIVA E CORRETIVA EM 04(QUATRO) RELÓGIOS DE MARCAÇÃO DE PONTO  - ORION 6 COM LEITOR BIOMÉTRICO E IMPRESSORA COM GUILHOTINA, COM REPOSIÇÃO TOTAL DE PEÇAS.</t>
  </si>
  <si>
    <t>2019NE00006</t>
  </si>
  <si>
    <t>02.363.274/0001-70</t>
  </si>
  <si>
    <t>248.2014.IV.PE.161.ADAGRO</t>
  </si>
  <si>
    <t>Pregão Eletrônico 161/2014</t>
  </si>
  <si>
    <t xml:space="preserve">PRESTAÇÃO DE SERVIÇOS DE MÃO DE OBRA TERCEIRIZADA DE APOIADORES ADMINISTRATIVOS, PARA ATENDIMENTO DA NECESSIDADES DA ÁREA MEIO DA ATI </t>
  </si>
  <si>
    <t>2019 NE00009</t>
  </si>
  <si>
    <t>B722</t>
  </si>
  <si>
    <t>ANTONIO DA PAZ GOMES DA COSTA FILHO - MAT1171</t>
  </si>
  <si>
    <t>007/19</t>
  </si>
  <si>
    <t>042/18</t>
  </si>
  <si>
    <t>2019 NE000002</t>
  </si>
  <si>
    <t>69.034.668/0001-56</t>
  </si>
  <si>
    <t>058/2016.VIII.PE</t>
  </si>
  <si>
    <t>Pregão Eletrônico 039/2016</t>
  </si>
  <si>
    <t>004/19</t>
  </si>
  <si>
    <t>FORNECIMENTO E ADMINISTRAÇÃO DE CARTÕES MAGNÉTICOS EM PVC, DE ALIMENTAÇÃO E/OU REFEIÇÃO, DENTRO DO PROGRAMA DE ALIMENTAÇÃO DO TRABALHADOR VISANDO ATENDER ÁS NECESIDADES DOS EMPREGADOS DA ATI</t>
  </si>
  <si>
    <t>2019 NE000001</t>
  </si>
  <si>
    <t>124.2017.II.PP.003.SAD</t>
  </si>
  <si>
    <t>Pregão Presencial nº 003/2017</t>
  </si>
  <si>
    <t>032/18</t>
  </si>
  <si>
    <t>2019NE000005</t>
  </si>
  <si>
    <t>ROBERTO LACERDA LACERDA - MAT 762</t>
  </si>
  <si>
    <t>2019NE000007</t>
  </si>
  <si>
    <t>ALBERTO  LUIZ VIEGAS - 3247</t>
  </si>
  <si>
    <t>UNITECH- RIO COMÉRCIO E SERVIÇOS LTDA</t>
  </si>
  <si>
    <t>32.578.387/0001- 54</t>
  </si>
  <si>
    <t>019/17</t>
  </si>
  <si>
    <t>Pregão Eletrônico 08/2017</t>
  </si>
  <si>
    <t>008/19</t>
  </si>
  <si>
    <t>040/18</t>
  </si>
  <si>
    <t>MANUTENÇÃO CORRETIVA E PREVENTIVA PARA SOLUÇÃO DE ARMAZENAMENTO DO DATACENTER DA ATI, COM SUBSTITUIÇÃO DE PEÇAS E COBERTURA 24 X 7</t>
  </si>
  <si>
    <t>2019NE000008</t>
  </si>
  <si>
    <t>EDUARDO VINÍCIUS DE FIGUEIREDO SALVADOR -MAT 3215</t>
  </si>
  <si>
    <t>34.028.310/0021-57</t>
  </si>
  <si>
    <t xml:space="preserve">PRESTAÇÃO,PELA ECT, DE SERVIÇOS E VENDA DE PRODUTOS, QUE ATENDAMÀS NECESSIDADES DA ATI, MEDIANTE ADESÃO AOS ANEXOS DESTE INSTRUMENTO CONTRATUAL QUE, INDIVIDUALMENTE, CARACTERIZM CADA MODALIDADE ENVOLVIDA </t>
  </si>
  <si>
    <t>2018NE000045</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</si>
</sst>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d/m;@"/>
    <numFmt numFmtId="171" formatCode="dd/mmm/yyyy"/>
    <numFmt numFmtId="172" formatCode="dd/mm/yy;@"/>
    <numFmt numFmtId="173" formatCode="_(* #,##0.00_);_(* \(#,##0.00\);_(* &quot;-&quot;??_);_(@_)"/>
    <numFmt numFmtId="174" formatCode="[$-416]dddd\,\ d&quot; de &quot;mmmm&quot; de &quot;yyyy"/>
    <numFmt numFmtId="175" formatCode="mmm/yyyy"/>
    <numFmt numFmtId="176" formatCode="dd/mm/yy"/>
  </numFmts>
  <fonts count="32">
    <font>
      <sz val="10"/>
      <name val="Arial"/>
      <family val="0"/>
    </font>
    <font>
      <sz val="8"/>
      <name val="Arial"/>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name val="Arial"/>
      <family val="2"/>
    </font>
    <font>
      <u val="single"/>
      <sz val="10"/>
      <color indexed="12"/>
      <name val="Arial"/>
      <family val="0"/>
    </font>
    <font>
      <u val="single"/>
      <sz val="10"/>
      <color indexed="36"/>
      <name val="Arial"/>
      <family val="0"/>
    </font>
    <font>
      <b/>
      <sz val="20"/>
      <name val="Arial"/>
      <family val="2"/>
    </font>
    <font>
      <b/>
      <sz val="12"/>
      <name val="Arial"/>
      <family val="2"/>
    </font>
    <font>
      <sz val="12"/>
      <name val="Arial"/>
      <family val="2"/>
    </font>
    <font>
      <sz val="10"/>
      <color indexed="10"/>
      <name val="Arial"/>
      <family val="2"/>
    </font>
    <font>
      <b/>
      <sz val="9"/>
      <name val="Tahoma"/>
      <family val="0"/>
    </font>
    <font>
      <sz val="9"/>
      <name val="Tahoma"/>
      <family val="0"/>
    </font>
    <font>
      <sz val="10"/>
      <color indexed="8"/>
      <name val="Arial"/>
      <family val="2"/>
    </font>
    <font>
      <b/>
      <i/>
      <sz val="1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lightTrellis">
        <bgColor indexed="9"/>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 fillId="4" borderId="0" applyNumberFormat="0" applyBorder="0" applyAlignment="0" applyProtection="0"/>
    <xf numFmtId="0" fontId="12" fillId="16" borderId="1" applyNumberFormat="0" applyAlignment="0" applyProtection="0"/>
    <xf numFmtId="0" fontId="14" fillId="17" borderId="2" applyNumberFormat="0" applyAlignment="0" applyProtection="0"/>
    <xf numFmtId="0" fontId="13" fillId="0" borderId="3" applyNumberFormat="0" applyFill="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10" fillId="7" borderId="1"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8"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1"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cellStyleXfs>
  <cellXfs count="127">
    <xf numFmtId="0" fontId="0" fillId="0" borderId="0" xfId="0" applyAlignment="1">
      <alignment/>
    </xf>
    <xf numFmtId="0" fontId="0" fillId="0" borderId="0" xfId="0" applyFont="1" applyAlignment="1">
      <alignment/>
    </xf>
    <xf numFmtId="0" fontId="0" fillId="24" borderId="0" xfId="0" applyFill="1" applyAlignment="1">
      <alignment/>
    </xf>
    <xf numFmtId="3" fontId="0" fillId="0" borderId="0" xfId="0" applyNumberFormat="1" applyAlignment="1">
      <alignment/>
    </xf>
    <xf numFmtId="0" fontId="0" fillId="24" borderId="10" xfId="0" applyFont="1" applyFill="1" applyBorder="1" applyAlignment="1">
      <alignment horizontal="center" vertical="center" wrapText="1"/>
    </xf>
    <xf numFmtId="10" fontId="0" fillId="24" borderId="10" xfId="0" applyNumberFormat="1" applyFont="1" applyFill="1" applyBorder="1" applyAlignment="1">
      <alignment horizontal="center" vertical="center" wrapText="1"/>
    </xf>
    <xf numFmtId="0" fontId="0" fillId="24" borderId="0" xfId="0" applyFont="1" applyFill="1" applyAlignment="1">
      <alignment/>
    </xf>
    <xf numFmtId="0" fontId="0" fillId="24" borderId="0" xfId="0" applyFill="1" applyBorder="1" applyAlignment="1">
      <alignment vertical="center"/>
    </xf>
    <xf numFmtId="49" fontId="2" fillId="24" borderId="0" xfId="0" applyNumberFormat="1" applyFont="1" applyFill="1" applyBorder="1" applyAlignment="1">
      <alignment vertical="center" wrapText="1"/>
    </xf>
    <xf numFmtId="0" fontId="0" fillId="24" borderId="0" xfId="0" applyFill="1" applyAlignment="1">
      <alignment vertical="center"/>
    </xf>
    <xf numFmtId="0" fontId="2" fillId="24" borderId="10" xfId="0" applyFont="1" applyFill="1" applyBorder="1" applyAlignment="1">
      <alignment horizontal="center" vertical="center" wrapText="1"/>
    </xf>
    <xf numFmtId="49" fontId="0" fillId="24" borderId="10" xfId="0" applyNumberFormat="1" applyFont="1" applyFill="1" applyBorder="1" applyAlignment="1">
      <alignment horizontal="center" vertical="center"/>
    </xf>
    <xf numFmtId="172" fontId="0" fillId="24" borderId="10" xfId="0" applyNumberFormat="1" applyFont="1" applyFill="1" applyBorder="1" applyAlignment="1">
      <alignment horizontal="center" vertical="center"/>
    </xf>
    <xf numFmtId="172" fontId="0" fillId="24" borderId="10" xfId="0" applyNumberFormat="1" applyFont="1" applyFill="1" applyBorder="1" applyAlignment="1">
      <alignment horizontal="center" vertical="center" wrapText="1"/>
    </xf>
    <xf numFmtId="4" fontId="0" fillId="24" borderId="10" xfId="0" applyNumberFormat="1" applyFont="1" applyFill="1" applyBorder="1" applyAlignment="1">
      <alignment horizontal="center" vertical="center" wrapText="1"/>
    </xf>
    <xf numFmtId="0" fontId="0" fillId="24" borderId="10" xfId="0" applyFont="1" applyFill="1" applyBorder="1" applyAlignment="1">
      <alignment/>
    </xf>
    <xf numFmtId="4" fontId="0" fillId="24" borderId="10" xfId="55" applyNumberFormat="1" applyFont="1" applyFill="1" applyBorder="1" applyAlignment="1">
      <alignment horizontal="center" vertical="center"/>
    </xf>
    <xf numFmtId="4" fontId="0" fillId="24" borderId="10" xfId="55" applyNumberFormat="1" applyFont="1" applyFill="1" applyBorder="1" applyAlignment="1">
      <alignment horizontal="center" vertical="center" wrapText="1"/>
    </xf>
    <xf numFmtId="49" fontId="0" fillId="24" borderId="10" xfId="0" applyNumberFormat="1" applyFont="1" applyFill="1" applyBorder="1" applyAlignment="1">
      <alignment horizontal="center" vertical="center" wrapText="1"/>
    </xf>
    <xf numFmtId="1" fontId="0" fillId="24" borderId="10" xfId="0" applyNumberFormat="1" applyFont="1" applyFill="1" applyBorder="1" applyAlignment="1">
      <alignment horizontal="center" vertical="center" wrapText="1"/>
    </xf>
    <xf numFmtId="3" fontId="0" fillId="24" borderId="10" xfId="55" applyNumberFormat="1" applyFont="1" applyFill="1" applyBorder="1" applyAlignment="1">
      <alignment horizontal="center" vertical="center" wrapText="1"/>
    </xf>
    <xf numFmtId="4" fontId="0" fillId="24" borderId="11" xfId="0" applyNumberFormat="1" applyFont="1" applyFill="1" applyBorder="1" applyAlignment="1">
      <alignment horizontal="center" vertical="center" wrapText="1"/>
    </xf>
    <xf numFmtId="4" fontId="0" fillId="24" borderId="10" xfId="53" applyNumberFormat="1" applyFont="1" applyFill="1" applyBorder="1" applyAlignment="1">
      <alignment horizontal="center" vertical="center"/>
    </xf>
    <xf numFmtId="173" fontId="0" fillId="24" borderId="10" xfId="55" applyFont="1" applyFill="1" applyBorder="1" applyAlignment="1">
      <alignment horizontal="center" vertical="center"/>
    </xf>
    <xf numFmtId="4" fontId="0" fillId="24" borderId="10" xfId="0" applyNumberFormat="1" applyFont="1" applyFill="1" applyBorder="1" applyAlignment="1">
      <alignment horizontal="center" vertical="center"/>
    </xf>
    <xf numFmtId="0" fontId="0" fillId="0" borderId="10" xfId="0" applyFont="1" applyBorder="1" applyAlignment="1">
      <alignment/>
    </xf>
    <xf numFmtId="0" fontId="0" fillId="24" borderId="10" xfId="0" applyFont="1" applyFill="1" applyBorder="1" applyAlignment="1">
      <alignment horizontal="center" vertical="center"/>
    </xf>
    <xf numFmtId="4" fontId="0" fillId="0" borderId="10" xfId="0" applyNumberFormat="1" applyFont="1" applyFill="1" applyBorder="1" applyAlignment="1">
      <alignment horizontal="center" vertical="center" wrapText="1"/>
    </xf>
    <xf numFmtId="0" fontId="0" fillId="24" borderId="10" xfId="0" applyFont="1" applyFill="1" applyBorder="1" applyAlignment="1">
      <alignment horizontal="center" wrapText="1"/>
    </xf>
    <xf numFmtId="4" fontId="0" fillId="24" borderId="10" xfId="53"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wrapText="1"/>
    </xf>
    <xf numFmtId="171" fontId="0" fillId="24" borderId="10" xfId="0" applyNumberFormat="1" applyFont="1" applyFill="1" applyBorder="1" applyAlignment="1">
      <alignment horizontal="center" vertical="center" wrapText="1"/>
    </xf>
    <xf numFmtId="1" fontId="0" fillId="24" borderId="10" xfId="0" applyNumberFormat="1" applyFont="1" applyFill="1" applyBorder="1" applyAlignment="1">
      <alignment horizontal="right" vertical="center" wrapText="1"/>
    </xf>
    <xf numFmtId="4" fontId="0" fillId="25" borderId="10" xfId="0" applyNumberFormat="1" applyFont="1" applyFill="1" applyBorder="1" applyAlignment="1">
      <alignment horizontal="center" vertical="center" wrapText="1"/>
    </xf>
    <xf numFmtId="4" fontId="2" fillId="24" borderId="10" xfId="55" applyNumberFormat="1" applyFont="1" applyFill="1" applyBorder="1" applyAlignment="1">
      <alignment horizontal="center" vertical="center"/>
    </xf>
    <xf numFmtId="0" fontId="2" fillId="24" borderId="10" xfId="0" applyFont="1" applyFill="1" applyBorder="1" applyAlignment="1">
      <alignment horizontal="center"/>
    </xf>
    <xf numFmtId="0" fontId="2" fillId="24" borderId="10" xfId="0" applyFont="1" applyFill="1" applyBorder="1" applyAlignment="1">
      <alignment/>
    </xf>
    <xf numFmtId="0" fontId="26" fillId="24" borderId="0" xfId="0" applyFont="1" applyFill="1" applyAlignment="1">
      <alignment/>
    </xf>
    <xf numFmtId="0" fontId="23" fillId="24" borderId="0" xfId="0" applyFont="1" applyFill="1" applyAlignment="1">
      <alignment/>
    </xf>
    <xf numFmtId="0" fontId="24" fillId="16" borderId="10" xfId="0" applyFont="1" applyFill="1" applyBorder="1" applyAlignment="1">
      <alignment horizontal="center"/>
    </xf>
    <xf numFmtId="0" fontId="20" fillId="0" borderId="0" xfId="0" applyFont="1" applyAlignment="1">
      <alignment/>
    </xf>
    <xf numFmtId="0" fontId="2"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23" fillId="0" borderId="0" xfId="0" applyFont="1" applyAlignment="1">
      <alignment/>
    </xf>
    <xf numFmtId="49" fontId="0" fillId="24" borderId="11" xfId="0" applyNumberFormat="1" applyFont="1" applyFill="1" applyBorder="1" applyAlignment="1">
      <alignment horizontal="center" vertical="center"/>
    </xf>
    <xf numFmtId="0" fontId="2" fillId="24" borderId="10" xfId="0" applyFont="1" applyFill="1" applyBorder="1" applyAlignment="1">
      <alignment horizontal="center" vertical="center"/>
    </xf>
    <xf numFmtId="0" fontId="0" fillId="2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0" fillId="0" borderId="10" xfId="0" applyNumberFormat="1" applyFont="1" applyFill="1" applyBorder="1" applyAlignment="1">
      <alignment horizontal="center" vertical="center"/>
    </xf>
    <xf numFmtId="0" fontId="0" fillId="24" borderId="10" xfId="0" applyFont="1" applyFill="1" applyBorder="1" applyAlignment="1">
      <alignment horizontal="left" wrapText="1"/>
    </xf>
    <xf numFmtId="0" fontId="0" fillId="0" borderId="11" xfId="0" applyFont="1" applyBorder="1" applyAlignment="1">
      <alignment horizontal="center" vertical="center" wrapText="1"/>
    </xf>
    <xf numFmtId="172" fontId="0" fillId="24" borderId="11" xfId="0" applyNumberFormat="1" applyFont="1" applyFill="1" applyBorder="1" applyAlignment="1">
      <alignment horizontal="center" vertical="center" wrapText="1"/>
    </xf>
    <xf numFmtId="4" fontId="0" fillId="24" borderId="12" xfId="0" applyNumberFormat="1" applyFont="1" applyFill="1" applyBorder="1" applyAlignment="1">
      <alignment horizontal="center" vertical="center" wrapText="1"/>
    </xf>
    <xf numFmtId="0" fontId="0" fillId="0" borderId="11" xfId="0" applyFont="1" applyBorder="1" applyAlignment="1">
      <alignment/>
    </xf>
    <xf numFmtId="173" fontId="0" fillId="24" borderId="11" xfId="55" applyFont="1" applyFill="1" applyBorder="1" applyAlignment="1">
      <alignment horizontal="center" vertical="center"/>
    </xf>
    <xf numFmtId="4" fontId="0" fillId="24" borderId="13" xfId="55" applyNumberFormat="1" applyFont="1" applyFill="1" applyBorder="1" applyAlignment="1">
      <alignment horizontal="center" vertical="center"/>
    </xf>
    <xf numFmtId="4" fontId="0" fillId="24" borderId="11" xfId="0" applyNumberFormat="1" applyFont="1" applyFill="1" applyBorder="1" applyAlignment="1">
      <alignment horizontal="center" vertical="center"/>
    </xf>
    <xf numFmtId="173" fontId="0" fillId="24" borderId="11" xfId="55" applyFont="1" applyFill="1" applyBorder="1" applyAlignment="1">
      <alignment horizontal="center" vertical="center" wrapText="1"/>
    </xf>
    <xf numFmtId="49" fontId="0" fillId="24" borderId="11" xfId="0" applyNumberFormat="1" applyFont="1" applyFill="1" applyBorder="1" applyAlignment="1">
      <alignment horizontal="center" vertical="center" wrapText="1"/>
    </xf>
    <xf numFmtId="1" fontId="0" fillId="24" borderId="11" xfId="0" applyNumberFormat="1" applyFont="1" applyFill="1" applyBorder="1" applyAlignment="1">
      <alignment horizontal="center" vertical="center" wrapText="1"/>
    </xf>
    <xf numFmtId="4" fontId="0" fillId="24" borderId="11" xfId="55" applyNumberFormat="1" applyFont="1" applyFill="1" applyBorder="1" applyAlignment="1">
      <alignment horizontal="center" vertical="center" wrapText="1"/>
    </xf>
    <xf numFmtId="3" fontId="0" fillId="24" borderId="11" xfId="55"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top" wrapText="1"/>
    </xf>
    <xf numFmtId="4" fontId="0" fillId="0" borderId="10" xfId="0" applyNumberFormat="1" applyFont="1" applyFill="1" applyBorder="1" applyAlignment="1">
      <alignment horizontal="center" vertical="center"/>
    </xf>
    <xf numFmtId="173" fontId="0" fillId="24" borderId="10" xfId="55"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172" fontId="0" fillId="19" borderId="10" xfId="0" applyNumberFormat="1" applyFont="1" applyFill="1" applyBorder="1" applyAlignment="1">
      <alignment horizontal="center" vertical="center" wrapText="1"/>
    </xf>
    <xf numFmtId="172" fontId="0" fillId="5" borderId="11" xfId="0" applyNumberFormat="1" applyFont="1" applyFill="1" applyBorder="1" applyAlignment="1">
      <alignment horizontal="center" vertical="center"/>
    </xf>
    <xf numFmtId="172" fontId="0" fillId="5" borderId="10" xfId="0" applyNumberFormat="1" applyFont="1" applyFill="1" applyBorder="1" applyAlignment="1">
      <alignment horizontal="center" vertical="center"/>
    </xf>
    <xf numFmtId="172" fontId="29" fillId="24" borderId="10" xfId="0" applyNumberFormat="1" applyFont="1" applyFill="1" applyBorder="1" applyAlignment="1">
      <alignment horizontal="center" vertical="center" wrapText="1"/>
    </xf>
    <xf numFmtId="172" fontId="2" fillId="24" borderId="10" xfId="0" applyNumberFormat="1" applyFont="1" applyFill="1" applyBorder="1" applyAlignment="1">
      <alignment horizontal="center" vertical="center" wrapText="1"/>
    </xf>
    <xf numFmtId="4" fontId="0" fillId="24" borderId="10" xfId="55" applyNumberFormat="1" applyFont="1" applyFill="1" applyBorder="1" applyAlignment="1" quotePrefix="1">
      <alignment horizontal="center" vertical="center" wrapText="1"/>
    </xf>
    <xf numFmtId="170" fontId="0" fillId="24" borderId="10" xfId="0" applyNumberFormat="1" applyFont="1" applyFill="1" applyBorder="1" applyAlignment="1">
      <alignment horizontal="center" vertical="center" wrapText="1"/>
    </xf>
    <xf numFmtId="0" fontId="24" fillId="16" borderId="14" xfId="0" applyFont="1" applyFill="1" applyBorder="1" applyAlignment="1">
      <alignment horizontal="center"/>
    </xf>
    <xf numFmtId="172" fontId="0" fillId="24" borderId="11" xfId="0" applyNumberFormat="1" applyFont="1" applyFill="1" applyBorder="1" applyAlignment="1">
      <alignment horizontal="center" vertical="center"/>
    </xf>
    <xf numFmtId="0" fontId="24" fillId="16" borderId="0" xfId="0" applyFont="1" applyFill="1" applyBorder="1" applyAlignment="1">
      <alignment horizontal="center"/>
    </xf>
    <xf numFmtId="4" fontId="0" fillId="24" borderId="11" xfId="55" applyNumberFormat="1" applyFont="1" applyFill="1" applyBorder="1" applyAlignment="1">
      <alignment horizontal="center" vertical="center"/>
    </xf>
    <xf numFmtId="0" fontId="25" fillId="16" borderId="15" xfId="0" applyFont="1" applyFill="1" applyBorder="1" applyAlignment="1">
      <alignment horizontal="center" vertical="center"/>
    </xf>
    <xf numFmtId="0" fontId="24" fillId="16" borderId="16" xfId="0" applyFont="1" applyFill="1" applyBorder="1" applyAlignment="1">
      <alignment horizontal="center" vertical="center"/>
    </xf>
    <xf numFmtId="0" fontId="24" fillId="16" borderId="17" xfId="0" applyFont="1" applyFill="1" applyBorder="1" applyAlignment="1">
      <alignment horizontal="center" vertical="center"/>
    </xf>
    <xf numFmtId="0" fontId="24" fillId="16" borderId="18" xfId="0" applyFont="1" applyFill="1" applyBorder="1" applyAlignment="1">
      <alignment horizontal="center" vertical="center"/>
    </xf>
    <xf numFmtId="0" fontId="24" fillId="16" borderId="19" xfId="0" applyFont="1" applyFill="1" applyBorder="1" applyAlignment="1">
      <alignment horizontal="center" vertical="center"/>
    </xf>
    <xf numFmtId="0" fontId="24" fillId="16" borderId="20" xfId="0" applyFont="1" applyFill="1" applyBorder="1" applyAlignment="1">
      <alignment horizontal="center" vertical="center"/>
    </xf>
    <xf numFmtId="0" fontId="24" fillId="16" borderId="21" xfId="0" applyFont="1" applyFill="1" applyBorder="1" applyAlignment="1">
      <alignment horizontal="center" vertical="center"/>
    </xf>
    <xf numFmtId="0" fontId="24" fillId="16" borderId="22" xfId="0" applyFont="1" applyFill="1" applyBorder="1" applyAlignment="1">
      <alignment horizontal="center" vertical="center"/>
    </xf>
    <xf numFmtId="0" fontId="24" fillId="16" borderId="23" xfId="0" applyFont="1" applyFill="1" applyBorder="1" applyAlignment="1">
      <alignment horizontal="center" vertical="center"/>
    </xf>
    <xf numFmtId="0" fontId="24" fillId="16" borderId="15" xfId="0" applyFont="1" applyFill="1" applyBorder="1" applyAlignment="1">
      <alignment horizontal="center" vertical="center"/>
    </xf>
    <xf numFmtId="0" fontId="24" fillId="16" borderId="24" xfId="0" applyFont="1" applyFill="1" applyBorder="1" applyAlignment="1">
      <alignment horizontal="center" vertical="center" wrapText="1"/>
    </xf>
    <xf numFmtId="0" fontId="24" fillId="16" borderId="25" xfId="0" applyFont="1" applyFill="1" applyBorder="1" applyAlignment="1">
      <alignment horizontal="center" vertical="center" wrapText="1"/>
    </xf>
    <xf numFmtId="0" fontId="24" fillId="16" borderId="26" xfId="0" applyFont="1" applyFill="1" applyBorder="1" applyAlignment="1">
      <alignment horizontal="center" vertical="center" wrapText="1"/>
    </xf>
    <xf numFmtId="0" fontId="2" fillId="16" borderId="27" xfId="0" applyFont="1" applyFill="1" applyBorder="1" applyAlignment="1">
      <alignment horizontal="center"/>
    </xf>
    <xf numFmtId="0" fontId="2" fillId="16" borderId="28" xfId="0" applyFont="1" applyFill="1" applyBorder="1" applyAlignment="1">
      <alignment horizontal="center"/>
    </xf>
    <xf numFmtId="0" fontId="2" fillId="21" borderId="29" xfId="0" applyFont="1" applyFill="1" applyBorder="1" applyAlignment="1">
      <alignment horizontal="center"/>
    </xf>
    <xf numFmtId="0" fontId="2" fillId="21" borderId="30" xfId="0" applyFont="1" applyFill="1" applyBorder="1" applyAlignment="1">
      <alignment horizontal="center"/>
    </xf>
    <xf numFmtId="0" fontId="24" fillId="16" borderId="31" xfId="0" applyFont="1" applyFill="1" applyBorder="1" applyAlignment="1">
      <alignment horizontal="center" vertical="center" wrapText="1"/>
    </xf>
    <xf numFmtId="0" fontId="24" fillId="16" borderId="32" xfId="0" applyFont="1" applyFill="1" applyBorder="1" applyAlignment="1">
      <alignment horizontal="center" vertical="center" wrapText="1"/>
    </xf>
    <xf numFmtId="0" fontId="24" fillId="16" borderId="11" xfId="0" applyFont="1" applyFill="1" applyBorder="1" applyAlignment="1">
      <alignment horizontal="center" vertical="center" wrapText="1"/>
    </xf>
    <xf numFmtId="0" fontId="24" fillId="16" borderId="33" xfId="0" applyFont="1" applyFill="1" applyBorder="1" applyAlignment="1">
      <alignment horizontal="center" vertical="center" wrapText="1"/>
    </xf>
    <xf numFmtId="0" fontId="24" fillId="16" borderId="34" xfId="0" applyFont="1" applyFill="1" applyBorder="1" applyAlignment="1">
      <alignment horizontal="center" vertical="center" wrapText="1"/>
    </xf>
    <xf numFmtId="0" fontId="24" fillId="16" borderId="35" xfId="0" applyFont="1" applyFill="1" applyBorder="1" applyAlignment="1">
      <alignment horizontal="center" vertical="center" wrapText="1"/>
    </xf>
    <xf numFmtId="0" fontId="24" fillId="16" borderId="12" xfId="0" applyFont="1" applyFill="1" applyBorder="1" applyAlignment="1">
      <alignment horizontal="center" vertical="center" wrapText="1"/>
    </xf>
    <xf numFmtId="0" fontId="24" fillId="16" borderId="36" xfId="0" applyFont="1" applyFill="1" applyBorder="1" applyAlignment="1">
      <alignment horizontal="center" vertical="center" wrapText="1"/>
    </xf>
    <xf numFmtId="0" fontId="24" fillId="16" borderId="13" xfId="0" applyFont="1" applyFill="1" applyBorder="1" applyAlignment="1">
      <alignment horizontal="center" vertical="center" wrapText="1"/>
    </xf>
    <xf numFmtId="0" fontId="24" fillId="16" borderId="10" xfId="0" applyFont="1" applyFill="1" applyBorder="1" applyAlignment="1">
      <alignment horizontal="center" vertical="center"/>
    </xf>
    <xf numFmtId="0" fontId="25" fillId="16" borderId="10" xfId="0" applyFont="1" applyFill="1" applyBorder="1" applyAlignment="1">
      <alignment horizontal="center" vertical="center"/>
    </xf>
    <xf numFmtId="0" fontId="25" fillId="0" borderId="10" xfId="0" applyFont="1" applyBorder="1" applyAlignment="1">
      <alignment horizontal="center" vertical="center"/>
    </xf>
    <xf numFmtId="49" fontId="23" fillId="24" borderId="0" xfId="0" applyNumberFormat="1" applyFont="1" applyFill="1" applyBorder="1" applyAlignment="1">
      <alignment horizontal="center" vertical="center" wrapText="1"/>
    </xf>
    <xf numFmtId="0" fontId="25" fillId="16" borderId="23" xfId="0" applyFont="1" applyFill="1" applyBorder="1" applyAlignment="1">
      <alignment horizontal="center" vertical="center"/>
    </xf>
    <xf numFmtId="0" fontId="24" fillId="16" borderId="37" xfId="0" applyFont="1" applyFill="1" applyBorder="1" applyAlignment="1">
      <alignment horizontal="center" vertical="center"/>
    </xf>
    <xf numFmtId="0" fontId="24" fillId="16" borderId="38" xfId="0" applyFont="1" applyFill="1" applyBorder="1" applyAlignment="1">
      <alignment horizontal="center" vertical="center"/>
    </xf>
    <xf numFmtId="0" fontId="25" fillId="16" borderId="39" xfId="0" applyFont="1" applyFill="1" applyBorder="1" applyAlignment="1">
      <alignment horizontal="center" vertical="center"/>
    </xf>
    <xf numFmtId="0" fontId="25" fillId="16" borderId="40" xfId="0" applyFont="1" applyFill="1" applyBorder="1" applyAlignment="1">
      <alignment horizontal="center" vertical="center"/>
    </xf>
    <xf numFmtId="0" fontId="24" fillId="16" borderId="41" xfId="0" applyFont="1" applyFill="1" applyBorder="1" applyAlignment="1">
      <alignment horizontal="center" vertical="center"/>
    </xf>
    <xf numFmtId="0" fontId="24" fillId="16" borderId="39" xfId="0" applyFont="1" applyFill="1" applyBorder="1" applyAlignment="1">
      <alignment horizontal="center" vertical="center"/>
    </xf>
    <xf numFmtId="0" fontId="24" fillId="16" borderId="42" xfId="0" applyFont="1" applyFill="1" applyBorder="1" applyAlignment="1">
      <alignment horizontal="center" vertical="center"/>
    </xf>
    <xf numFmtId="0" fontId="24" fillId="16" borderId="40" xfId="0" applyFont="1" applyFill="1" applyBorder="1" applyAlignment="1">
      <alignment horizontal="center" vertical="center"/>
    </xf>
    <xf numFmtId="0" fontId="24" fillId="16" borderId="43" xfId="0" applyFont="1" applyFill="1" applyBorder="1" applyAlignment="1">
      <alignment horizontal="center" vertical="center" wrapText="1"/>
    </xf>
    <xf numFmtId="0" fontId="24" fillId="16" borderId="44" xfId="0" applyFont="1" applyFill="1" applyBorder="1" applyAlignment="1">
      <alignment horizontal="center" vertical="center" wrapText="1"/>
    </xf>
    <xf numFmtId="0" fontId="24" fillId="16" borderId="27" xfId="0" applyFont="1" applyFill="1" applyBorder="1" applyAlignment="1">
      <alignment horizontal="center" vertical="center" wrapText="1"/>
    </xf>
    <xf numFmtId="0" fontId="24" fillId="16" borderId="28" xfId="0" applyFont="1" applyFill="1" applyBorder="1" applyAlignment="1">
      <alignment horizontal="center" vertical="center" wrapText="1"/>
    </xf>
    <xf numFmtId="0" fontId="24" fillId="16" borderId="45" xfId="0" applyFont="1" applyFill="1" applyBorder="1" applyAlignment="1">
      <alignment horizontal="center" vertical="center" wrapText="1"/>
    </xf>
    <xf numFmtId="0" fontId="24" fillId="16" borderId="46" xfId="0" applyFont="1" applyFill="1" applyBorder="1" applyAlignment="1">
      <alignment horizontal="center" vertical="center" wrapText="1"/>
    </xf>
    <xf numFmtId="0" fontId="30" fillId="24" borderId="10" xfId="0" applyFont="1" applyFill="1" applyBorder="1" applyAlignment="1">
      <alignment horizontal="center" vertical="center" wrapText="1"/>
    </xf>
    <xf numFmtId="4" fontId="2" fillId="24" borderId="11" xfId="55" applyNumberFormat="1" applyFont="1" applyFill="1" applyBorder="1" applyAlignment="1">
      <alignment horizontal="center" vertical="center"/>
    </xf>
    <xf numFmtId="4" fontId="2" fillId="24" borderId="11" xfId="55" applyNumberFormat="1" applyFont="1" applyFill="1" applyBorder="1" applyAlignment="1">
      <alignment horizontal="center" vertical="center" wrapText="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Separador de milhares_Plan1" xfId="55"/>
    <cellStyle name="Texto de Aviso" xfId="56"/>
    <cellStyle name="Texto Explicativo" xfId="57"/>
    <cellStyle name="Título" xfId="58"/>
    <cellStyle name="Título 1" xfId="59"/>
    <cellStyle name="Título 2" xfId="60"/>
    <cellStyle name="Título 3" xfId="61"/>
    <cellStyle name="Título 4" xfId="62"/>
    <cellStyle name="Total" xfId="63"/>
  </cellStyles>
  <dxfs count="5">
    <dxf>
      <font>
        <color auto="1"/>
      </font>
      <fill>
        <patternFill>
          <bgColor indexed="10"/>
        </patternFill>
      </fill>
    </dxf>
    <dxf>
      <fill>
        <patternFill>
          <bgColor indexed="13"/>
        </patternFill>
      </fill>
    </dxf>
    <dxf>
      <font>
        <color auto="1"/>
      </font>
      <fill>
        <patternFill>
          <bgColor indexed="10"/>
        </patternFill>
      </fill>
    </dxf>
    <dxf>
      <fill>
        <patternFill>
          <bgColor indexed="13"/>
        </patternFill>
      </fill>
    </dxf>
    <dxf>
      <fill>
        <patternFill>
          <bgColor rgb="FFCC99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114300</xdr:rowOff>
    </xdr:from>
    <xdr:to>
      <xdr:col>1</xdr:col>
      <xdr:colOff>361950</xdr:colOff>
      <xdr:row>4</xdr:row>
      <xdr:rowOff>219075</xdr:rowOff>
    </xdr:to>
    <xdr:pic>
      <xdr:nvPicPr>
        <xdr:cNvPr id="1" name="Figuras 5"/>
        <xdr:cNvPicPr preferRelativeResize="1">
          <a:picLocks noChangeAspect="1"/>
        </xdr:cNvPicPr>
      </xdr:nvPicPr>
      <xdr:blipFill>
        <a:blip r:embed="rId1"/>
        <a:stretch>
          <a:fillRect/>
        </a:stretch>
      </xdr:blipFill>
      <xdr:spPr>
        <a:xfrm>
          <a:off x="285750" y="114300"/>
          <a:ext cx="2466975" cy="1552575"/>
        </a:xfrm>
        <a:prstGeom prst="rect">
          <a:avLst/>
        </a:prstGeom>
        <a:noFill/>
        <a:ln w="9525" cmpd="sng">
          <a:noFill/>
        </a:ln>
      </xdr:spPr>
    </xdr:pic>
    <xdr:clientData/>
  </xdr:twoCellAnchor>
  <xdr:twoCellAnchor>
    <xdr:from>
      <xdr:col>10</xdr:col>
      <xdr:colOff>371475</xdr:colOff>
      <xdr:row>0</xdr:row>
      <xdr:rowOff>142875</xdr:rowOff>
    </xdr:from>
    <xdr:to>
      <xdr:col>11</xdr:col>
      <xdr:colOff>114300</xdr:colOff>
      <xdr:row>4</xdr:row>
      <xdr:rowOff>266700</xdr:rowOff>
    </xdr:to>
    <xdr:pic>
      <xdr:nvPicPr>
        <xdr:cNvPr id="2" name="Figuras 1"/>
        <xdr:cNvPicPr preferRelativeResize="1">
          <a:picLocks noChangeAspect="1"/>
        </xdr:cNvPicPr>
      </xdr:nvPicPr>
      <xdr:blipFill>
        <a:blip r:embed="rId2"/>
        <a:stretch>
          <a:fillRect/>
        </a:stretch>
      </xdr:blipFill>
      <xdr:spPr>
        <a:xfrm>
          <a:off x="11830050" y="142875"/>
          <a:ext cx="2857500" cy="1571625"/>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RQ%20NCI\01-ARQ%20CONTRATOS\00-CAD-CTs-VIGEN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ATO"/>
    </sheetNames>
    <sheetDataSet>
      <sheetData sheetId="0">
        <row r="53">
          <cell r="E53" t="str">
            <v>424.2016.VII.PE.315.ATI</v>
          </cell>
          <cell r="F53" t="str">
            <v>ARP Nº009.2017</v>
          </cell>
          <cell r="N53" t="str">
            <v>CONTRATAÇÃO DE EMPRESA ESPECIALIZADA EM PRESTAÇÃO DE SERVIÇOS DE ELICITAÇÃO,DOCUMENTAÇÃO,DESENVOLVIMENTO, MANUTENÇÃO EM SISTEMAS DE INFORMAÇÃO JÁ EXISTENTES, TREINAMENTO, REPASSE TECNOLÓGICO E OPERAÇÃO ASSISTIDA NAS PLATAFORMAS JAVA, NET, MAKERALL PHP E S</v>
          </cell>
          <cell r="P53" t="str">
            <v>CONTRATAÇÃO DE EMPRESA ESPECIALIZADA EM PRESTAÇÃO DE SERVIÇOS DE ELICITAÇÃO,DOCUMENTAÇÃO,DESENVOLVIMENTO, MANUTENÇÃO EM SISTEMAS DE INFORMAÇÃO JÁ EXISTENTES, TREINAMENTO, REPASSE TECNOLÓGICO E OPERAÇÃO ASSISTIDA NAS PLATAFORMAS JAVA, NET, MAKERALL PHP E 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35"/>
  <sheetViews>
    <sheetView tabSelected="1" zoomScalePageLayoutView="0" workbookViewId="0" topLeftCell="A1">
      <selection activeCell="A135" sqref="A135"/>
    </sheetView>
  </sheetViews>
  <sheetFormatPr defaultColWidth="9.140625" defaultRowHeight="12.75"/>
  <cols>
    <col min="1" max="1" width="35.8515625" style="2" customWidth="1"/>
    <col min="2" max="2" width="18.00390625" style="2" customWidth="1"/>
    <col min="3" max="3" width="21.8515625" style="2" customWidth="1"/>
    <col min="4" max="4" width="16.421875" style="2" customWidth="1"/>
    <col min="5" max="5" width="14.28125" style="2" customWidth="1"/>
    <col min="6" max="6" width="13.57421875" style="2" customWidth="1"/>
    <col min="7" max="7" width="12.7109375" style="2" customWidth="1"/>
    <col min="8" max="9" width="13.8515625" style="2" customWidth="1"/>
    <col min="10" max="10" width="11.421875" style="2" customWidth="1"/>
    <col min="11" max="11" width="46.7109375" style="2" customWidth="1"/>
    <col min="12" max="12" width="40.7109375" style="2" customWidth="1"/>
    <col min="13" max="13" width="12.421875" style="2" customWidth="1"/>
    <col min="14" max="14" width="12.00390625" style="2" customWidth="1"/>
    <col min="15" max="15" width="10.140625" style="2" customWidth="1"/>
    <col min="16" max="16" width="9.8515625" style="2" customWidth="1"/>
    <col min="17" max="17" width="10.57421875" style="2" customWidth="1"/>
    <col min="18" max="18" width="11.140625" style="2" customWidth="1"/>
    <col min="19" max="19" width="13.140625" style="2" customWidth="1"/>
    <col min="20" max="20" width="14.140625" style="2" customWidth="1"/>
    <col min="21" max="21" width="14.421875" style="2" customWidth="1"/>
    <col min="22" max="22" width="11.421875" style="2" customWidth="1"/>
    <col min="23" max="23" width="22.140625" style="2" customWidth="1"/>
    <col min="24" max="24" width="13.00390625" style="2" customWidth="1"/>
    <col min="25" max="25" width="17.140625" style="2" customWidth="1"/>
    <col min="26" max="26" width="14.28125" style="2" customWidth="1"/>
    <col min="27" max="27" width="21.8515625" style="2" customWidth="1"/>
    <col min="28" max="28" width="13.7109375" style="2" customWidth="1"/>
    <col min="29" max="29" width="14.8515625" style="2" customWidth="1"/>
    <col min="30" max="30" width="16.421875" style="2" customWidth="1"/>
    <col min="31" max="31" width="11.00390625" style="2" customWidth="1"/>
    <col min="32" max="32" width="13.28125" style="2" customWidth="1"/>
    <col min="33" max="33" width="14.7109375" style="2" customWidth="1"/>
    <col min="34" max="34" width="14.57421875" style="2" customWidth="1"/>
    <col min="35" max="35" width="13.8515625" style="2" customWidth="1"/>
    <col min="36" max="36" width="21.28125" style="2" customWidth="1"/>
    <col min="37" max="37" width="22.140625" style="0" customWidth="1"/>
    <col min="38" max="38" width="14.7109375" style="0" customWidth="1"/>
  </cols>
  <sheetData>
    <row r="1" spans="1:37" s="2" customFormat="1" ht="46.5" customHeight="1">
      <c r="A1" s="9"/>
      <c r="B1" s="108" t="s">
        <v>0</v>
      </c>
      <c r="C1" s="108"/>
      <c r="D1" s="108"/>
      <c r="E1" s="108"/>
      <c r="F1" s="108"/>
      <c r="G1" s="108"/>
      <c r="H1" s="108"/>
      <c r="I1" s="108"/>
      <c r="J1" s="108"/>
      <c r="K1" s="108"/>
      <c r="L1" s="7"/>
      <c r="M1" s="7"/>
      <c r="N1" s="7"/>
      <c r="O1" s="7"/>
      <c r="P1" s="7"/>
      <c r="Q1" s="7"/>
      <c r="R1" s="7"/>
      <c r="S1" s="7"/>
      <c r="T1" s="7"/>
      <c r="U1" s="7"/>
      <c r="V1" s="7"/>
      <c r="W1" s="7"/>
      <c r="X1" s="7"/>
      <c r="Y1" s="7"/>
      <c r="Z1" s="7"/>
      <c r="AA1" s="7"/>
      <c r="AB1" s="7"/>
      <c r="AC1" s="7"/>
      <c r="AD1" s="7"/>
      <c r="AE1" s="7"/>
      <c r="AF1" s="7"/>
      <c r="AG1" s="7"/>
      <c r="AH1" s="7"/>
      <c r="AI1" s="7"/>
      <c r="AJ1" s="7"/>
      <c r="AK1" s="7"/>
    </row>
    <row r="2" spans="1:37" s="2" customFormat="1" ht="32.25" customHeight="1">
      <c r="A2" s="9"/>
      <c r="B2" s="108"/>
      <c r="C2" s="108"/>
      <c r="D2" s="108"/>
      <c r="E2" s="108"/>
      <c r="F2" s="108"/>
      <c r="G2" s="108"/>
      <c r="H2" s="108"/>
      <c r="I2" s="108"/>
      <c r="J2" s="108"/>
      <c r="K2" s="108"/>
      <c r="L2" s="7"/>
      <c r="M2" s="7"/>
      <c r="N2" s="7"/>
      <c r="O2" s="7"/>
      <c r="P2" s="7"/>
      <c r="Q2" s="7"/>
      <c r="R2" s="7"/>
      <c r="S2" s="7"/>
      <c r="T2" s="7"/>
      <c r="U2" s="7"/>
      <c r="V2" s="7"/>
      <c r="W2" s="7"/>
      <c r="X2" s="7"/>
      <c r="Y2" s="7"/>
      <c r="Z2" s="7"/>
      <c r="AA2" s="7"/>
      <c r="AB2" s="7"/>
      <c r="AD2" s="7"/>
      <c r="AE2" s="7"/>
      <c r="AF2" s="7"/>
      <c r="AG2" s="7"/>
      <c r="AH2" s="7"/>
      <c r="AI2" s="7"/>
      <c r="AJ2" s="7"/>
      <c r="AK2" s="7"/>
    </row>
    <row r="3" spans="1:37" ht="0.75" customHeight="1">
      <c r="A3" s="9"/>
      <c r="B3" s="108"/>
      <c r="C3" s="108"/>
      <c r="D3" s="108"/>
      <c r="E3" s="108"/>
      <c r="F3" s="108"/>
      <c r="G3" s="108"/>
      <c r="H3" s="108"/>
      <c r="I3" s="108"/>
      <c r="J3" s="108"/>
      <c r="K3" s="108"/>
      <c r="L3" s="7"/>
      <c r="M3" s="7"/>
      <c r="N3" s="7"/>
      <c r="O3" s="7"/>
      <c r="P3" s="7"/>
      <c r="Q3" s="7"/>
      <c r="R3" s="7"/>
      <c r="S3" s="7"/>
      <c r="T3" s="7"/>
      <c r="U3" s="7"/>
      <c r="V3" s="7"/>
      <c r="W3" s="7"/>
      <c r="X3" s="7"/>
      <c r="Y3" s="7"/>
      <c r="Z3" s="7"/>
      <c r="AA3" s="7"/>
      <c r="AB3" s="7"/>
      <c r="AC3" s="7"/>
      <c r="AD3" s="7"/>
      <c r="AE3" s="7"/>
      <c r="AF3" s="7"/>
      <c r="AG3" s="7"/>
      <c r="AH3" s="7"/>
      <c r="AI3" s="7"/>
      <c r="AJ3" s="7"/>
      <c r="AK3" s="7"/>
    </row>
    <row r="4" spans="1:37" ht="34.5" customHeight="1">
      <c r="A4" s="9"/>
      <c r="B4" s="108" t="s">
        <v>412</v>
      </c>
      <c r="C4" s="108"/>
      <c r="D4" s="108"/>
      <c r="E4" s="108"/>
      <c r="F4" s="108"/>
      <c r="G4" s="108"/>
      <c r="H4" s="108"/>
      <c r="I4" s="108"/>
      <c r="J4" s="108"/>
      <c r="K4" s="108"/>
      <c r="L4" s="8"/>
      <c r="M4" s="7"/>
      <c r="N4" s="7"/>
      <c r="O4" s="7"/>
      <c r="P4" s="7"/>
      <c r="Q4" s="7"/>
      <c r="R4" s="7"/>
      <c r="S4" s="7"/>
      <c r="T4" s="7"/>
      <c r="U4" s="7"/>
      <c r="V4" s="7"/>
      <c r="W4" s="7"/>
      <c r="X4" s="7"/>
      <c r="Y4" s="7"/>
      <c r="Z4" s="7"/>
      <c r="AA4" s="7"/>
      <c r="AB4" s="7"/>
      <c r="AC4" s="7"/>
      <c r="AD4" s="7"/>
      <c r="AE4" s="7"/>
      <c r="AF4" s="7"/>
      <c r="AG4" s="7"/>
      <c r="AH4" s="7"/>
      <c r="AI4" s="7"/>
      <c r="AJ4" s="7"/>
      <c r="AK4" s="7"/>
    </row>
    <row r="5" spans="1:37" ht="29.25" customHeight="1" thickBot="1">
      <c r="A5" s="7"/>
      <c r="B5" s="8"/>
      <c r="C5" s="8"/>
      <c r="D5" s="8"/>
      <c r="E5" s="8"/>
      <c r="F5" s="8"/>
      <c r="G5" s="8"/>
      <c r="H5" s="8"/>
      <c r="I5" s="8"/>
      <c r="J5" s="8"/>
      <c r="K5" s="7"/>
      <c r="L5" s="7"/>
      <c r="M5" s="7"/>
      <c r="N5" s="7"/>
      <c r="O5" s="7"/>
      <c r="P5" s="7"/>
      <c r="Q5" s="7"/>
      <c r="R5" s="7"/>
      <c r="S5" s="7"/>
      <c r="T5" s="7"/>
      <c r="U5" s="7"/>
      <c r="V5" s="7"/>
      <c r="W5" s="7"/>
      <c r="X5" s="7"/>
      <c r="Y5" s="7"/>
      <c r="Z5" s="7"/>
      <c r="AA5" s="7"/>
      <c r="AB5" s="7"/>
      <c r="AC5" s="7"/>
      <c r="AD5" s="7"/>
      <c r="AE5" s="7"/>
      <c r="AF5" s="7"/>
      <c r="AG5" s="7"/>
      <c r="AH5" s="7"/>
      <c r="AI5" s="7"/>
      <c r="AJ5" s="7"/>
      <c r="AK5" s="7"/>
    </row>
    <row r="6" spans="1:37" ht="20.25" customHeight="1">
      <c r="A6" s="86" t="s">
        <v>1</v>
      </c>
      <c r="B6" s="86" t="s">
        <v>2</v>
      </c>
      <c r="C6" s="89" t="s">
        <v>405</v>
      </c>
      <c r="D6" s="89" t="s">
        <v>406</v>
      </c>
      <c r="E6" s="89" t="s">
        <v>407</v>
      </c>
      <c r="F6" s="110" t="s">
        <v>4</v>
      </c>
      <c r="G6" s="111"/>
      <c r="H6" s="110" t="s">
        <v>306</v>
      </c>
      <c r="I6" s="111"/>
      <c r="J6" s="89" t="s">
        <v>408</v>
      </c>
      <c r="K6" s="89" t="s">
        <v>404</v>
      </c>
      <c r="L6" s="89" t="s">
        <v>403</v>
      </c>
      <c r="M6" s="110" t="s">
        <v>7</v>
      </c>
      <c r="N6" s="114"/>
      <c r="O6" s="111"/>
      <c r="P6" s="118" t="s">
        <v>402</v>
      </c>
      <c r="Q6" s="122"/>
      <c r="R6" s="119"/>
      <c r="S6" s="118" t="s">
        <v>401</v>
      </c>
      <c r="T6" s="119"/>
      <c r="U6" s="110" t="s">
        <v>13</v>
      </c>
      <c r="V6" s="114"/>
      <c r="W6" s="111"/>
      <c r="X6" s="89" t="s">
        <v>400</v>
      </c>
      <c r="Y6" s="89" t="s">
        <v>399</v>
      </c>
      <c r="Z6" s="89" t="s">
        <v>398</v>
      </c>
      <c r="AA6" s="89" t="s">
        <v>397</v>
      </c>
      <c r="AB6" s="86" t="s">
        <v>15</v>
      </c>
      <c r="AC6" s="86" t="s">
        <v>16</v>
      </c>
      <c r="AD6" s="89" t="s">
        <v>396</v>
      </c>
      <c r="AE6" s="89" t="s">
        <v>395</v>
      </c>
      <c r="AF6" s="89" t="s">
        <v>394</v>
      </c>
      <c r="AG6" s="89" t="s">
        <v>393</v>
      </c>
      <c r="AH6" s="86" t="s">
        <v>17</v>
      </c>
      <c r="AI6" s="86" t="s">
        <v>18</v>
      </c>
      <c r="AJ6" s="89" t="s">
        <v>392</v>
      </c>
      <c r="AK6" s="89" t="s">
        <v>391</v>
      </c>
    </row>
    <row r="7" spans="1:37" ht="21.75" customHeight="1" thickBot="1">
      <c r="A7" s="87"/>
      <c r="B7" s="109"/>
      <c r="C7" s="90"/>
      <c r="D7" s="90"/>
      <c r="E7" s="90"/>
      <c r="F7" s="112"/>
      <c r="G7" s="113"/>
      <c r="H7" s="112"/>
      <c r="I7" s="113"/>
      <c r="J7" s="90"/>
      <c r="K7" s="90"/>
      <c r="L7" s="90"/>
      <c r="M7" s="115"/>
      <c r="N7" s="116"/>
      <c r="O7" s="117"/>
      <c r="P7" s="120"/>
      <c r="Q7" s="123"/>
      <c r="R7" s="121"/>
      <c r="S7" s="120"/>
      <c r="T7" s="121"/>
      <c r="U7" s="115"/>
      <c r="V7" s="116"/>
      <c r="W7" s="117"/>
      <c r="X7" s="90"/>
      <c r="Y7" s="90"/>
      <c r="Z7" s="90"/>
      <c r="AA7" s="90"/>
      <c r="AB7" s="87"/>
      <c r="AC7" s="109"/>
      <c r="AD7" s="90"/>
      <c r="AE7" s="90"/>
      <c r="AF7" s="90"/>
      <c r="AG7" s="90"/>
      <c r="AH7" s="109"/>
      <c r="AI7" s="109"/>
      <c r="AJ7" s="90"/>
      <c r="AK7" s="90"/>
    </row>
    <row r="8" spans="1:37" ht="24" customHeight="1" thickBot="1">
      <c r="A8" s="88"/>
      <c r="B8" s="79"/>
      <c r="C8" s="91"/>
      <c r="D8" s="91"/>
      <c r="E8" s="91"/>
      <c r="F8" s="75" t="s">
        <v>3</v>
      </c>
      <c r="G8" s="75" t="s">
        <v>5</v>
      </c>
      <c r="H8" s="75" t="s">
        <v>3</v>
      </c>
      <c r="I8" s="75" t="s">
        <v>5</v>
      </c>
      <c r="J8" s="91"/>
      <c r="K8" s="91"/>
      <c r="L8" s="91"/>
      <c r="M8" s="75" t="s">
        <v>8</v>
      </c>
      <c r="N8" s="75" t="s">
        <v>9</v>
      </c>
      <c r="O8" s="75" t="s">
        <v>10</v>
      </c>
      <c r="P8" s="75" t="s">
        <v>11</v>
      </c>
      <c r="Q8" s="75" t="s">
        <v>12</v>
      </c>
      <c r="R8" s="75" t="s">
        <v>13</v>
      </c>
      <c r="S8" s="75" t="s">
        <v>11</v>
      </c>
      <c r="T8" s="75" t="s">
        <v>12</v>
      </c>
      <c r="U8" s="75" t="s">
        <v>6</v>
      </c>
      <c r="V8" s="77" t="s">
        <v>245</v>
      </c>
      <c r="W8" s="75" t="s">
        <v>4</v>
      </c>
      <c r="X8" s="91"/>
      <c r="Y8" s="91"/>
      <c r="Z8" s="91"/>
      <c r="AA8" s="91"/>
      <c r="AB8" s="88"/>
      <c r="AC8" s="79"/>
      <c r="AD8" s="91"/>
      <c r="AE8" s="91"/>
      <c r="AF8" s="91"/>
      <c r="AG8" s="91"/>
      <c r="AH8" s="79"/>
      <c r="AI8" s="79"/>
      <c r="AJ8" s="91"/>
      <c r="AK8" s="91"/>
    </row>
    <row r="9" spans="1:41" ht="117.75" customHeight="1">
      <c r="A9" s="41" t="s">
        <v>181</v>
      </c>
      <c r="B9" s="42" t="s">
        <v>414</v>
      </c>
      <c r="C9" s="42" t="s">
        <v>415</v>
      </c>
      <c r="D9" s="42" t="s">
        <v>416</v>
      </c>
      <c r="E9" s="44" t="s">
        <v>182</v>
      </c>
      <c r="F9" s="44" t="s">
        <v>116</v>
      </c>
      <c r="G9" s="44" t="s">
        <v>417</v>
      </c>
      <c r="H9" s="44" t="s">
        <v>116</v>
      </c>
      <c r="I9" s="44" t="s">
        <v>374</v>
      </c>
      <c r="J9" s="76">
        <v>43350</v>
      </c>
      <c r="K9" s="42" t="s">
        <v>418</v>
      </c>
      <c r="L9" s="42" t="s">
        <v>183</v>
      </c>
      <c r="M9" s="76">
        <v>43466</v>
      </c>
      <c r="N9" s="51">
        <v>43691</v>
      </c>
      <c r="O9" s="76">
        <v>43691</v>
      </c>
      <c r="P9" s="51"/>
      <c r="Q9" s="51" t="s">
        <v>177</v>
      </c>
      <c r="R9" s="21">
        <f>IF(P9="SIM",Y9*0.05,)</f>
        <v>0</v>
      </c>
      <c r="S9" s="51"/>
      <c r="T9" s="51"/>
      <c r="U9" s="21">
        <v>0</v>
      </c>
      <c r="V9" s="21">
        <v>0</v>
      </c>
      <c r="W9" s="21">
        <f>Y9</f>
        <v>66080</v>
      </c>
      <c r="X9" s="78">
        <v>0</v>
      </c>
      <c r="Y9" s="78">
        <v>66080</v>
      </c>
      <c r="Z9" s="78">
        <v>0</v>
      </c>
      <c r="AA9" s="78">
        <f>X9+Y9+Z9</f>
        <v>66080</v>
      </c>
      <c r="AB9" s="21">
        <v>8850</v>
      </c>
      <c r="AC9" s="21" t="s">
        <v>419</v>
      </c>
      <c r="AD9" s="51">
        <v>43467</v>
      </c>
      <c r="AE9" s="58" t="s">
        <v>209</v>
      </c>
      <c r="AF9" s="59">
        <v>4351</v>
      </c>
      <c r="AG9" s="59" t="s">
        <v>164</v>
      </c>
      <c r="AH9" s="60">
        <v>44250</v>
      </c>
      <c r="AI9" s="60">
        <v>44250</v>
      </c>
      <c r="AJ9" s="60">
        <f>AH9-AI9</f>
        <v>0</v>
      </c>
      <c r="AK9" s="60">
        <f>AH9*100/Y9</f>
        <v>66.96428571428571</v>
      </c>
      <c r="AL9" s="42" t="s">
        <v>315</v>
      </c>
      <c r="AM9" s="42" t="s">
        <v>420</v>
      </c>
      <c r="AN9" s="61">
        <f aca="true" t="shared" si="0" ref="AN9:AN26">O9-N9</f>
        <v>0</v>
      </c>
      <c r="AO9" s="21">
        <v>0</v>
      </c>
    </row>
    <row r="10" spans="1:41" ht="58.5" customHeight="1">
      <c r="A10" s="10" t="s">
        <v>24</v>
      </c>
      <c r="B10" s="4" t="s">
        <v>421</v>
      </c>
      <c r="C10" s="4" t="s">
        <v>422</v>
      </c>
      <c r="D10" s="4" t="s">
        <v>423</v>
      </c>
      <c r="E10" s="4" t="s">
        <v>25</v>
      </c>
      <c r="F10" s="4" t="s">
        <v>115</v>
      </c>
      <c r="G10" s="4" t="s">
        <v>424</v>
      </c>
      <c r="H10" s="4" t="s">
        <v>116</v>
      </c>
      <c r="I10" s="4" t="s">
        <v>370</v>
      </c>
      <c r="J10" s="13">
        <v>43313</v>
      </c>
      <c r="K10" s="4" t="s">
        <v>425</v>
      </c>
      <c r="L10" s="4" t="s">
        <v>179</v>
      </c>
      <c r="M10" s="12">
        <v>43466</v>
      </c>
      <c r="N10" s="13">
        <v>43692</v>
      </c>
      <c r="O10" s="12">
        <v>43692</v>
      </c>
      <c r="P10" s="13" t="s">
        <v>11</v>
      </c>
      <c r="Q10" s="13"/>
      <c r="R10" s="14">
        <f>IF(P10="SIM",Y10*0.05,)</f>
        <v>800</v>
      </c>
      <c r="S10" s="13"/>
      <c r="T10" s="13"/>
      <c r="U10" s="21">
        <v>0</v>
      </c>
      <c r="V10" s="21">
        <v>0</v>
      </c>
      <c r="W10" s="21">
        <f>Y10</f>
        <v>16000</v>
      </c>
      <c r="X10" s="78">
        <v>0</v>
      </c>
      <c r="Y10" s="16">
        <v>16000</v>
      </c>
      <c r="Z10" s="78">
        <v>0</v>
      </c>
      <c r="AA10" s="78">
        <f aca="true" t="shared" si="1" ref="AA10:AA46">X10+Y10+Z10</f>
        <v>16000</v>
      </c>
      <c r="AB10" s="14" t="s">
        <v>160</v>
      </c>
      <c r="AC10" s="14" t="s">
        <v>426</v>
      </c>
      <c r="AD10" s="13">
        <v>43467</v>
      </c>
      <c r="AE10" s="18" t="s">
        <v>209</v>
      </c>
      <c r="AF10" s="19">
        <v>4351</v>
      </c>
      <c r="AG10" s="18" t="s">
        <v>164</v>
      </c>
      <c r="AH10" s="17">
        <v>6608.85</v>
      </c>
      <c r="AI10" s="17">
        <v>6608.85</v>
      </c>
      <c r="AJ10" s="60">
        <f aca="true" t="shared" si="2" ref="AJ10:AJ45">AH10-AI10</f>
        <v>0</v>
      </c>
      <c r="AK10" s="60">
        <f aca="true" t="shared" si="3" ref="AK10:AK43">AH10*100/Y10</f>
        <v>41.3053125</v>
      </c>
      <c r="AL10" s="4" t="s">
        <v>315</v>
      </c>
      <c r="AM10" s="4" t="s">
        <v>427</v>
      </c>
      <c r="AN10" s="20">
        <f t="shared" si="0"/>
        <v>0</v>
      </c>
      <c r="AO10" s="21">
        <v>0</v>
      </c>
    </row>
    <row r="11" spans="1:41" ht="115.5" customHeight="1">
      <c r="A11" s="10" t="s">
        <v>36</v>
      </c>
      <c r="B11" s="4" t="s">
        <v>37</v>
      </c>
      <c r="C11" s="4" t="str">
        <f>'[1]CONTRATO'!$E$53</f>
        <v>424.2016.VII.PE.315.ATI</v>
      </c>
      <c r="D11" s="4" t="str">
        <f>'[1]CONTRATO'!$F$53</f>
        <v>ARP Nº009.2017</v>
      </c>
      <c r="E11" s="18" t="s">
        <v>341</v>
      </c>
      <c r="F11" s="4" t="s">
        <v>111</v>
      </c>
      <c r="G11" s="4" t="s">
        <v>428</v>
      </c>
      <c r="H11" s="4" t="s">
        <v>114</v>
      </c>
      <c r="I11" s="4" t="s">
        <v>429</v>
      </c>
      <c r="J11" s="13">
        <v>43393</v>
      </c>
      <c r="K11" s="4" t="str">
        <f>'[1]CONTRATO'!$N$53</f>
        <v>CONTRATAÇÃO DE EMPRESA ESPECIALIZADA EM PRESTAÇÃO DE SERVIÇOS DE ELICITAÇÃO,DOCUMENTAÇÃO,DESENVOLVIMENTO, MANUTENÇÃO EM SISTEMAS DE INFORMAÇÃO JÁ EXISTENTES, TREINAMENTO, REPASSE TECNOLÓGICO E OPERAÇÃO ASSISTIDA NAS PLATAFORMAS JAVA, NET, MAKERALL PHP E S</v>
      </c>
      <c r="L11" s="4" t="str">
        <f>'[1]CONTRATO'!$P$53</f>
        <v>CONTRATAÇÃO DE EMPRESA ESPECIALIZADA EM PRESTAÇÃO DE SERVIÇOS DE ELICITAÇÃO,DOCUMENTAÇÃO,DESENVOLVIMENTO, MANUTENÇÃO EM SISTEMAS DE INFORMAÇÃO JÁ EXISTENTES, TREINAMENTO, REPASSE TECNOLÓGICO E OPERAÇÃO ASSISTIDA NAS PLATAFORMAS JAVA, NET, MAKERALL PHP E S</v>
      </c>
      <c r="M11" s="12">
        <v>43466</v>
      </c>
      <c r="N11" s="13">
        <v>43792</v>
      </c>
      <c r="O11" s="12">
        <v>44888</v>
      </c>
      <c r="P11" s="13" t="s">
        <v>11</v>
      </c>
      <c r="Q11" s="13"/>
      <c r="R11" s="14">
        <v>0</v>
      </c>
      <c r="S11" s="13"/>
      <c r="T11" s="13"/>
      <c r="U11" s="21">
        <v>0</v>
      </c>
      <c r="V11" s="21">
        <v>0</v>
      </c>
      <c r="W11" s="21">
        <f>Y11</f>
        <v>79999.99</v>
      </c>
      <c r="X11" s="78">
        <v>0</v>
      </c>
      <c r="Y11" s="16">
        <v>79999.99</v>
      </c>
      <c r="Z11" s="78">
        <v>0</v>
      </c>
      <c r="AA11" s="78">
        <f t="shared" si="1"/>
        <v>79999.99</v>
      </c>
      <c r="AB11" s="14">
        <v>24995.86</v>
      </c>
      <c r="AC11" s="14" t="s">
        <v>430</v>
      </c>
      <c r="AD11" s="13">
        <v>43467</v>
      </c>
      <c r="AE11" s="18" t="s">
        <v>210</v>
      </c>
      <c r="AF11" s="19">
        <v>4093</v>
      </c>
      <c r="AG11" s="18" t="s">
        <v>164</v>
      </c>
      <c r="AH11" s="17">
        <v>9630.48</v>
      </c>
      <c r="AI11" s="17">
        <v>9630.48</v>
      </c>
      <c r="AJ11" s="60">
        <f t="shared" si="2"/>
        <v>0</v>
      </c>
      <c r="AK11" s="60">
        <f t="shared" si="3"/>
        <v>12.038101504762688</v>
      </c>
      <c r="AL11" s="4" t="s">
        <v>166</v>
      </c>
      <c r="AM11" s="14" t="s">
        <v>431</v>
      </c>
      <c r="AN11" s="20">
        <f t="shared" si="0"/>
        <v>1096</v>
      </c>
      <c r="AO11" s="21">
        <v>0</v>
      </c>
    </row>
    <row r="12" spans="1:41" ht="165.75" customHeight="1">
      <c r="A12" s="10" t="s">
        <v>36</v>
      </c>
      <c r="B12" s="4" t="s">
        <v>37</v>
      </c>
      <c r="C12" s="4" t="s">
        <v>356</v>
      </c>
      <c r="D12" s="4" t="s">
        <v>357</v>
      </c>
      <c r="E12" s="4" t="s">
        <v>270</v>
      </c>
      <c r="F12" s="4" t="s">
        <v>112</v>
      </c>
      <c r="G12" s="4" t="s">
        <v>432</v>
      </c>
      <c r="H12" s="4" t="s">
        <v>114</v>
      </c>
      <c r="I12" s="4" t="s">
        <v>433</v>
      </c>
      <c r="J12" s="13">
        <v>43372</v>
      </c>
      <c r="K12" s="4" t="s">
        <v>355</v>
      </c>
      <c r="L12" s="4" t="s">
        <v>355</v>
      </c>
      <c r="M12" s="12">
        <v>43466</v>
      </c>
      <c r="N12" s="13">
        <v>43725</v>
      </c>
      <c r="O12" s="12">
        <v>44821</v>
      </c>
      <c r="P12" s="22" t="s">
        <v>11</v>
      </c>
      <c r="Q12" s="13"/>
      <c r="R12" s="14">
        <v>0</v>
      </c>
      <c r="S12" s="13"/>
      <c r="T12" s="12"/>
      <c r="U12" s="21">
        <v>0</v>
      </c>
      <c r="V12" s="21">
        <v>0</v>
      </c>
      <c r="W12" s="21">
        <f>Y12</f>
        <v>60000</v>
      </c>
      <c r="X12" s="78">
        <v>0</v>
      </c>
      <c r="Y12" s="16">
        <v>60000</v>
      </c>
      <c r="Z12" s="78">
        <v>0</v>
      </c>
      <c r="AA12" s="78">
        <f t="shared" si="1"/>
        <v>60000</v>
      </c>
      <c r="AB12" s="24">
        <v>6877.79</v>
      </c>
      <c r="AC12" s="14" t="s">
        <v>434</v>
      </c>
      <c r="AD12" s="13">
        <v>43467</v>
      </c>
      <c r="AE12" s="18" t="s">
        <v>210</v>
      </c>
      <c r="AF12" s="19">
        <v>4093</v>
      </c>
      <c r="AG12" s="18" t="s">
        <v>164</v>
      </c>
      <c r="AH12" s="17">
        <v>10469.97</v>
      </c>
      <c r="AI12" s="17">
        <v>10469.97</v>
      </c>
      <c r="AJ12" s="60">
        <f t="shared" si="2"/>
        <v>0</v>
      </c>
      <c r="AK12" s="60">
        <f t="shared" si="3"/>
        <v>17.449949999999998</v>
      </c>
      <c r="AL12" s="4" t="s">
        <v>166</v>
      </c>
      <c r="AM12" s="14" t="s">
        <v>435</v>
      </c>
      <c r="AN12" s="20">
        <f t="shared" si="0"/>
        <v>1096</v>
      </c>
      <c r="AO12" s="21">
        <v>0</v>
      </c>
    </row>
    <row r="13" spans="1:41" ht="62.25" customHeight="1">
      <c r="A13" s="10" t="s">
        <v>36</v>
      </c>
      <c r="B13" s="4" t="s">
        <v>37</v>
      </c>
      <c r="C13" s="4" t="s">
        <v>436</v>
      </c>
      <c r="D13" s="4" t="s">
        <v>437</v>
      </c>
      <c r="E13" s="4" t="s">
        <v>228</v>
      </c>
      <c r="F13" s="4" t="s">
        <v>116</v>
      </c>
      <c r="G13" s="4" t="s">
        <v>438</v>
      </c>
      <c r="H13" s="4" t="s">
        <v>111</v>
      </c>
      <c r="I13" s="4" t="s">
        <v>439</v>
      </c>
      <c r="J13" s="13">
        <v>43267</v>
      </c>
      <c r="K13" s="4" t="s">
        <v>440</v>
      </c>
      <c r="L13" s="4" t="s">
        <v>440</v>
      </c>
      <c r="M13" s="12">
        <v>43466</v>
      </c>
      <c r="N13" s="13">
        <v>43595</v>
      </c>
      <c r="O13" s="12">
        <v>44326</v>
      </c>
      <c r="P13" s="22" t="s">
        <v>11</v>
      </c>
      <c r="Q13" s="13"/>
      <c r="R13" s="14"/>
      <c r="S13" s="13"/>
      <c r="T13" s="13"/>
      <c r="U13" s="21">
        <v>0</v>
      </c>
      <c r="V13" s="21">
        <v>0</v>
      </c>
      <c r="W13" s="21">
        <f aca="true" t="shared" si="4" ref="W13:W43">Y13</f>
        <v>268254.81</v>
      </c>
      <c r="X13" s="78">
        <v>0</v>
      </c>
      <c r="Y13" s="16">
        <v>268254.81</v>
      </c>
      <c r="Z13" s="78">
        <v>0</v>
      </c>
      <c r="AA13" s="78">
        <f t="shared" si="1"/>
        <v>268254.81</v>
      </c>
      <c r="AB13" s="24" t="s">
        <v>160</v>
      </c>
      <c r="AC13" s="14" t="s">
        <v>441</v>
      </c>
      <c r="AD13" s="13">
        <v>43467</v>
      </c>
      <c r="AE13" s="18" t="s">
        <v>210</v>
      </c>
      <c r="AF13" s="19">
        <v>4164</v>
      </c>
      <c r="AG13" s="18" t="s">
        <v>161</v>
      </c>
      <c r="AH13" s="17">
        <v>15635.76</v>
      </c>
      <c r="AI13" s="17">
        <v>15635.76</v>
      </c>
      <c r="AJ13" s="60">
        <f t="shared" si="2"/>
        <v>0</v>
      </c>
      <c r="AK13" s="60">
        <f t="shared" si="3"/>
        <v>5.828696976579842</v>
      </c>
      <c r="AL13" s="4" t="s">
        <v>166</v>
      </c>
      <c r="AM13" s="14" t="s">
        <v>431</v>
      </c>
      <c r="AN13" s="20">
        <f t="shared" si="0"/>
        <v>731</v>
      </c>
      <c r="AO13" s="21">
        <v>0</v>
      </c>
    </row>
    <row r="14" spans="1:41" ht="40.5" customHeight="1">
      <c r="A14" s="10" t="s">
        <v>442</v>
      </c>
      <c r="B14" s="4" t="s">
        <v>443</v>
      </c>
      <c r="C14" s="4" t="s">
        <v>444</v>
      </c>
      <c r="D14" s="4"/>
      <c r="E14" s="4" t="s">
        <v>445</v>
      </c>
      <c r="F14" s="4"/>
      <c r="G14" s="4"/>
      <c r="H14" s="4"/>
      <c r="I14" s="4"/>
      <c r="J14" s="13">
        <v>43622</v>
      </c>
      <c r="K14" s="4" t="s">
        <v>446</v>
      </c>
      <c r="L14" s="4" t="s">
        <v>447</v>
      </c>
      <c r="M14" s="12">
        <v>43606</v>
      </c>
      <c r="N14" s="13">
        <v>43830</v>
      </c>
      <c r="O14" s="12">
        <v>45646</v>
      </c>
      <c r="P14" s="22" t="s">
        <v>177</v>
      </c>
      <c r="Q14" s="13"/>
      <c r="R14" s="14"/>
      <c r="S14" s="13"/>
      <c r="T14" s="13"/>
      <c r="U14" s="21"/>
      <c r="V14" s="21"/>
      <c r="W14" s="21"/>
      <c r="X14" s="78">
        <v>8685.6</v>
      </c>
      <c r="Y14" s="16"/>
      <c r="Z14" s="78"/>
      <c r="AA14" s="78">
        <f t="shared" si="1"/>
        <v>8685.6</v>
      </c>
      <c r="AB14" s="24"/>
      <c r="AC14" s="14" t="s">
        <v>448</v>
      </c>
      <c r="AD14" s="13">
        <v>43598</v>
      </c>
      <c r="AE14" s="18" t="s">
        <v>209</v>
      </c>
      <c r="AF14" s="19">
        <v>43.51</v>
      </c>
      <c r="AG14" s="18" t="s">
        <v>164</v>
      </c>
      <c r="AH14" s="17">
        <v>0</v>
      </c>
      <c r="AI14" s="17">
        <v>0</v>
      </c>
      <c r="AJ14" s="60">
        <f t="shared" si="2"/>
        <v>0</v>
      </c>
      <c r="AK14" s="60" t="e">
        <f t="shared" si="3"/>
        <v>#DIV/0!</v>
      </c>
      <c r="AL14" s="4" t="s">
        <v>315</v>
      </c>
      <c r="AM14" s="4" t="s">
        <v>420</v>
      </c>
      <c r="AN14" s="20">
        <f t="shared" si="0"/>
        <v>1816</v>
      </c>
      <c r="AO14" s="21"/>
    </row>
    <row r="15" spans="1:41" ht="95.25" customHeight="1">
      <c r="A15" s="10" t="s">
        <v>41</v>
      </c>
      <c r="B15" s="4" t="s">
        <v>449</v>
      </c>
      <c r="C15" s="4" t="s">
        <v>450</v>
      </c>
      <c r="D15" s="4" t="s">
        <v>451</v>
      </c>
      <c r="E15" s="18" t="s">
        <v>247</v>
      </c>
      <c r="F15" s="4" t="s">
        <v>115</v>
      </c>
      <c r="G15" s="4" t="s">
        <v>452</v>
      </c>
      <c r="H15" s="4" t="s">
        <v>273</v>
      </c>
      <c r="I15" s="4" t="s">
        <v>453</v>
      </c>
      <c r="J15" s="13">
        <v>43565</v>
      </c>
      <c r="K15" s="4" t="s">
        <v>125</v>
      </c>
      <c r="L15" s="4" t="s">
        <v>125</v>
      </c>
      <c r="M15" s="12">
        <v>43466</v>
      </c>
      <c r="N15" s="13">
        <v>43557</v>
      </c>
      <c r="O15" s="12">
        <v>43557</v>
      </c>
      <c r="P15" s="13" t="s">
        <v>11</v>
      </c>
      <c r="Q15" s="14"/>
      <c r="R15" s="14">
        <f>IF(P15="sim",V15*0.05,)</f>
        <v>208703.768</v>
      </c>
      <c r="S15" s="13" t="s">
        <v>11</v>
      </c>
      <c r="T15" s="12"/>
      <c r="U15" s="21">
        <v>0</v>
      </c>
      <c r="V15" s="21">
        <v>4174075.36</v>
      </c>
      <c r="W15" s="21">
        <f t="shared" si="4"/>
        <v>887657.97</v>
      </c>
      <c r="X15" s="78">
        <v>0</v>
      </c>
      <c r="Y15" s="23">
        <v>887657.97</v>
      </c>
      <c r="Z15" s="78">
        <v>2481408.41</v>
      </c>
      <c r="AA15" s="78">
        <v>3369066.38</v>
      </c>
      <c r="AB15" s="24" t="s">
        <v>160</v>
      </c>
      <c r="AC15" s="14" t="s">
        <v>454</v>
      </c>
      <c r="AD15" s="13">
        <v>43538</v>
      </c>
      <c r="AE15" s="18" t="s">
        <v>210</v>
      </c>
      <c r="AF15" s="19">
        <v>4164</v>
      </c>
      <c r="AG15" s="18" t="s">
        <v>161</v>
      </c>
      <c r="AH15" s="17">
        <v>1426072.48</v>
      </c>
      <c r="AI15" s="17">
        <v>1183183.22</v>
      </c>
      <c r="AJ15" s="60">
        <f t="shared" si="2"/>
        <v>242889.26</v>
      </c>
      <c r="AK15" s="60">
        <f t="shared" si="3"/>
        <v>160.6556273020339</v>
      </c>
      <c r="AL15" s="17" t="s">
        <v>162</v>
      </c>
      <c r="AM15" s="19" t="s">
        <v>455</v>
      </c>
      <c r="AN15" s="20">
        <f t="shared" si="0"/>
        <v>0</v>
      </c>
      <c r="AO15" s="21">
        <v>0</v>
      </c>
    </row>
    <row r="16" spans="1:41" ht="62.25" customHeight="1">
      <c r="A16" s="10" t="s">
        <v>42</v>
      </c>
      <c r="B16" s="4" t="s">
        <v>456</v>
      </c>
      <c r="C16" s="4" t="s">
        <v>457</v>
      </c>
      <c r="D16" s="4" t="s">
        <v>458</v>
      </c>
      <c r="E16" s="18" t="s">
        <v>459</v>
      </c>
      <c r="F16" s="4" t="s">
        <v>201</v>
      </c>
      <c r="G16" s="4" t="s">
        <v>201</v>
      </c>
      <c r="H16" s="4" t="s">
        <v>201</v>
      </c>
      <c r="I16" s="4" t="s">
        <v>201</v>
      </c>
      <c r="J16" s="13">
        <v>43539</v>
      </c>
      <c r="K16" s="4" t="s">
        <v>460</v>
      </c>
      <c r="L16" s="4" t="s">
        <v>126</v>
      </c>
      <c r="M16" s="12">
        <v>43525</v>
      </c>
      <c r="N16" s="13">
        <v>43890</v>
      </c>
      <c r="O16" s="12">
        <v>45351</v>
      </c>
      <c r="P16" s="13" t="s">
        <v>11</v>
      </c>
      <c r="Q16" s="12" t="s">
        <v>178</v>
      </c>
      <c r="R16" s="14">
        <f>IF(P16="SIM",U16*0.05,0)</f>
        <v>1523.28</v>
      </c>
      <c r="S16" s="13" t="s">
        <v>11</v>
      </c>
      <c r="T16" s="12"/>
      <c r="U16" s="21">
        <v>30465.6</v>
      </c>
      <c r="V16" s="21">
        <v>0</v>
      </c>
      <c r="W16" s="21"/>
      <c r="X16" s="78">
        <v>5077.6</v>
      </c>
      <c r="Y16" s="16"/>
      <c r="Z16" s="78">
        <v>0</v>
      </c>
      <c r="AA16" s="78">
        <f t="shared" si="1"/>
        <v>5077.6</v>
      </c>
      <c r="AB16" s="24">
        <v>2538.8</v>
      </c>
      <c r="AC16" s="14" t="s">
        <v>461</v>
      </c>
      <c r="AD16" s="13">
        <v>43522</v>
      </c>
      <c r="AE16" s="18" t="s">
        <v>209</v>
      </c>
      <c r="AF16" s="19">
        <v>4351</v>
      </c>
      <c r="AG16" s="18" t="s">
        <v>462</v>
      </c>
      <c r="AH16" s="17">
        <v>1026.06</v>
      </c>
      <c r="AI16" s="17">
        <v>1026.06</v>
      </c>
      <c r="AJ16" s="60">
        <f t="shared" si="2"/>
        <v>0</v>
      </c>
      <c r="AK16" s="60">
        <f>AH16*100/X16</f>
        <v>20.20757838348826</v>
      </c>
      <c r="AL16" s="5" t="s">
        <v>167</v>
      </c>
      <c r="AM16" s="19" t="s">
        <v>463</v>
      </c>
      <c r="AN16" s="20">
        <f t="shared" si="0"/>
        <v>1461</v>
      </c>
      <c r="AO16" s="21">
        <f>AB16*2</f>
        <v>5077.6</v>
      </c>
    </row>
    <row r="17" spans="1:41" ht="81" customHeight="1">
      <c r="A17" s="10" t="s">
        <v>189</v>
      </c>
      <c r="B17" s="4" t="s">
        <v>464</v>
      </c>
      <c r="C17" s="4"/>
      <c r="D17" s="4"/>
      <c r="E17" s="11" t="s">
        <v>465</v>
      </c>
      <c r="F17" s="11"/>
      <c r="G17" s="11"/>
      <c r="H17" s="26"/>
      <c r="I17" s="26"/>
      <c r="J17" s="13">
        <v>43622</v>
      </c>
      <c r="K17" s="4" t="s">
        <v>190</v>
      </c>
      <c r="L17" s="4" t="s">
        <v>190</v>
      </c>
      <c r="M17" s="12">
        <v>43621</v>
      </c>
      <c r="N17" s="13">
        <v>43986</v>
      </c>
      <c r="O17" s="12">
        <v>45447</v>
      </c>
      <c r="P17" s="13"/>
      <c r="Q17" s="12" t="s">
        <v>177</v>
      </c>
      <c r="R17" s="14">
        <v>0</v>
      </c>
      <c r="S17" s="13"/>
      <c r="T17" s="12"/>
      <c r="U17" s="21">
        <v>81853.2</v>
      </c>
      <c r="V17" s="21">
        <v>0</v>
      </c>
      <c r="W17" s="21"/>
      <c r="X17" s="78">
        <v>47747.7</v>
      </c>
      <c r="Y17" s="16">
        <v>23230.92</v>
      </c>
      <c r="Z17" s="78">
        <v>0</v>
      </c>
      <c r="AA17" s="78">
        <f t="shared" si="1"/>
        <v>70978.62</v>
      </c>
      <c r="AB17" s="24" t="s">
        <v>160</v>
      </c>
      <c r="AC17" s="14" t="s">
        <v>466</v>
      </c>
      <c r="AD17" s="13">
        <v>43587</v>
      </c>
      <c r="AE17" s="18" t="s">
        <v>209</v>
      </c>
      <c r="AF17" s="19">
        <v>4351</v>
      </c>
      <c r="AG17" s="18" t="s">
        <v>164</v>
      </c>
      <c r="AH17" s="17">
        <v>0</v>
      </c>
      <c r="AI17" s="17">
        <v>0</v>
      </c>
      <c r="AJ17" s="60">
        <f t="shared" si="2"/>
        <v>0</v>
      </c>
      <c r="AK17" s="60">
        <f t="shared" si="3"/>
        <v>0</v>
      </c>
      <c r="AL17" s="5" t="s">
        <v>467</v>
      </c>
      <c r="AM17" s="19" t="s">
        <v>468</v>
      </c>
      <c r="AN17" s="20">
        <f t="shared" si="0"/>
        <v>1461</v>
      </c>
      <c r="AO17" s="21">
        <v>0</v>
      </c>
    </row>
    <row r="18" spans="1:41" ht="26.25" customHeight="1">
      <c r="A18" s="124" t="s">
        <v>469</v>
      </c>
      <c r="B18" s="4" t="s">
        <v>470</v>
      </c>
      <c r="C18" s="4" t="s">
        <v>470</v>
      </c>
      <c r="D18" s="4" t="s">
        <v>470</v>
      </c>
      <c r="E18" s="4" t="s">
        <v>470</v>
      </c>
      <c r="F18" s="4" t="s">
        <v>470</v>
      </c>
      <c r="G18" s="4" t="s">
        <v>470</v>
      </c>
      <c r="H18" s="4" t="s">
        <v>470</v>
      </c>
      <c r="I18" s="4" t="s">
        <v>470</v>
      </c>
      <c r="J18" s="4" t="s">
        <v>470</v>
      </c>
      <c r="K18" s="4" t="s">
        <v>470</v>
      </c>
      <c r="L18" s="4" t="s">
        <v>470</v>
      </c>
      <c r="M18" s="4" t="s">
        <v>470</v>
      </c>
      <c r="N18" s="4" t="s">
        <v>470</v>
      </c>
      <c r="O18" s="4" t="s">
        <v>470</v>
      </c>
      <c r="P18" s="4" t="s">
        <v>470</v>
      </c>
      <c r="Q18" s="4" t="s">
        <v>470</v>
      </c>
      <c r="R18" s="4" t="s">
        <v>470</v>
      </c>
      <c r="S18" s="4" t="s">
        <v>470</v>
      </c>
      <c r="T18" s="4" t="s">
        <v>470</v>
      </c>
      <c r="U18" s="4" t="s">
        <v>470</v>
      </c>
      <c r="V18" s="4" t="s">
        <v>470</v>
      </c>
      <c r="W18" s="4" t="s">
        <v>470</v>
      </c>
      <c r="X18" s="4" t="s">
        <v>470</v>
      </c>
      <c r="Y18" s="4" t="s">
        <v>470</v>
      </c>
      <c r="Z18" s="4" t="s">
        <v>470</v>
      </c>
      <c r="AA18" s="4" t="s">
        <v>470</v>
      </c>
      <c r="AB18" s="4" t="s">
        <v>470</v>
      </c>
      <c r="AC18" s="4" t="s">
        <v>470</v>
      </c>
      <c r="AD18" s="4" t="s">
        <v>470</v>
      </c>
      <c r="AE18" s="4" t="s">
        <v>470</v>
      </c>
      <c r="AF18" s="4" t="s">
        <v>470</v>
      </c>
      <c r="AG18" s="4" t="s">
        <v>470</v>
      </c>
      <c r="AH18" s="4" t="s">
        <v>470</v>
      </c>
      <c r="AI18" s="4" t="s">
        <v>470</v>
      </c>
      <c r="AJ18" s="4" t="s">
        <v>470</v>
      </c>
      <c r="AK18" s="4" t="s">
        <v>470</v>
      </c>
      <c r="AL18" s="4" t="s">
        <v>470</v>
      </c>
      <c r="AM18" s="4" t="s">
        <v>470</v>
      </c>
      <c r="AN18" s="4" t="s">
        <v>470</v>
      </c>
      <c r="AO18" s="4" t="s">
        <v>470</v>
      </c>
    </row>
    <row r="19" spans="1:41" ht="201" customHeight="1">
      <c r="A19" s="10" t="s">
        <v>471</v>
      </c>
      <c r="B19" s="4" t="s">
        <v>472</v>
      </c>
      <c r="C19" s="4" t="s">
        <v>473</v>
      </c>
      <c r="D19" s="4" t="s">
        <v>474</v>
      </c>
      <c r="E19" s="11" t="s">
        <v>300</v>
      </c>
      <c r="F19" s="4" t="s">
        <v>114</v>
      </c>
      <c r="G19" s="11" t="s">
        <v>475</v>
      </c>
      <c r="H19" s="26" t="s">
        <v>201</v>
      </c>
      <c r="I19" s="26" t="s">
        <v>201</v>
      </c>
      <c r="J19" s="12">
        <v>43104</v>
      </c>
      <c r="K19" s="4" t="s">
        <v>476</v>
      </c>
      <c r="L19" s="4" t="s">
        <v>476</v>
      </c>
      <c r="M19" s="12">
        <v>43101</v>
      </c>
      <c r="N19" s="13">
        <v>43997</v>
      </c>
      <c r="O19" s="12">
        <v>44910</v>
      </c>
      <c r="P19" s="13" t="s">
        <v>201</v>
      </c>
      <c r="Q19" s="12" t="s">
        <v>201</v>
      </c>
      <c r="R19" s="14" t="s">
        <v>201</v>
      </c>
      <c r="S19" s="13" t="s">
        <v>201</v>
      </c>
      <c r="T19" s="12" t="s">
        <v>201</v>
      </c>
      <c r="U19" s="21"/>
      <c r="V19" s="21"/>
      <c r="W19" s="21">
        <v>5280</v>
      </c>
      <c r="X19" s="78"/>
      <c r="Y19" s="16">
        <v>31323.37</v>
      </c>
      <c r="Z19" s="78"/>
      <c r="AA19" s="78">
        <f>X19+Y19+Z19</f>
        <v>31323.37</v>
      </c>
      <c r="AB19" s="24">
        <f>AA19/12</f>
        <v>2610.2808333333332</v>
      </c>
      <c r="AC19" s="14" t="s">
        <v>477</v>
      </c>
      <c r="AD19" s="13">
        <v>43467</v>
      </c>
      <c r="AE19" s="18" t="s">
        <v>209</v>
      </c>
      <c r="AF19" s="19">
        <v>4247</v>
      </c>
      <c r="AG19" s="18" t="s">
        <v>164</v>
      </c>
      <c r="AH19" s="17">
        <v>10504.01</v>
      </c>
      <c r="AI19" s="17">
        <v>8298.33</v>
      </c>
      <c r="AJ19" s="60">
        <f t="shared" si="2"/>
        <v>2205.6800000000003</v>
      </c>
      <c r="AK19" s="60">
        <f t="shared" si="3"/>
        <v>33.534099300298784</v>
      </c>
      <c r="AL19" s="5"/>
      <c r="AM19" s="19"/>
      <c r="AN19" s="20"/>
      <c r="AO19" s="21"/>
    </row>
    <row r="20" spans="1:41" ht="209.25" customHeight="1">
      <c r="A20" s="10" t="s">
        <v>478</v>
      </c>
      <c r="B20" s="4" t="s">
        <v>479</v>
      </c>
      <c r="C20" s="4" t="s">
        <v>473</v>
      </c>
      <c r="D20" s="4" t="s">
        <v>474</v>
      </c>
      <c r="E20" s="11" t="s">
        <v>300</v>
      </c>
      <c r="F20" s="4" t="s">
        <v>114</v>
      </c>
      <c r="G20" s="11" t="s">
        <v>475</v>
      </c>
      <c r="H20" s="26" t="s">
        <v>201</v>
      </c>
      <c r="I20" s="26" t="s">
        <v>201</v>
      </c>
      <c r="J20" s="12">
        <v>43104</v>
      </c>
      <c r="K20" s="4" t="s">
        <v>476</v>
      </c>
      <c r="L20" s="4" t="s">
        <v>476</v>
      </c>
      <c r="M20" s="12">
        <v>43101</v>
      </c>
      <c r="N20" s="13">
        <v>43997</v>
      </c>
      <c r="O20" s="12">
        <v>44910</v>
      </c>
      <c r="P20" s="13" t="s">
        <v>201</v>
      </c>
      <c r="Q20" s="12" t="s">
        <v>201</v>
      </c>
      <c r="R20" s="14" t="s">
        <v>201</v>
      </c>
      <c r="S20" s="13" t="s">
        <v>201</v>
      </c>
      <c r="T20" s="12" t="s">
        <v>201</v>
      </c>
      <c r="U20" s="21"/>
      <c r="V20" s="21"/>
      <c r="W20" s="21">
        <v>3360</v>
      </c>
      <c r="X20" s="78"/>
      <c r="Y20" s="16">
        <v>19932.86</v>
      </c>
      <c r="Z20" s="78"/>
      <c r="AA20" s="78">
        <f>X20+Y20+Z20</f>
        <v>19932.86</v>
      </c>
      <c r="AB20" s="24">
        <f>AA20/12</f>
        <v>1661.0716666666667</v>
      </c>
      <c r="AC20" s="14" t="s">
        <v>480</v>
      </c>
      <c r="AD20" s="13">
        <v>43467</v>
      </c>
      <c r="AE20" s="18" t="s">
        <v>209</v>
      </c>
      <c r="AF20" s="19">
        <v>4247</v>
      </c>
      <c r="AG20" s="18" t="s">
        <v>164</v>
      </c>
      <c r="AH20" s="17">
        <v>6684.38</v>
      </c>
      <c r="AI20" s="17">
        <v>5389.85</v>
      </c>
      <c r="AJ20" s="60">
        <f t="shared" si="2"/>
        <v>1294.5299999999997</v>
      </c>
      <c r="AK20" s="60">
        <f t="shared" si="3"/>
        <v>33.534475233358386</v>
      </c>
      <c r="AL20" s="5"/>
      <c r="AM20" s="19"/>
      <c r="AN20" s="20"/>
      <c r="AO20" s="21"/>
    </row>
    <row r="21" spans="1:41" ht="205.5" customHeight="1">
      <c r="A21" s="10" t="s">
        <v>481</v>
      </c>
      <c r="B21" s="4" t="s">
        <v>482</v>
      </c>
      <c r="C21" s="4" t="s">
        <v>473</v>
      </c>
      <c r="D21" s="4" t="s">
        <v>474</v>
      </c>
      <c r="E21" s="11" t="s">
        <v>300</v>
      </c>
      <c r="F21" s="4" t="s">
        <v>114</v>
      </c>
      <c r="G21" s="11" t="s">
        <v>475</v>
      </c>
      <c r="H21" s="26" t="s">
        <v>201</v>
      </c>
      <c r="I21" s="26" t="s">
        <v>201</v>
      </c>
      <c r="J21" s="12">
        <v>43104</v>
      </c>
      <c r="K21" s="4" t="s">
        <v>476</v>
      </c>
      <c r="L21" s="4" t="s">
        <v>476</v>
      </c>
      <c r="M21" s="12">
        <v>43101</v>
      </c>
      <c r="N21" s="13">
        <v>43997</v>
      </c>
      <c r="O21" s="12">
        <v>44910</v>
      </c>
      <c r="P21" s="13" t="s">
        <v>201</v>
      </c>
      <c r="Q21" s="12" t="s">
        <v>201</v>
      </c>
      <c r="R21" s="14" t="s">
        <v>201</v>
      </c>
      <c r="S21" s="13" t="s">
        <v>201</v>
      </c>
      <c r="T21" s="12" t="s">
        <v>201</v>
      </c>
      <c r="U21" s="21"/>
      <c r="V21" s="21"/>
      <c r="W21" s="21">
        <v>3360</v>
      </c>
      <c r="X21" s="78"/>
      <c r="Y21" s="16">
        <v>19932.75</v>
      </c>
      <c r="Z21" s="78">
        <v>0</v>
      </c>
      <c r="AA21" s="78">
        <f>X21+Y21+Z21</f>
        <v>19932.75</v>
      </c>
      <c r="AB21" s="24">
        <f>AA21/12</f>
        <v>1661.0625</v>
      </c>
      <c r="AC21" s="14" t="s">
        <v>483</v>
      </c>
      <c r="AD21" s="13">
        <v>43467</v>
      </c>
      <c r="AE21" s="18" t="s">
        <v>209</v>
      </c>
      <c r="AF21" s="19">
        <v>4247</v>
      </c>
      <c r="AG21" s="18" t="s">
        <v>164</v>
      </c>
      <c r="AH21" s="17">
        <v>66843.38</v>
      </c>
      <c r="AI21" s="17">
        <v>5389.85</v>
      </c>
      <c r="AJ21" s="60">
        <f t="shared" si="2"/>
        <v>61453.530000000006</v>
      </c>
      <c r="AK21" s="60">
        <f t="shared" si="3"/>
        <v>335.344495867354</v>
      </c>
      <c r="AL21" s="5"/>
      <c r="AM21" s="19"/>
      <c r="AN21" s="20"/>
      <c r="AO21" s="21"/>
    </row>
    <row r="22" spans="1:41" ht="25.5" customHeight="1">
      <c r="A22" s="10" t="s">
        <v>484</v>
      </c>
      <c r="B22" s="10" t="s">
        <v>470</v>
      </c>
      <c r="C22" s="10" t="s">
        <v>470</v>
      </c>
      <c r="D22" s="10" t="s">
        <v>470</v>
      </c>
      <c r="E22" s="10" t="s">
        <v>470</v>
      </c>
      <c r="F22" s="10" t="s">
        <v>470</v>
      </c>
      <c r="G22" s="10" t="s">
        <v>470</v>
      </c>
      <c r="H22" s="10" t="s">
        <v>470</v>
      </c>
      <c r="I22" s="10" t="s">
        <v>470</v>
      </c>
      <c r="J22" s="10" t="s">
        <v>470</v>
      </c>
      <c r="K22" s="10" t="s">
        <v>470</v>
      </c>
      <c r="L22" s="10" t="s">
        <v>470</v>
      </c>
      <c r="M22" s="10" t="s">
        <v>470</v>
      </c>
      <c r="N22" s="10" t="s">
        <v>470</v>
      </c>
      <c r="O22" s="10" t="s">
        <v>470</v>
      </c>
      <c r="P22" s="10" t="s">
        <v>470</v>
      </c>
      <c r="Q22" s="10" t="s">
        <v>470</v>
      </c>
      <c r="R22" s="10" t="s">
        <v>470</v>
      </c>
      <c r="S22" s="10" t="s">
        <v>470</v>
      </c>
      <c r="T22" s="10" t="s">
        <v>470</v>
      </c>
      <c r="U22" s="10" t="s">
        <v>470</v>
      </c>
      <c r="V22" s="10" t="s">
        <v>470</v>
      </c>
      <c r="W22" s="10" t="s">
        <v>470</v>
      </c>
      <c r="X22" s="10" t="s">
        <v>470</v>
      </c>
      <c r="Y22" s="10" t="s">
        <v>470</v>
      </c>
      <c r="Z22" s="10" t="s">
        <v>470</v>
      </c>
      <c r="AA22" s="10" t="s">
        <v>470</v>
      </c>
      <c r="AB22" s="10" t="s">
        <v>470</v>
      </c>
      <c r="AC22" s="10" t="s">
        <v>470</v>
      </c>
      <c r="AD22" s="10" t="s">
        <v>470</v>
      </c>
      <c r="AE22" s="10" t="s">
        <v>470</v>
      </c>
      <c r="AF22" s="10" t="s">
        <v>470</v>
      </c>
      <c r="AG22" s="10" t="s">
        <v>470</v>
      </c>
      <c r="AH22" s="10" t="s">
        <v>470</v>
      </c>
      <c r="AI22" s="10" t="s">
        <v>470</v>
      </c>
      <c r="AJ22" s="10" t="s">
        <v>470</v>
      </c>
      <c r="AK22" s="10" t="s">
        <v>470</v>
      </c>
      <c r="AL22" s="10" t="s">
        <v>470</v>
      </c>
      <c r="AM22" s="10" t="s">
        <v>470</v>
      </c>
      <c r="AN22" s="10" t="s">
        <v>470</v>
      </c>
      <c r="AO22" s="10" t="s">
        <v>470</v>
      </c>
    </row>
    <row r="23" spans="1:41" ht="45" customHeight="1">
      <c r="A23" s="10" t="s">
        <v>485</v>
      </c>
      <c r="B23" s="4" t="s">
        <v>486</v>
      </c>
      <c r="C23" s="4" t="s">
        <v>487</v>
      </c>
      <c r="D23" s="4" t="s">
        <v>488</v>
      </c>
      <c r="E23" s="11" t="s">
        <v>489</v>
      </c>
      <c r="F23" s="4" t="s">
        <v>114</v>
      </c>
      <c r="G23" s="11" t="s">
        <v>490</v>
      </c>
      <c r="H23" s="26" t="s">
        <v>201</v>
      </c>
      <c r="I23" s="26"/>
      <c r="J23" s="12">
        <v>43200</v>
      </c>
      <c r="K23" s="4" t="s">
        <v>491</v>
      </c>
      <c r="L23" s="4" t="s">
        <v>491</v>
      </c>
      <c r="M23" s="12">
        <v>43466</v>
      </c>
      <c r="N23" s="13">
        <v>44287</v>
      </c>
      <c r="O23" s="12">
        <v>44652</v>
      </c>
      <c r="P23" s="13" t="s">
        <v>11</v>
      </c>
      <c r="Q23" s="12"/>
      <c r="R23" s="14">
        <f>IF(P23="SIM",X23*0.05,0)</f>
        <v>0</v>
      </c>
      <c r="S23" s="13"/>
      <c r="T23" s="12"/>
      <c r="U23" s="21">
        <v>0</v>
      </c>
      <c r="V23" s="21">
        <v>0</v>
      </c>
      <c r="W23" s="21">
        <f t="shared" si="4"/>
        <v>29710.84</v>
      </c>
      <c r="X23" s="78">
        <v>0</v>
      </c>
      <c r="Y23" s="16">
        <v>29710.84</v>
      </c>
      <c r="Z23" s="78">
        <v>0</v>
      </c>
      <c r="AA23" s="78">
        <f t="shared" si="1"/>
        <v>29710.84</v>
      </c>
      <c r="AB23" s="24">
        <v>2410.63</v>
      </c>
      <c r="AC23" s="14" t="s">
        <v>492</v>
      </c>
      <c r="AD23" s="13">
        <v>43467</v>
      </c>
      <c r="AE23" s="18" t="s">
        <v>209</v>
      </c>
      <c r="AF23" s="19">
        <v>4351</v>
      </c>
      <c r="AG23" s="18" t="s">
        <v>164</v>
      </c>
      <c r="AH23" s="17">
        <v>12227.21</v>
      </c>
      <c r="AI23" s="17">
        <v>12227.21</v>
      </c>
      <c r="AJ23" s="60">
        <f t="shared" si="2"/>
        <v>0</v>
      </c>
      <c r="AK23" s="60">
        <f t="shared" si="3"/>
        <v>41.15403670848754</v>
      </c>
      <c r="AL23" s="5" t="s">
        <v>360</v>
      </c>
      <c r="AM23" s="19" t="s">
        <v>493</v>
      </c>
      <c r="AN23" s="20">
        <f t="shared" si="0"/>
        <v>365</v>
      </c>
      <c r="AO23" s="21">
        <v>0</v>
      </c>
    </row>
    <row r="24" spans="1:41" ht="39.75" customHeight="1">
      <c r="A24" s="10" t="s">
        <v>334</v>
      </c>
      <c r="B24" s="4" t="s">
        <v>335</v>
      </c>
      <c r="C24" s="4" t="s">
        <v>487</v>
      </c>
      <c r="D24" s="4" t="s">
        <v>488</v>
      </c>
      <c r="E24" s="11" t="s">
        <v>489</v>
      </c>
      <c r="F24" s="4" t="s">
        <v>114</v>
      </c>
      <c r="G24" s="11" t="s">
        <v>490</v>
      </c>
      <c r="H24" s="26" t="s">
        <v>201</v>
      </c>
      <c r="I24" s="26"/>
      <c r="J24" s="12">
        <v>43200</v>
      </c>
      <c r="K24" s="4" t="s">
        <v>491</v>
      </c>
      <c r="L24" s="4" t="s">
        <v>491</v>
      </c>
      <c r="M24" s="12">
        <v>43466</v>
      </c>
      <c r="N24" s="13">
        <v>44287</v>
      </c>
      <c r="O24" s="12">
        <v>44652</v>
      </c>
      <c r="P24" s="13" t="s">
        <v>11</v>
      </c>
      <c r="Q24" s="12"/>
      <c r="R24" s="14">
        <f>IF(P24="SIM",U24*0.05,0)</f>
        <v>0</v>
      </c>
      <c r="S24" s="13"/>
      <c r="T24" s="12" t="s">
        <v>177</v>
      </c>
      <c r="U24" s="21"/>
      <c r="V24" s="21"/>
      <c r="W24" s="21">
        <v>4132.48</v>
      </c>
      <c r="X24" s="78">
        <v>0</v>
      </c>
      <c r="Y24" s="16">
        <v>4132.48</v>
      </c>
      <c r="Z24" s="78"/>
      <c r="AA24" s="78">
        <v>12733.14</v>
      </c>
      <c r="AB24" s="24">
        <v>1033.12</v>
      </c>
      <c r="AC24" s="14" t="s">
        <v>494</v>
      </c>
      <c r="AD24" s="13">
        <v>43467</v>
      </c>
      <c r="AE24" s="18" t="s">
        <v>209</v>
      </c>
      <c r="AF24" s="19">
        <v>4351</v>
      </c>
      <c r="AG24" s="18" t="s">
        <v>164</v>
      </c>
      <c r="AH24" s="17">
        <v>5240.24</v>
      </c>
      <c r="AI24" s="17">
        <v>5240.24</v>
      </c>
      <c r="AJ24" s="60">
        <f t="shared" si="2"/>
        <v>0</v>
      </c>
      <c r="AK24" s="60">
        <f t="shared" si="3"/>
        <v>126.8061793402509</v>
      </c>
      <c r="AL24" s="5" t="s">
        <v>360</v>
      </c>
      <c r="AM24" s="19" t="s">
        <v>493</v>
      </c>
      <c r="AN24" s="20">
        <f t="shared" si="0"/>
        <v>365</v>
      </c>
      <c r="AO24" s="21"/>
    </row>
    <row r="25" spans="1:41" ht="36" customHeight="1">
      <c r="A25" s="10" t="s">
        <v>44</v>
      </c>
      <c r="B25" s="4" t="s">
        <v>45</v>
      </c>
      <c r="C25" s="4" t="s">
        <v>257</v>
      </c>
      <c r="D25" s="4" t="s">
        <v>258</v>
      </c>
      <c r="E25" s="4" t="s">
        <v>230</v>
      </c>
      <c r="F25" s="4" t="s">
        <v>112</v>
      </c>
      <c r="G25" s="4" t="s">
        <v>495</v>
      </c>
      <c r="H25" s="4" t="s">
        <v>112</v>
      </c>
      <c r="I25" s="4" t="s">
        <v>496</v>
      </c>
      <c r="J25" s="13">
        <v>43385</v>
      </c>
      <c r="K25" s="4" t="s">
        <v>127</v>
      </c>
      <c r="L25" s="4" t="s">
        <v>212</v>
      </c>
      <c r="M25" s="12">
        <v>43466</v>
      </c>
      <c r="N25" s="13">
        <v>43699</v>
      </c>
      <c r="O25" s="12">
        <v>44430</v>
      </c>
      <c r="P25" s="13"/>
      <c r="Q25" s="13"/>
      <c r="R25" s="14"/>
      <c r="S25" s="13"/>
      <c r="T25" s="13"/>
      <c r="U25" s="21">
        <v>0</v>
      </c>
      <c r="V25" s="21">
        <v>0</v>
      </c>
      <c r="W25" s="21">
        <f t="shared" si="4"/>
        <v>9009.56</v>
      </c>
      <c r="X25" s="78">
        <v>0</v>
      </c>
      <c r="Y25" s="17">
        <v>9009.56</v>
      </c>
      <c r="Z25" s="78">
        <v>0</v>
      </c>
      <c r="AA25" s="78">
        <f t="shared" si="1"/>
        <v>9009.56</v>
      </c>
      <c r="AB25" s="14">
        <v>1165.03</v>
      </c>
      <c r="AC25" s="14" t="s">
        <v>497</v>
      </c>
      <c r="AD25" s="13">
        <v>43467</v>
      </c>
      <c r="AE25" s="18" t="s">
        <v>209</v>
      </c>
      <c r="AF25" s="19">
        <v>4351</v>
      </c>
      <c r="AG25" s="18" t="s">
        <v>327</v>
      </c>
      <c r="AH25" s="17">
        <v>5825.15</v>
      </c>
      <c r="AI25" s="17">
        <v>5825.15</v>
      </c>
      <c r="AJ25" s="60">
        <f t="shared" si="2"/>
        <v>0</v>
      </c>
      <c r="AK25" s="60">
        <f t="shared" si="3"/>
        <v>64.65521068731437</v>
      </c>
      <c r="AL25" s="4" t="s">
        <v>178</v>
      </c>
      <c r="AM25" s="4" t="s">
        <v>427</v>
      </c>
      <c r="AN25" s="20">
        <f t="shared" si="0"/>
        <v>731</v>
      </c>
      <c r="AO25" s="21">
        <v>0</v>
      </c>
    </row>
    <row r="26" spans="1:41" ht="50.25" customHeight="1">
      <c r="A26" s="10" t="s">
        <v>498</v>
      </c>
      <c r="B26" s="4" t="s">
        <v>499</v>
      </c>
      <c r="C26" s="4" t="s">
        <v>500</v>
      </c>
      <c r="D26" s="4" t="s">
        <v>501</v>
      </c>
      <c r="E26" s="4" t="s">
        <v>238</v>
      </c>
      <c r="F26" s="4" t="s">
        <v>112</v>
      </c>
      <c r="G26" s="4" t="s">
        <v>502</v>
      </c>
      <c r="H26" s="4" t="s">
        <v>111</v>
      </c>
      <c r="I26" s="4" t="s">
        <v>503</v>
      </c>
      <c r="J26" s="13"/>
      <c r="K26" s="4" t="s">
        <v>504</v>
      </c>
      <c r="L26" s="4" t="s">
        <v>505</v>
      </c>
      <c r="M26" s="12">
        <v>43466</v>
      </c>
      <c r="N26" s="13">
        <v>43826</v>
      </c>
      <c r="O26" s="12">
        <v>44557</v>
      </c>
      <c r="P26" s="13"/>
      <c r="Q26" s="13"/>
      <c r="R26" s="14"/>
      <c r="S26" s="13"/>
      <c r="T26" s="13"/>
      <c r="U26" s="21">
        <v>0</v>
      </c>
      <c r="V26" s="21">
        <v>0</v>
      </c>
      <c r="W26" s="21">
        <f t="shared" si="4"/>
        <v>30345</v>
      </c>
      <c r="X26" s="78">
        <v>0</v>
      </c>
      <c r="Y26" s="14">
        <v>30345</v>
      </c>
      <c r="Z26" s="78">
        <v>0</v>
      </c>
      <c r="AA26" s="78">
        <f t="shared" si="1"/>
        <v>30345</v>
      </c>
      <c r="AB26" s="24">
        <v>2550</v>
      </c>
      <c r="AC26" s="14" t="s">
        <v>506</v>
      </c>
      <c r="AD26" s="13">
        <v>43467</v>
      </c>
      <c r="AE26" s="18" t="s">
        <v>209</v>
      </c>
      <c r="AF26" s="19">
        <v>4351</v>
      </c>
      <c r="AG26" s="18" t="s">
        <v>164</v>
      </c>
      <c r="AH26" s="14">
        <v>12750</v>
      </c>
      <c r="AI26" s="17">
        <v>12750</v>
      </c>
      <c r="AJ26" s="60">
        <f t="shared" si="2"/>
        <v>0</v>
      </c>
      <c r="AK26" s="60">
        <f t="shared" si="3"/>
        <v>42.016806722689076</v>
      </c>
      <c r="AL26" s="4" t="s">
        <v>315</v>
      </c>
      <c r="AM26" s="4" t="s">
        <v>420</v>
      </c>
      <c r="AN26" s="20">
        <f t="shared" si="0"/>
        <v>731</v>
      </c>
      <c r="AO26" s="21">
        <v>0</v>
      </c>
    </row>
    <row r="27" spans="1:41" ht="184.5" customHeight="1">
      <c r="A27" s="10" t="s">
        <v>507</v>
      </c>
      <c r="B27" s="4" t="s">
        <v>508</v>
      </c>
      <c r="C27" s="4" t="s">
        <v>509</v>
      </c>
      <c r="D27" s="4" t="s">
        <v>510</v>
      </c>
      <c r="E27" s="4" t="s">
        <v>511</v>
      </c>
      <c r="F27" s="4" t="s">
        <v>114</v>
      </c>
      <c r="G27" s="4" t="s">
        <v>512</v>
      </c>
      <c r="H27" s="4"/>
      <c r="I27" s="4"/>
      <c r="J27" s="13">
        <v>43446</v>
      </c>
      <c r="K27" s="4" t="s">
        <v>513</v>
      </c>
      <c r="L27" s="4" t="s">
        <v>513</v>
      </c>
      <c r="M27" s="12">
        <v>43466</v>
      </c>
      <c r="N27" s="13">
        <v>43798</v>
      </c>
      <c r="O27" s="12">
        <v>44894</v>
      </c>
      <c r="P27" s="13" t="s">
        <v>11</v>
      </c>
      <c r="Q27" s="13"/>
      <c r="R27" s="14">
        <f>IF(P27="SIM",X27*0.05,0)</f>
        <v>0</v>
      </c>
      <c r="S27" s="13"/>
      <c r="T27" s="13"/>
      <c r="U27" s="21">
        <v>0</v>
      </c>
      <c r="V27" s="21">
        <v>0</v>
      </c>
      <c r="W27" s="21">
        <f t="shared" si="4"/>
        <v>32400</v>
      </c>
      <c r="X27" s="78">
        <v>0</v>
      </c>
      <c r="Y27" s="17">
        <v>32400</v>
      </c>
      <c r="Z27" s="78">
        <v>0</v>
      </c>
      <c r="AA27" s="78">
        <f t="shared" si="1"/>
        <v>32400</v>
      </c>
      <c r="AB27" s="14" t="s">
        <v>160</v>
      </c>
      <c r="AC27" s="14" t="s">
        <v>514</v>
      </c>
      <c r="AD27" s="13">
        <v>43740</v>
      </c>
      <c r="AE27" s="18" t="s">
        <v>210</v>
      </c>
      <c r="AF27" s="19">
        <v>4164</v>
      </c>
      <c r="AG27" s="18" t="s">
        <v>161</v>
      </c>
      <c r="AH27" s="17">
        <v>0</v>
      </c>
      <c r="AI27" s="17">
        <v>0</v>
      </c>
      <c r="AJ27" s="60">
        <f t="shared" si="2"/>
        <v>0</v>
      </c>
      <c r="AK27" s="60">
        <f t="shared" si="3"/>
        <v>0</v>
      </c>
      <c r="AL27" s="4" t="s">
        <v>166</v>
      </c>
      <c r="AM27" s="14" t="s">
        <v>431</v>
      </c>
      <c r="AN27" s="20">
        <f>O27-N27</f>
        <v>1096</v>
      </c>
      <c r="AO27" s="21">
        <v>0</v>
      </c>
    </row>
    <row r="28" spans="1:41" ht="88.5" customHeight="1">
      <c r="A28" s="10" t="s">
        <v>515</v>
      </c>
      <c r="B28" s="4" t="s">
        <v>516</v>
      </c>
      <c r="C28" s="4" t="s">
        <v>489</v>
      </c>
      <c r="D28" s="4" t="s">
        <v>517</v>
      </c>
      <c r="E28" s="4" t="s">
        <v>518</v>
      </c>
      <c r="F28" s="26" t="s">
        <v>114</v>
      </c>
      <c r="G28" s="26" t="s">
        <v>519</v>
      </c>
      <c r="H28" s="4" t="s">
        <v>114</v>
      </c>
      <c r="I28" s="26" t="s">
        <v>520</v>
      </c>
      <c r="J28" s="13">
        <v>43585</v>
      </c>
      <c r="K28" s="4" t="s">
        <v>521</v>
      </c>
      <c r="L28" s="4" t="s">
        <v>522</v>
      </c>
      <c r="M28" s="12">
        <v>43580</v>
      </c>
      <c r="N28" s="13">
        <v>43945</v>
      </c>
      <c r="O28" s="12">
        <v>45040</v>
      </c>
      <c r="P28" s="13" t="s">
        <v>11</v>
      </c>
      <c r="Q28" s="13"/>
      <c r="R28" s="14">
        <f>IF(P28="sim",V28*0.05,0)</f>
        <v>34041</v>
      </c>
      <c r="S28" s="13"/>
      <c r="T28" s="13" t="s">
        <v>523</v>
      </c>
      <c r="U28" s="21">
        <v>0</v>
      </c>
      <c r="V28" s="21">
        <v>680820</v>
      </c>
      <c r="W28" s="21">
        <v>215593</v>
      </c>
      <c r="X28" s="78">
        <v>0</v>
      </c>
      <c r="Y28" s="16">
        <v>215593</v>
      </c>
      <c r="Z28" s="78">
        <v>465227</v>
      </c>
      <c r="AA28" s="78">
        <f t="shared" si="1"/>
        <v>680820</v>
      </c>
      <c r="AB28" s="24">
        <v>56735</v>
      </c>
      <c r="AC28" s="14" t="s">
        <v>524</v>
      </c>
      <c r="AD28" s="13">
        <v>43467</v>
      </c>
      <c r="AE28" s="18" t="s">
        <v>210</v>
      </c>
      <c r="AF28" s="18" t="s">
        <v>525</v>
      </c>
      <c r="AG28" s="18" t="s">
        <v>161</v>
      </c>
      <c r="AH28" s="17">
        <v>283675</v>
      </c>
      <c r="AI28" s="17">
        <v>230060.43</v>
      </c>
      <c r="AJ28" s="60">
        <f t="shared" si="2"/>
        <v>53614.57000000001</v>
      </c>
      <c r="AK28" s="60">
        <f t="shared" si="3"/>
        <v>131.57894736842104</v>
      </c>
      <c r="AL28" s="4" t="s">
        <v>162</v>
      </c>
      <c r="AM28" s="4" t="s">
        <v>526</v>
      </c>
      <c r="AN28" s="20">
        <f aca="true" t="shared" si="5" ref="AN28:AN45">O28-N28</f>
        <v>1095</v>
      </c>
      <c r="AO28" s="21">
        <v>0</v>
      </c>
    </row>
    <row r="29" spans="1:41" ht="70.5" customHeight="1">
      <c r="A29" s="10" t="s">
        <v>527</v>
      </c>
      <c r="B29" s="4" t="s">
        <v>194</v>
      </c>
      <c r="C29" s="4" t="s">
        <v>528</v>
      </c>
      <c r="D29" s="4" t="s">
        <v>529</v>
      </c>
      <c r="E29" s="4" t="s">
        <v>274</v>
      </c>
      <c r="F29" s="26" t="s">
        <v>111</v>
      </c>
      <c r="G29" s="26" t="s">
        <v>530</v>
      </c>
      <c r="H29" s="4" t="s">
        <v>114</v>
      </c>
      <c r="I29" s="26" t="s">
        <v>377</v>
      </c>
      <c r="J29" s="13">
        <v>43425</v>
      </c>
      <c r="K29" s="4" t="s">
        <v>531</v>
      </c>
      <c r="L29" s="4" t="s">
        <v>531</v>
      </c>
      <c r="M29" s="12">
        <v>43466</v>
      </c>
      <c r="N29" s="13">
        <v>43761</v>
      </c>
      <c r="O29" s="12">
        <v>44492</v>
      </c>
      <c r="P29" s="13" t="s">
        <v>11</v>
      </c>
      <c r="Q29" s="13"/>
      <c r="R29" s="14">
        <f>IF(P29="SIM",X29*0.05,0)</f>
        <v>0</v>
      </c>
      <c r="S29" s="13"/>
      <c r="T29" s="13"/>
      <c r="U29" s="21">
        <v>0</v>
      </c>
      <c r="V29" s="21">
        <v>0</v>
      </c>
      <c r="W29" s="21">
        <f t="shared" si="4"/>
        <v>229040.34</v>
      </c>
      <c r="X29" s="78">
        <v>0</v>
      </c>
      <c r="Y29" s="16">
        <v>229040.34</v>
      </c>
      <c r="Z29" s="78">
        <v>0</v>
      </c>
      <c r="AA29" s="78">
        <f t="shared" si="1"/>
        <v>229040.34</v>
      </c>
      <c r="AB29" s="24">
        <v>23451.23</v>
      </c>
      <c r="AC29" s="14" t="s">
        <v>532</v>
      </c>
      <c r="AD29" s="13">
        <v>43467</v>
      </c>
      <c r="AE29" s="18" t="s">
        <v>210</v>
      </c>
      <c r="AF29" s="18" t="s">
        <v>525</v>
      </c>
      <c r="AG29" s="18" t="s">
        <v>161</v>
      </c>
      <c r="AH29" s="17">
        <v>117256.15</v>
      </c>
      <c r="AI29" s="17">
        <v>117256.15</v>
      </c>
      <c r="AJ29" s="60">
        <f t="shared" si="2"/>
        <v>0</v>
      </c>
      <c r="AK29" s="60">
        <f t="shared" si="3"/>
        <v>51.19454066475801</v>
      </c>
      <c r="AL29" s="4" t="s">
        <v>162</v>
      </c>
      <c r="AM29" s="19" t="s">
        <v>455</v>
      </c>
      <c r="AN29" s="20">
        <f t="shared" si="5"/>
        <v>731</v>
      </c>
      <c r="AO29" s="21">
        <v>0</v>
      </c>
    </row>
    <row r="30" spans="1:41" ht="152.25" customHeight="1">
      <c r="A30" s="10" t="s">
        <v>334</v>
      </c>
      <c r="B30" s="4" t="s">
        <v>335</v>
      </c>
      <c r="C30" s="4" t="s">
        <v>233</v>
      </c>
      <c r="D30" s="4" t="s">
        <v>533</v>
      </c>
      <c r="E30" s="18" t="s">
        <v>534</v>
      </c>
      <c r="F30" s="18" t="s">
        <v>111</v>
      </c>
      <c r="G30" s="4" t="s">
        <v>535</v>
      </c>
      <c r="H30" s="4" t="s">
        <v>114</v>
      </c>
      <c r="I30" s="4" t="s">
        <v>536</v>
      </c>
      <c r="J30" s="13">
        <v>43288</v>
      </c>
      <c r="K30" s="4" t="s">
        <v>537</v>
      </c>
      <c r="L30" s="4" t="s">
        <v>538</v>
      </c>
      <c r="M30" s="12">
        <v>43466</v>
      </c>
      <c r="N30" s="13">
        <v>43637</v>
      </c>
      <c r="O30" s="12">
        <v>44368</v>
      </c>
      <c r="P30" s="13"/>
      <c r="Q30" s="12" t="s">
        <v>177</v>
      </c>
      <c r="R30" s="14"/>
      <c r="S30" s="13"/>
      <c r="T30" s="13"/>
      <c r="U30" s="21">
        <v>0</v>
      </c>
      <c r="V30" s="21">
        <v>0</v>
      </c>
      <c r="W30" s="21">
        <v>1254.22</v>
      </c>
      <c r="X30" s="78">
        <v>0</v>
      </c>
      <c r="Y30" s="16">
        <v>2640.48</v>
      </c>
      <c r="Z30" s="78">
        <v>0</v>
      </c>
      <c r="AA30" s="78">
        <f t="shared" si="1"/>
        <v>2640.48</v>
      </c>
      <c r="AB30" s="24">
        <v>220.04</v>
      </c>
      <c r="AC30" s="14" t="s">
        <v>539</v>
      </c>
      <c r="AD30" s="13">
        <v>43467</v>
      </c>
      <c r="AE30" s="18" t="s">
        <v>209</v>
      </c>
      <c r="AF30" s="19">
        <v>4351</v>
      </c>
      <c r="AG30" s="18" t="s">
        <v>164</v>
      </c>
      <c r="AH30" s="17">
        <v>1100.2</v>
      </c>
      <c r="AI30" s="17">
        <v>1100.2</v>
      </c>
      <c r="AJ30" s="60">
        <f t="shared" si="2"/>
        <v>0</v>
      </c>
      <c r="AK30" s="60">
        <f t="shared" si="3"/>
        <v>41.666666666666664</v>
      </c>
      <c r="AL30" s="5" t="s">
        <v>360</v>
      </c>
      <c r="AM30" s="19" t="s">
        <v>540</v>
      </c>
      <c r="AN30" s="20">
        <f t="shared" si="5"/>
        <v>731</v>
      </c>
      <c r="AO30" s="21">
        <v>0</v>
      </c>
    </row>
    <row r="31" spans="1:41" ht="75" customHeight="1">
      <c r="A31" s="10" t="s">
        <v>188</v>
      </c>
      <c r="B31" s="10" t="s">
        <v>541</v>
      </c>
      <c r="C31" s="4" t="s">
        <v>542</v>
      </c>
      <c r="D31" s="4" t="s">
        <v>543</v>
      </c>
      <c r="E31" s="4" t="s">
        <v>234</v>
      </c>
      <c r="F31" s="4" t="s">
        <v>112</v>
      </c>
      <c r="G31" s="4" t="s">
        <v>544</v>
      </c>
      <c r="H31" s="4" t="s">
        <v>112</v>
      </c>
      <c r="I31" s="4" t="s">
        <v>475</v>
      </c>
      <c r="J31" s="13">
        <v>43446</v>
      </c>
      <c r="K31" s="4" t="s">
        <v>263</v>
      </c>
      <c r="L31" s="4" t="s">
        <v>263</v>
      </c>
      <c r="M31" s="12">
        <v>43466</v>
      </c>
      <c r="N31" s="13">
        <v>43814</v>
      </c>
      <c r="O31" s="12">
        <v>44180</v>
      </c>
      <c r="P31" s="13" t="s">
        <v>11</v>
      </c>
      <c r="Q31" s="12"/>
      <c r="R31" s="14">
        <f>IF(P31="SIM",Y31*0.05,)</f>
        <v>15525</v>
      </c>
      <c r="S31" s="13"/>
      <c r="T31" s="13"/>
      <c r="U31" s="21">
        <v>0</v>
      </c>
      <c r="V31" s="21">
        <v>0</v>
      </c>
      <c r="W31" s="21">
        <f t="shared" si="4"/>
        <v>310500</v>
      </c>
      <c r="X31" s="78">
        <v>0</v>
      </c>
      <c r="Y31" s="16">
        <v>310500</v>
      </c>
      <c r="Z31" s="78">
        <v>0</v>
      </c>
      <c r="AA31" s="78">
        <f t="shared" si="1"/>
        <v>310500</v>
      </c>
      <c r="AB31" s="24">
        <v>27000</v>
      </c>
      <c r="AC31" s="24" t="s">
        <v>545</v>
      </c>
      <c r="AD31" s="12">
        <v>43467</v>
      </c>
      <c r="AE31" s="18" t="s">
        <v>210</v>
      </c>
      <c r="AF31" s="19">
        <v>4164</v>
      </c>
      <c r="AG31" s="18" t="s">
        <v>161</v>
      </c>
      <c r="AH31" s="17">
        <v>135000</v>
      </c>
      <c r="AI31" s="17">
        <v>135000</v>
      </c>
      <c r="AJ31" s="60">
        <f t="shared" si="2"/>
        <v>0</v>
      </c>
      <c r="AK31" s="60">
        <f t="shared" si="3"/>
        <v>43.47826086956522</v>
      </c>
      <c r="AL31" s="13" t="s">
        <v>172</v>
      </c>
      <c r="AM31" s="19" t="s">
        <v>455</v>
      </c>
      <c r="AN31" s="20">
        <f t="shared" si="5"/>
        <v>366</v>
      </c>
      <c r="AO31" s="21">
        <v>0</v>
      </c>
    </row>
    <row r="32" spans="1:44" ht="114.75" customHeight="1">
      <c r="A32" s="10" t="s">
        <v>188</v>
      </c>
      <c r="B32" s="10" t="s">
        <v>541</v>
      </c>
      <c r="C32" s="4" t="s">
        <v>546</v>
      </c>
      <c r="D32" s="4" t="s">
        <v>547</v>
      </c>
      <c r="E32" s="4" t="s">
        <v>235</v>
      </c>
      <c r="F32" s="4" t="s">
        <v>112</v>
      </c>
      <c r="G32" s="4" t="s">
        <v>548</v>
      </c>
      <c r="H32" s="4" t="s">
        <v>114</v>
      </c>
      <c r="I32" s="4" t="s">
        <v>549</v>
      </c>
      <c r="J32" s="13">
        <v>43446</v>
      </c>
      <c r="K32" s="4" t="s">
        <v>264</v>
      </c>
      <c r="L32" s="4" t="s">
        <v>264</v>
      </c>
      <c r="M32" s="12">
        <v>43466</v>
      </c>
      <c r="N32" s="13">
        <v>43814</v>
      </c>
      <c r="O32" s="12">
        <v>44545</v>
      </c>
      <c r="P32" s="15"/>
      <c r="Q32" s="12"/>
      <c r="R32" s="14"/>
      <c r="S32" s="15"/>
      <c r="T32" s="15"/>
      <c r="U32" s="21">
        <v>0</v>
      </c>
      <c r="V32" s="21">
        <v>0</v>
      </c>
      <c r="W32" s="21">
        <f t="shared" si="4"/>
        <v>85560</v>
      </c>
      <c r="X32" s="78">
        <v>0</v>
      </c>
      <c r="Y32" s="16">
        <v>85560</v>
      </c>
      <c r="Z32" s="78">
        <v>0</v>
      </c>
      <c r="AA32" s="78">
        <f t="shared" si="1"/>
        <v>85560</v>
      </c>
      <c r="AB32" s="24">
        <v>7440</v>
      </c>
      <c r="AC32" s="24" t="s">
        <v>550</v>
      </c>
      <c r="AD32" s="12">
        <v>43467</v>
      </c>
      <c r="AE32" s="18" t="s">
        <v>210</v>
      </c>
      <c r="AF32" s="19">
        <v>4164</v>
      </c>
      <c r="AG32" s="18" t="s">
        <v>161</v>
      </c>
      <c r="AH32" s="17">
        <v>37200</v>
      </c>
      <c r="AI32" s="17">
        <v>30020.4</v>
      </c>
      <c r="AJ32" s="60">
        <f t="shared" si="2"/>
        <v>7179.5999999999985</v>
      </c>
      <c r="AK32" s="60">
        <f t="shared" si="3"/>
        <v>43.47826086956522</v>
      </c>
      <c r="AL32" s="13" t="s">
        <v>172</v>
      </c>
      <c r="AM32" s="19" t="s">
        <v>455</v>
      </c>
      <c r="AN32" s="20">
        <f t="shared" si="5"/>
        <v>731</v>
      </c>
      <c r="AO32" s="21">
        <v>0</v>
      </c>
      <c r="AR32" s="3"/>
    </row>
    <row r="33" spans="1:44" ht="45.75" customHeight="1">
      <c r="A33" s="10" t="s">
        <v>551</v>
      </c>
      <c r="B33" s="10" t="s">
        <v>552</v>
      </c>
      <c r="C33" s="4" t="s">
        <v>553</v>
      </c>
      <c r="D33" s="4" t="s">
        <v>554</v>
      </c>
      <c r="E33" s="4" t="s">
        <v>555</v>
      </c>
      <c r="F33" s="4" t="s">
        <v>111</v>
      </c>
      <c r="G33" s="4" t="s">
        <v>556</v>
      </c>
      <c r="H33" s="4" t="s">
        <v>111</v>
      </c>
      <c r="I33" s="4" t="s">
        <v>424</v>
      </c>
      <c r="J33" s="13"/>
      <c r="K33" s="4" t="s">
        <v>557</v>
      </c>
      <c r="L33" s="4" t="s">
        <v>558</v>
      </c>
      <c r="M33" s="12">
        <v>43595</v>
      </c>
      <c r="N33" s="13">
        <v>43747</v>
      </c>
      <c r="O33" s="12">
        <v>44690</v>
      </c>
      <c r="P33" s="13" t="s">
        <v>11</v>
      </c>
      <c r="Q33" s="12"/>
      <c r="R33" s="14">
        <f>IF(P33="sim",V33*0.05,0)</f>
        <v>324.25</v>
      </c>
      <c r="S33" s="13"/>
      <c r="T33" s="13" t="s">
        <v>177</v>
      </c>
      <c r="U33" s="21">
        <v>0</v>
      </c>
      <c r="V33" s="21">
        <v>6485</v>
      </c>
      <c r="W33" s="21">
        <f>Y33-V33</f>
        <v>5577.1</v>
      </c>
      <c r="X33" s="78">
        <v>0</v>
      </c>
      <c r="Y33" s="16">
        <v>12062.1</v>
      </c>
      <c r="Z33" s="78">
        <v>0</v>
      </c>
      <c r="AA33" s="78">
        <f t="shared" si="1"/>
        <v>12062.1</v>
      </c>
      <c r="AB33" s="24">
        <v>1297</v>
      </c>
      <c r="AC33" s="24" t="s">
        <v>559</v>
      </c>
      <c r="AD33" s="12">
        <v>43467</v>
      </c>
      <c r="AE33" s="18" t="s">
        <v>209</v>
      </c>
      <c r="AF33" s="19">
        <v>4351</v>
      </c>
      <c r="AG33" s="18" t="s">
        <v>327</v>
      </c>
      <c r="AH33" s="17">
        <v>6485</v>
      </c>
      <c r="AI33" s="17">
        <v>6485</v>
      </c>
      <c r="AJ33" s="60">
        <f t="shared" si="2"/>
        <v>0</v>
      </c>
      <c r="AK33" s="60">
        <f t="shared" si="3"/>
        <v>53.76344086021505</v>
      </c>
      <c r="AL33" s="5" t="s">
        <v>315</v>
      </c>
      <c r="AM33" s="4" t="s">
        <v>427</v>
      </c>
      <c r="AN33" s="20">
        <f t="shared" si="5"/>
        <v>943</v>
      </c>
      <c r="AO33" s="21">
        <f>AB33*9+AB33/30*9</f>
        <v>12062.1</v>
      </c>
      <c r="AR33" s="3"/>
    </row>
    <row r="34" spans="1:44" ht="102" customHeight="1">
      <c r="A34" s="10" t="s">
        <v>250</v>
      </c>
      <c r="B34" s="4" t="s">
        <v>560</v>
      </c>
      <c r="C34" s="4" t="s">
        <v>561</v>
      </c>
      <c r="D34" s="4" t="s">
        <v>562</v>
      </c>
      <c r="E34" s="11" t="s">
        <v>251</v>
      </c>
      <c r="F34" s="26" t="s">
        <v>115</v>
      </c>
      <c r="G34" s="26" t="s">
        <v>563</v>
      </c>
      <c r="H34" s="26" t="s">
        <v>116</v>
      </c>
      <c r="I34" s="26" t="s">
        <v>564</v>
      </c>
      <c r="J34" s="13">
        <v>43393</v>
      </c>
      <c r="K34" s="4" t="s">
        <v>565</v>
      </c>
      <c r="L34" s="4" t="s">
        <v>252</v>
      </c>
      <c r="M34" s="12">
        <v>43466</v>
      </c>
      <c r="N34" s="13">
        <v>43796</v>
      </c>
      <c r="O34" s="12">
        <v>43796</v>
      </c>
      <c r="P34" s="12"/>
      <c r="Q34" s="12"/>
      <c r="R34" s="14">
        <f>IF(P34="SIM",Z34*0.05,0)</f>
        <v>0</v>
      </c>
      <c r="S34" s="12"/>
      <c r="T34" s="12"/>
      <c r="U34" s="21">
        <v>0</v>
      </c>
      <c r="V34" s="21">
        <v>0</v>
      </c>
      <c r="W34" s="21">
        <f t="shared" si="4"/>
        <v>19249.84</v>
      </c>
      <c r="X34" s="78">
        <v>0</v>
      </c>
      <c r="Y34" s="16">
        <v>19249.84</v>
      </c>
      <c r="Z34" s="78">
        <v>0</v>
      </c>
      <c r="AA34" s="78">
        <f t="shared" si="1"/>
        <v>19249.84</v>
      </c>
      <c r="AB34" s="24">
        <v>3306</v>
      </c>
      <c r="AC34" s="24" t="s">
        <v>566</v>
      </c>
      <c r="AD34" s="12">
        <v>43467</v>
      </c>
      <c r="AE34" s="11" t="s">
        <v>209</v>
      </c>
      <c r="AF34" s="19">
        <v>4351</v>
      </c>
      <c r="AG34" s="18" t="s">
        <v>164</v>
      </c>
      <c r="AH34" s="17">
        <v>10836.15</v>
      </c>
      <c r="AI34" s="17">
        <v>10836.15</v>
      </c>
      <c r="AJ34" s="60">
        <f t="shared" si="2"/>
        <v>0</v>
      </c>
      <c r="AK34" s="60">
        <f t="shared" si="3"/>
        <v>56.292156194544994</v>
      </c>
      <c r="AL34" s="5" t="s">
        <v>360</v>
      </c>
      <c r="AM34" s="19" t="s">
        <v>540</v>
      </c>
      <c r="AN34" s="20">
        <f>O34-M34</f>
        <v>330</v>
      </c>
      <c r="AO34" s="21">
        <v>0</v>
      </c>
      <c r="AR34" s="3"/>
    </row>
    <row r="35" spans="1:44" ht="84" customHeight="1">
      <c r="A35" s="10" t="s">
        <v>567</v>
      </c>
      <c r="B35" s="4" t="s">
        <v>277</v>
      </c>
      <c r="C35" s="4" t="s">
        <v>184</v>
      </c>
      <c r="D35" s="4" t="s">
        <v>278</v>
      </c>
      <c r="E35" s="11" t="s">
        <v>568</v>
      </c>
      <c r="F35" s="26" t="s">
        <v>115</v>
      </c>
      <c r="G35" s="26" t="s">
        <v>569</v>
      </c>
      <c r="H35" s="26" t="s">
        <v>273</v>
      </c>
      <c r="I35" s="26" t="s">
        <v>569</v>
      </c>
      <c r="J35" s="13">
        <v>43375</v>
      </c>
      <c r="K35" s="4" t="s">
        <v>570</v>
      </c>
      <c r="L35" s="4" t="s">
        <v>570</v>
      </c>
      <c r="M35" s="12">
        <v>43466</v>
      </c>
      <c r="N35" s="13">
        <v>43752</v>
      </c>
      <c r="O35" s="12">
        <v>43752</v>
      </c>
      <c r="P35" s="12"/>
      <c r="Q35" s="13" t="s">
        <v>177</v>
      </c>
      <c r="R35" s="14"/>
      <c r="S35" s="12"/>
      <c r="T35" s="12"/>
      <c r="U35" s="21">
        <v>0</v>
      </c>
      <c r="V35" s="21">
        <v>0</v>
      </c>
      <c r="W35" s="21">
        <f t="shared" si="4"/>
        <v>10748.78</v>
      </c>
      <c r="X35" s="78">
        <v>0</v>
      </c>
      <c r="Y35" s="16">
        <v>10748.78</v>
      </c>
      <c r="Z35" s="78">
        <v>0</v>
      </c>
      <c r="AA35" s="78">
        <f t="shared" si="1"/>
        <v>10748.78</v>
      </c>
      <c r="AB35" s="24" t="s">
        <v>160</v>
      </c>
      <c r="AC35" s="14" t="s">
        <v>571</v>
      </c>
      <c r="AD35" s="13">
        <v>43467</v>
      </c>
      <c r="AE35" s="11" t="s">
        <v>209</v>
      </c>
      <c r="AF35" s="19">
        <v>4351</v>
      </c>
      <c r="AG35" s="18" t="s">
        <v>281</v>
      </c>
      <c r="AH35" s="17">
        <v>5316.28</v>
      </c>
      <c r="AI35" s="17">
        <v>5316.28</v>
      </c>
      <c r="AJ35" s="60">
        <f t="shared" si="2"/>
        <v>0</v>
      </c>
      <c r="AK35" s="60">
        <f t="shared" si="3"/>
        <v>49.45938050643887</v>
      </c>
      <c r="AL35" s="4" t="s">
        <v>315</v>
      </c>
      <c r="AM35" s="4" t="s">
        <v>427</v>
      </c>
      <c r="AN35" s="20">
        <f>O35-N35</f>
        <v>0</v>
      </c>
      <c r="AO35" s="21">
        <v>0</v>
      </c>
      <c r="AR35" s="3"/>
    </row>
    <row r="36" spans="1:41" ht="51" customHeight="1">
      <c r="A36" s="10" t="s">
        <v>358</v>
      </c>
      <c r="B36" s="4" t="s">
        <v>572</v>
      </c>
      <c r="C36" s="4" t="s">
        <v>555</v>
      </c>
      <c r="D36" s="4" t="s">
        <v>573</v>
      </c>
      <c r="E36" s="11" t="s">
        <v>267</v>
      </c>
      <c r="F36" s="26" t="s">
        <v>111</v>
      </c>
      <c r="G36" s="26" t="s">
        <v>574</v>
      </c>
      <c r="H36" s="26" t="s">
        <v>114</v>
      </c>
      <c r="I36" s="26" t="s">
        <v>433</v>
      </c>
      <c r="J36" s="13">
        <v>43385</v>
      </c>
      <c r="K36" s="4" t="s">
        <v>359</v>
      </c>
      <c r="L36" s="4" t="s">
        <v>359</v>
      </c>
      <c r="M36" s="12">
        <v>43466</v>
      </c>
      <c r="N36" s="13">
        <v>43738</v>
      </c>
      <c r="O36" s="12">
        <v>44469</v>
      </c>
      <c r="P36" s="12" t="s">
        <v>11</v>
      </c>
      <c r="Q36" s="12"/>
      <c r="R36" s="14"/>
      <c r="S36" s="12"/>
      <c r="T36" s="12"/>
      <c r="U36" s="21">
        <v>0</v>
      </c>
      <c r="V36" s="21">
        <v>0</v>
      </c>
      <c r="W36" s="21">
        <f t="shared" si="4"/>
        <v>71910</v>
      </c>
      <c r="X36" s="78">
        <v>0</v>
      </c>
      <c r="Y36" s="16">
        <v>71910</v>
      </c>
      <c r="Z36" s="78">
        <v>0</v>
      </c>
      <c r="AA36" s="78">
        <f t="shared" si="1"/>
        <v>71910</v>
      </c>
      <c r="AB36" s="24">
        <v>7990</v>
      </c>
      <c r="AC36" s="24" t="s">
        <v>575</v>
      </c>
      <c r="AD36" s="12">
        <v>43467</v>
      </c>
      <c r="AE36" s="11" t="s">
        <v>210</v>
      </c>
      <c r="AF36" s="19">
        <v>4164</v>
      </c>
      <c r="AG36" s="18" t="s">
        <v>161</v>
      </c>
      <c r="AH36" s="17">
        <v>39950</v>
      </c>
      <c r="AI36" s="17">
        <v>31960</v>
      </c>
      <c r="AJ36" s="60">
        <f t="shared" si="2"/>
        <v>7990</v>
      </c>
      <c r="AK36" s="60">
        <f t="shared" si="3"/>
        <v>55.55555555555556</v>
      </c>
      <c r="AL36" s="13" t="s">
        <v>172</v>
      </c>
      <c r="AM36" s="19" t="s">
        <v>455</v>
      </c>
      <c r="AN36" s="20"/>
      <c r="AO36" s="17"/>
    </row>
    <row r="37" spans="1:41" ht="69.75" customHeight="1">
      <c r="A37" s="10" t="s">
        <v>254</v>
      </c>
      <c r="B37" s="4" t="s">
        <v>576</v>
      </c>
      <c r="C37" s="4" t="s">
        <v>577</v>
      </c>
      <c r="D37" s="4" t="s">
        <v>578</v>
      </c>
      <c r="E37" s="11" t="s">
        <v>272</v>
      </c>
      <c r="F37" s="26" t="s">
        <v>111</v>
      </c>
      <c r="G37" s="26" t="s">
        <v>579</v>
      </c>
      <c r="H37" s="26" t="s">
        <v>116</v>
      </c>
      <c r="I37" s="26" t="s">
        <v>459</v>
      </c>
      <c r="J37" s="13">
        <v>43512</v>
      </c>
      <c r="K37" s="4" t="s">
        <v>580</v>
      </c>
      <c r="L37" s="4" t="s">
        <v>581</v>
      </c>
      <c r="M37" s="12">
        <v>43477</v>
      </c>
      <c r="N37" s="13">
        <v>43841</v>
      </c>
      <c r="O37" s="12">
        <v>44572</v>
      </c>
      <c r="P37" s="12" t="s">
        <v>11</v>
      </c>
      <c r="Q37" s="12"/>
      <c r="R37" s="14">
        <f>IF(P37="sim",Z37*0.05,0)</f>
        <v>1967.314</v>
      </c>
      <c r="S37" s="12" t="s">
        <v>177</v>
      </c>
      <c r="T37" s="12"/>
      <c r="U37" s="21">
        <v>0</v>
      </c>
      <c r="V37" s="21">
        <v>129951</v>
      </c>
      <c r="W37" s="21">
        <f t="shared" si="4"/>
        <v>129951.01</v>
      </c>
      <c r="X37" s="78">
        <v>0</v>
      </c>
      <c r="Y37" s="16">
        <v>129951.01</v>
      </c>
      <c r="Z37" s="16">
        <v>39346.28</v>
      </c>
      <c r="AA37" s="78">
        <v>129951.01</v>
      </c>
      <c r="AB37" s="24">
        <v>10825.25</v>
      </c>
      <c r="AC37" s="14" t="s">
        <v>582</v>
      </c>
      <c r="AD37" s="13">
        <v>43467</v>
      </c>
      <c r="AE37" s="11" t="s">
        <v>209</v>
      </c>
      <c r="AF37" s="19">
        <v>4351</v>
      </c>
      <c r="AG37" s="18" t="s">
        <v>164</v>
      </c>
      <c r="AH37" s="17">
        <v>54146</v>
      </c>
      <c r="AI37" s="17">
        <v>54146</v>
      </c>
      <c r="AJ37" s="60">
        <f t="shared" si="2"/>
        <v>0</v>
      </c>
      <c r="AK37" s="60">
        <f t="shared" si="3"/>
        <v>41.66647108014013</v>
      </c>
      <c r="AL37" s="29" t="s">
        <v>315</v>
      </c>
      <c r="AM37" s="5" t="s">
        <v>583</v>
      </c>
      <c r="AN37" s="20">
        <f t="shared" si="5"/>
        <v>731</v>
      </c>
      <c r="AO37" s="21">
        <f>AB37/30*11</f>
        <v>3969.258333333333</v>
      </c>
    </row>
    <row r="38" spans="1:41" ht="35.25" customHeight="1">
      <c r="A38" s="10" t="s">
        <v>584</v>
      </c>
      <c r="B38" s="4" t="s">
        <v>585</v>
      </c>
      <c r="C38" s="4" t="s">
        <v>586</v>
      </c>
      <c r="D38" s="4" t="s">
        <v>587</v>
      </c>
      <c r="E38" s="4" t="s">
        <v>588</v>
      </c>
      <c r="F38" s="4" t="s">
        <v>111</v>
      </c>
      <c r="G38" s="30" t="s">
        <v>459</v>
      </c>
      <c r="H38" s="30" t="s">
        <v>111</v>
      </c>
      <c r="I38" s="13" t="s">
        <v>372</v>
      </c>
      <c r="J38" s="30">
        <v>43313</v>
      </c>
      <c r="K38" s="4" t="s">
        <v>589</v>
      </c>
      <c r="L38" s="4" t="s">
        <v>589</v>
      </c>
      <c r="M38" s="12">
        <v>43466</v>
      </c>
      <c r="N38" s="13">
        <v>43677</v>
      </c>
      <c r="O38" s="12">
        <v>44773</v>
      </c>
      <c r="P38" s="13" t="s">
        <v>11</v>
      </c>
      <c r="Q38" s="12"/>
      <c r="R38" s="14">
        <f>IF(P38="SIM",Y38*0.05,0)</f>
        <v>4575.415</v>
      </c>
      <c r="S38" s="13" t="s">
        <v>177</v>
      </c>
      <c r="T38" s="13"/>
      <c r="U38" s="21">
        <v>0</v>
      </c>
      <c r="V38" s="21">
        <v>0</v>
      </c>
      <c r="W38" s="21">
        <f t="shared" si="4"/>
        <v>91508.3</v>
      </c>
      <c r="X38" s="78">
        <v>0</v>
      </c>
      <c r="Y38" s="22">
        <v>91508.3</v>
      </c>
      <c r="Z38" s="78">
        <v>0</v>
      </c>
      <c r="AA38" s="78">
        <f t="shared" si="1"/>
        <v>91508.3</v>
      </c>
      <c r="AB38" s="24">
        <v>15251.38</v>
      </c>
      <c r="AC38" s="14" t="s">
        <v>590</v>
      </c>
      <c r="AD38" s="13">
        <v>43467</v>
      </c>
      <c r="AE38" s="18" t="s">
        <v>209</v>
      </c>
      <c r="AF38" s="19">
        <v>4351</v>
      </c>
      <c r="AG38" s="18" t="s">
        <v>175</v>
      </c>
      <c r="AH38" s="29">
        <v>76256.9</v>
      </c>
      <c r="AI38" s="29">
        <v>48858.11</v>
      </c>
      <c r="AJ38" s="60">
        <f t="shared" si="2"/>
        <v>27398.789999999994</v>
      </c>
      <c r="AK38" s="60">
        <f t="shared" si="3"/>
        <v>83.3333151200492</v>
      </c>
      <c r="AL38" s="5" t="s">
        <v>315</v>
      </c>
      <c r="AM38" s="19" t="s">
        <v>591</v>
      </c>
      <c r="AN38" s="20">
        <f t="shared" si="5"/>
        <v>1096</v>
      </c>
      <c r="AO38" s="21">
        <v>0</v>
      </c>
    </row>
    <row r="39" spans="1:41" ht="66.75" customHeight="1">
      <c r="A39" s="10" t="s">
        <v>93</v>
      </c>
      <c r="B39" s="4" t="s">
        <v>592</v>
      </c>
      <c r="C39" s="18" t="s">
        <v>593</v>
      </c>
      <c r="D39" s="4" t="s">
        <v>594</v>
      </c>
      <c r="E39" s="18" t="s">
        <v>94</v>
      </c>
      <c r="F39" s="18" t="s">
        <v>116</v>
      </c>
      <c r="G39" s="18" t="s">
        <v>465</v>
      </c>
      <c r="H39" s="31" t="s">
        <v>115</v>
      </c>
      <c r="I39" s="4" t="s">
        <v>363</v>
      </c>
      <c r="J39" s="30">
        <v>43200</v>
      </c>
      <c r="K39" s="4" t="s">
        <v>595</v>
      </c>
      <c r="L39" s="4" t="s">
        <v>151</v>
      </c>
      <c r="M39" s="12">
        <v>43466</v>
      </c>
      <c r="N39" s="13">
        <v>43548</v>
      </c>
      <c r="O39" s="12">
        <v>43548</v>
      </c>
      <c r="P39" s="13"/>
      <c r="Q39" s="12" t="s">
        <v>177</v>
      </c>
      <c r="R39" s="14">
        <f>IF(P39="SIM",Z39*0.05,0)</f>
        <v>0</v>
      </c>
      <c r="S39" s="13"/>
      <c r="T39" s="13"/>
      <c r="U39" s="21">
        <v>0</v>
      </c>
      <c r="V39" s="21">
        <v>0</v>
      </c>
      <c r="W39" s="21">
        <f t="shared" si="4"/>
        <v>1596</v>
      </c>
      <c r="X39" s="78">
        <v>0</v>
      </c>
      <c r="Y39" s="16">
        <v>1596</v>
      </c>
      <c r="Z39" s="78">
        <v>0</v>
      </c>
      <c r="AA39" s="78">
        <f t="shared" si="1"/>
        <v>1596</v>
      </c>
      <c r="AB39" s="24">
        <v>570</v>
      </c>
      <c r="AC39" s="14" t="s">
        <v>596</v>
      </c>
      <c r="AD39" s="13">
        <v>43467</v>
      </c>
      <c r="AE39" s="18" t="s">
        <v>209</v>
      </c>
      <c r="AF39" s="19">
        <v>4351</v>
      </c>
      <c r="AG39" s="18" t="s">
        <v>164</v>
      </c>
      <c r="AH39" s="17">
        <v>1596</v>
      </c>
      <c r="AI39" s="17">
        <v>1596</v>
      </c>
      <c r="AJ39" s="60">
        <f t="shared" si="2"/>
        <v>0</v>
      </c>
      <c r="AK39" s="60">
        <f t="shared" si="3"/>
        <v>100</v>
      </c>
      <c r="AL39" s="4" t="s">
        <v>315</v>
      </c>
      <c r="AM39" s="19" t="s">
        <v>583</v>
      </c>
      <c r="AN39" s="20">
        <f t="shared" si="5"/>
        <v>0</v>
      </c>
      <c r="AO39" s="21">
        <v>0</v>
      </c>
    </row>
    <row r="40" spans="1:41" ht="60" customHeight="1">
      <c r="A40" s="10" t="s">
        <v>203</v>
      </c>
      <c r="B40" s="4" t="s">
        <v>597</v>
      </c>
      <c r="C40" s="4" t="s">
        <v>598</v>
      </c>
      <c r="D40" s="4" t="s">
        <v>599</v>
      </c>
      <c r="E40" s="18" t="s">
        <v>187</v>
      </c>
      <c r="F40" s="18" t="s">
        <v>116</v>
      </c>
      <c r="G40" s="18" t="s">
        <v>445</v>
      </c>
      <c r="H40" s="31" t="s">
        <v>116</v>
      </c>
      <c r="I40" s="4" t="s">
        <v>445</v>
      </c>
      <c r="J40" s="13">
        <v>43518</v>
      </c>
      <c r="K40" s="4" t="s">
        <v>600</v>
      </c>
      <c r="L40" s="4" t="s">
        <v>204</v>
      </c>
      <c r="M40" s="12">
        <v>43496</v>
      </c>
      <c r="N40" s="13">
        <v>43860</v>
      </c>
      <c r="O40" s="13">
        <v>44226</v>
      </c>
      <c r="P40" s="13" t="s">
        <v>11</v>
      </c>
      <c r="Q40" s="12"/>
      <c r="R40" s="14"/>
      <c r="S40" s="13"/>
      <c r="T40" s="13"/>
      <c r="U40" s="21">
        <v>0</v>
      </c>
      <c r="V40" s="21">
        <v>344756.52</v>
      </c>
      <c r="W40" s="21">
        <v>28729.71</v>
      </c>
      <c r="X40" s="78">
        <v>0</v>
      </c>
      <c r="Y40" s="16">
        <v>344756.52</v>
      </c>
      <c r="Z40" s="78">
        <v>0</v>
      </c>
      <c r="AA40" s="78">
        <f t="shared" si="1"/>
        <v>344756.52</v>
      </c>
      <c r="AB40" s="24">
        <v>28729.71</v>
      </c>
      <c r="AC40" s="14" t="s">
        <v>601</v>
      </c>
      <c r="AD40" s="13">
        <v>43467</v>
      </c>
      <c r="AE40" s="18" t="s">
        <v>209</v>
      </c>
      <c r="AF40" s="19">
        <v>4351</v>
      </c>
      <c r="AG40" s="18" t="s">
        <v>602</v>
      </c>
      <c r="AH40" s="17">
        <v>143648.55</v>
      </c>
      <c r="AI40" s="17">
        <v>143648.55</v>
      </c>
      <c r="AJ40" s="60">
        <f t="shared" si="2"/>
        <v>0</v>
      </c>
      <c r="AK40" s="60">
        <f t="shared" si="3"/>
        <v>41.66666666666666</v>
      </c>
      <c r="AL40" s="5" t="s">
        <v>167</v>
      </c>
      <c r="AM40" s="19" t="s">
        <v>603</v>
      </c>
      <c r="AN40" s="20">
        <f t="shared" si="5"/>
        <v>366</v>
      </c>
      <c r="AO40" s="21">
        <f>AB40*1</f>
        <v>28729.71</v>
      </c>
    </row>
    <row r="41" spans="1:41" ht="33" customHeight="1">
      <c r="A41" s="10" t="s">
        <v>348</v>
      </c>
      <c r="B41" s="4" t="s">
        <v>349</v>
      </c>
      <c r="C41" s="18" t="s">
        <v>351</v>
      </c>
      <c r="D41" s="18" t="s">
        <v>352</v>
      </c>
      <c r="E41" s="18" t="s">
        <v>307</v>
      </c>
      <c r="F41" s="18" t="s">
        <v>111</v>
      </c>
      <c r="G41" s="18" t="s">
        <v>604</v>
      </c>
      <c r="H41" s="31" t="s">
        <v>111</v>
      </c>
      <c r="I41" s="4" t="s">
        <v>605</v>
      </c>
      <c r="J41" s="13">
        <v>43468</v>
      </c>
      <c r="K41" s="4" t="s">
        <v>350</v>
      </c>
      <c r="L41" s="4" t="s">
        <v>350</v>
      </c>
      <c r="M41" s="12">
        <v>43466</v>
      </c>
      <c r="N41" s="13">
        <v>43800</v>
      </c>
      <c r="O41" s="71">
        <v>44531</v>
      </c>
      <c r="P41" s="13"/>
      <c r="Q41" s="12"/>
      <c r="R41" s="14"/>
      <c r="S41" s="13"/>
      <c r="T41" s="72"/>
      <c r="U41" s="21">
        <v>0</v>
      </c>
      <c r="V41" s="21">
        <v>0</v>
      </c>
      <c r="W41" s="21">
        <f t="shared" si="4"/>
        <v>1320</v>
      </c>
      <c r="X41" s="78">
        <v>0</v>
      </c>
      <c r="Y41" s="16">
        <v>1320</v>
      </c>
      <c r="Z41" s="78">
        <v>0</v>
      </c>
      <c r="AA41" s="78">
        <f t="shared" si="1"/>
        <v>1320</v>
      </c>
      <c r="AB41" s="24"/>
      <c r="AC41" s="14" t="s">
        <v>606</v>
      </c>
      <c r="AD41" s="13">
        <v>43467</v>
      </c>
      <c r="AE41" s="18" t="s">
        <v>209</v>
      </c>
      <c r="AF41" s="19">
        <v>1182</v>
      </c>
      <c r="AG41" s="18" t="s">
        <v>164</v>
      </c>
      <c r="AH41" s="73">
        <v>783.15</v>
      </c>
      <c r="AI41" s="17">
        <v>633.42</v>
      </c>
      <c r="AJ41" s="60">
        <f t="shared" si="2"/>
        <v>149.73000000000002</v>
      </c>
      <c r="AK41" s="60">
        <f t="shared" si="3"/>
        <v>59.32954545454545</v>
      </c>
      <c r="AL41" s="5" t="s">
        <v>167</v>
      </c>
      <c r="AM41" s="19" t="s">
        <v>603</v>
      </c>
      <c r="AN41" s="20">
        <f t="shared" si="5"/>
        <v>731</v>
      </c>
      <c r="AO41" s="21">
        <v>0</v>
      </c>
    </row>
    <row r="42" spans="1:41" ht="76.5" customHeight="1">
      <c r="A42" s="10" t="s">
        <v>253</v>
      </c>
      <c r="B42" s="4" t="s">
        <v>607</v>
      </c>
      <c r="C42" s="4" t="s">
        <v>608</v>
      </c>
      <c r="D42" s="4" t="s">
        <v>609</v>
      </c>
      <c r="E42" s="18" t="s">
        <v>249</v>
      </c>
      <c r="F42" s="18" t="s">
        <v>112</v>
      </c>
      <c r="G42" s="18" t="s">
        <v>610</v>
      </c>
      <c r="H42" s="31" t="s">
        <v>112</v>
      </c>
      <c r="I42" s="4" t="s">
        <v>438</v>
      </c>
      <c r="J42" s="13">
        <v>43288</v>
      </c>
      <c r="K42" s="4" t="s">
        <v>611</v>
      </c>
      <c r="L42" s="4" t="s">
        <v>132</v>
      </c>
      <c r="M42" s="12">
        <v>43629</v>
      </c>
      <c r="N42" s="13">
        <v>43994</v>
      </c>
      <c r="O42" s="12">
        <v>44359</v>
      </c>
      <c r="P42" s="13" t="s">
        <v>11</v>
      </c>
      <c r="Q42" s="12"/>
      <c r="R42" s="14">
        <f>IF(P42="sim",V42*0.055)</f>
        <v>56349.216</v>
      </c>
      <c r="S42" s="13"/>
      <c r="T42" s="13"/>
      <c r="U42" s="21">
        <v>0</v>
      </c>
      <c r="V42" s="21">
        <v>1024531.2</v>
      </c>
      <c r="W42" s="21">
        <f t="shared" si="4"/>
        <v>917400</v>
      </c>
      <c r="X42" s="78">
        <v>0</v>
      </c>
      <c r="Y42" s="16">
        <v>917400</v>
      </c>
      <c r="Z42" s="16">
        <v>501600</v>
      </c>
      <c r="AA42" s="78">
        <f t="shared" si="1"/>
        <v>1419000</v>
      </c>
      <c r="AB42" s="24">
        <v>85377.6</v>
      </c>
      <c r="AC42" s="14" t="s">
        <v>612</v>
      </c>
      <c r="AD42" s="13">
        <v>43467</v>
      </c>
      <c r="AE42" s="18" t="s">
        <v>209</v>
      </c>
      <c r="AF42" s="18">
        <v>1182</v>
      </c>
      <c r="AG42" s="18" t="s">
        <v>164</v>
      </c>
      <c r="AH42" s="17">
        <v>377250.76</v>
      </c>
      <c r="AI42" s="17">
        <v>301485.65</v>
      </c>
      <c r="AJ42" s="60">
        <f t="shared" si="2"/>
        <v>75765.10999999999</v>
      </c>
      <c r="AK42" s="60">
        <f t="shared" si="3"/>
        <v>41.12173097885328</v>
      </c>
      <c r="AL42" s="5" t="s">
        <v>167</v>
      </c>
      <c r="AM42" s="19" t="s">
        <v>603</v>
      </c>
      <c r="AN42" s="20">
        <f t="shared" si="5"/>
        <v>365</v>
      </c>
      <c r="AO42" s="21">
        <v>0</v>
      </c>
    </row>
    <row r="43" spans="1:41" ht="60" customHeight="1">
      <c r="A43" s="10" t="s">
        <v>191</v>
      </c>
      <c r="B43" s="4" t="s">
        <v>103</v>
      </c>
      <c r="C43" s="4" t="s">
        <v>613</v>
      </c>
      <c r="D43" s="4" t="s">
        <v>614</v>
      </c>
      <c r="E43" s="18" t="s">
        <v>268</v>
      </c>
      <c r="F43" s="18" t="s">
        <v>111</v>
      </c>
      <c r="G43" s="18" t="s">
        <v>453</v>
      </c>
      <c r="H43" s="31" t="s">
        <v>114</v>
      </c>
      <c r="I43" s="4" t="s">
        <v>615</v>
      </c>
      <c r="J43" s="13">
        <v>43393</v>
      </c>
      <c r="K43" s="4" t="s">
        <v>156</v>
      </c>
      <c r="L43" s="4" t="s">
        <v>157</v>
      </c>
      <c r="M43" s="12">
        <v>43466</v>
      </c>
      <c r="N43" s="13">
        <v>43745</v>
      </c>
      <c r="O43" s="12">
        <v>44841</v>
      </c>
      <c r="P43" s="13"/>
      <c r="Q43" s="12" t="s">
        <v>177</v>
      </c>
      <c r="R43" s="14"/>
      <c r="S43" s="13"/>
      <c r="T43" s="13"/>
      <c r="U43" s="21">
        <v>0</v>
      </c>
      <c r="V43" s="21">
        <v>0</v>
      </c>
      <c r="W43" s="21">
        <f t="shared" si="4"/>
        <v>5973.18</v>
      </c>
      <c r="X43" s="78">
        <v>0</v>
      </c>
      <c r="Y43" s="16">
        <v>5973.18</v>
      </c>
      <c r="Z43" s="16">
        <v>0</v>
      </c>
      <c r="AA43" s="78">
        <f t="shared" si="1"/>
        <v>5973.18</v>
      </c>
      <c r="AB43" s="24" t="s">
        <v>160</v>
      </c>
      <c r="AC43" s="24" t="s">
        <v>616</v>
      </c>
      <c r="AD43" s="13">
        <v>43467</v>
      </c>
      <c r="AE43" s="18" t="s">
        <v>209</v>
      </c>
      <c r="AF43" s="18">
        <v>4351</v>
      </c>
      <c r="AG43" s="18" t="s">
        <v>164</v>
      </c>
      <c r="AH43" s="17">
        <v>3098.4</v>
      </c>
      <c r="AI43" s="17">
        <v>3098.4</v>
      </c>
      <c r="AJ43" s="60">
        <f t="shared" si="2"/>
        <v>0</v>
      </c>
      <c r="AK43" s="60">
        <f t="shared" si="3"/>
        <v>51.87186724659227</v>
      </c>
      <c r="AL43" s="5" t="s">
        <v>314</v>
      </c>
      <c r="AM43" s="4" t="s">
        <v>617</v>
      </c>
      <c r="AN43" s="20">
        <f t="shared" si="5"/>
        <v>1096</v>
      </c>
      <c r="AO43" s="21">
        <v>0</v>
      </c>
    </row>
    <row r="44" spans="1:41" ht="124.5" customHeight="1">
      <c r="A44" s="10" t="s">
        <v>99</v>
      </c>
      <c r="B44" s="4" t="s">
        <v>100</v>
      </c>
      <c r="C44" s="4" t="s">
        <v>342</v>
      </c>
      <c r="D44" s="4" t="s">
        <v>102</v>
      </c>
      <c r="E44" s="4" t="s">
        <v>271</v>
      </c>
      <c r="F44" s="4" t="s">
        <v>111</v>
      </c>
      <c r="G44" s="4" t="s">
        <v>520</v>
      </c>
      <c r="H44" s="4" t="s">
        <v>114</v>
      </c>
      <c r="I44" s="4" t="s">
        <v>376</v>
      </c>
      <c r="J44" s="13">
        <v>43385</v>
      </c>
      <c r="K44" s="4" t="s">
        <v>343</v>
      </c>
      <c r="L44" s="4" t="s">
        <v>343</v>
      </c>
      <c r="M44" s="12">
        <v>43466</v>
      </c>
      <c r="N44" s="13">
        <v>43663</v>
      </c>
      <c r="O44" s="13">
        <v>44394</v>
      </c>
      <c r="P44" s="13"/>
      <c r="Q44" s="12" t="s">
        <v>177</v>
      </c>
      <c r="R44" s="14">
        <f>IF(P44="SIM",Z44*0.05,0)</f>
        <v>0</v>
      </c>
      <c r="S44" s="13"/>
      <c r="T44" s="13"/>
      <c r="U44" s="21">
        <v>0</v>
      </c>
      <c r="V44" s="21">
        <v>0</v>
      </c>
      <c r="W44" s="21">
        <f>Y44</f>
        <v>91131.61</v>
      </c>
      <c r="X44" s="78">
        <v>0</v>
      </c>
      <c r="Y44" s="16">
        <v>91131.61</v>
      </c>
      <c r="Z44" s="16">
        <v>0</v>
      </c>
      <c r="AA44" s="78">
        <f t="shared" si="1"/>
        <v>91131.61</v>
      </c>
      <c r="AB44" s="24">
        <v>0</v>
      </c>
      <c r="AC44" s="14" t="s">
        <v>618</v>
      </c>
      <c r="AD44" s="13">
        <v>43467</v>
      </c>
      <c r="AE44" s="18" t="s">
        <v>210</v>
      </c>
      <c r="AF44" s="19">
        <v>4164</v>
      </c>
      <c r="AG44" s="18" t="s">
        <v>161</v>
      </c>
      <c r="AH44" s="17">
        <v>69389.55</v>
      </c>
      <c r="AI44" s="17">
        <v>69389.55</v>
      </c>
      <c r="AJ44" s="60">
        <f t="shared" si="2"/>
        <v>0</v>
      </c>
      <c r="AK44" s="60">
        <f>AH44*100/Y44</f>
        <v>76.14213114417709</v>
      </c>
      <c r="AL44" s="5" t="s">
        <v>172</v>
      </c>
      <c r="AM44" s="4" t="s">
        <v>619</v>
      </c>
      <c r="AN44" s="20">
        <f t="shared" si="5"/>
        <v>731</v>
      </c>
      <c r="AO44" s="21">
        <v>0</v>
      </c>
    </row>
    <row r="45" spans="1:41" ht="61.5" customHeight="1">
      <c r="A45" s="10" t="s">
        <v>620</v>
      </c>
      <c r="B45" s="4" t="s">
        <v>621</v>
      </c>
      <c r="C45" s="4" t="s">
        <v>622</v>
      </c>
      <c r="D45" s="4" t="s">
        <v>623</v>
      </c>
      <c r="E45" s="4" t="s">
        <v>301</v>
      </c>
      <c r="F45" s="4" t="s">
        <v>111</v>
      </c>
      <c r="G45" s="4" t="s">
        <v>624</v>
      </c>
      <c r="H45" s="4" t="s">
        <v>111</v>
      </c>
      <c r="I45" s="4" t="s">
        <v>625</v>
      </c>
      <c r="J45" s="12">
        <v>43468</v>
      </c>
      <c r="K45" s="4" t="s">
        <v>626</v>
      </c>
      <c r="L45" s="4" t="s">
        <v>626</v>
      </c>
      <c r="M45" s="12">
        <v>43466</v>
      </c>
      <c r="N45" s="13">
        <v>43824</v>
      </c>
      <c r="O45" s="13">
        <v>44920</v>
      </c>
      <c r="P45" s="13" t="s">
        <v>11</v>
      </c>
      <c r="Q45" s="12"/>
      <c r="R45" s="14">
        <v>0</v>
      </c>
      <c r="S45" s="13"/>
      <c r="T45" s="13" t="s">
        <v>177</v>
      </c>
      <c r="U45" s="21">
        <v>0</v>
      </c>
      <c r="V45" s="14">
        <v>0</v>
      </c>
      <c r="W45" s="21">
        <f>Y45</f>
        <v>554983.34</v>
      </c>
      <c r="X45" s="78">
        <v>0</v>
      </c>
      <c r="Y45" s="16">
        <v>554983.34</v>
      </c>
      <c r="Z45" s="16">
        <v>0</v>
      </c>
      <c r="AA45" s="78">
        <f t="shared" si="1"/>
        <v>554983.34</v>
      </c>
      <c r="AB45" s="24">
        <v>46900</v>
      </c>
      <c r="AC45" s="14" t="s">
        <v>627</v>
      </c>
      <c r="AD45" s="13">
        <v>43467</v>
      </c>
      <c r="AE45" s="18" t="s">
        <v>210</v>
      </c>
      <c r="AF45" s="19">
        <v>4164</v>
      </c>
      <c r="AG45" s="18" t="s">
        <v>161</v>
      </c>
      <c r="AH45" s="17">
        <v>234500</v>
      </c>
      <c r="AI45" s="17">
        <v>234500</v>
      </c>
      <c r="AJ45" s="60">
        <f t="shared" si="2"/>
        <v>0</v>
      </c>
      <c r="AK45" s="60">
        <f>AH45*100/Y45</f>
        <v>42.25352061919553</v>
      </c>
      <c r="AL45" s="5" t="s">
        <v>162</v>
      </c>
      <c r="AM45" s="4" t="s">
        <v>628</v>
      </c>
      <c r="AN45" s="20">
        <f t="shared" si="5"/>
        <v>1096</v>
      </c>
      <c r="AO45" s="21">
        <v>0</v>
      </c>
    </row>
    <row r="46" spans="1:41" ht="18.75" customHeight="1">
      <c r="A46" s="10" t="s">
        <v>309</v>
      </c>
      <c r="B46" s="33"/>
      <c r="C46" s="33"/>
      <c r="D46" s="33"/>
      <c r="E46" s="33"/>
      <c r="F46" s="33"/>
      <c r="G46" s="33"/>
      <c r="H46" s="33"/>
      <c r="I46" s="33"/>
      <c r="J46" s="33"/>
      <c r="K46" s="33"/>
      <c r="L46" s="33"/>
      <c r="M46" s="33"/>
      <c r="N46" s="33"/>
      <c r="O46" s="33"/>
      <c r="P46" s="33"/>
      <c r="Q46" s="33"/>
      <c r="R46" s="33"/>
      <c r="S46" s="33"/>
      <c r="T46" s="33"/>
      <c r="U46" s="33"/>
      <c r="V46" s="14">
        <f>SUM(V9:V45)</f>
        <v>6360619.079999999</v>
      </c>
      <c r="W46" s="34">
        <f>SUM(W9:W45)</f>
        <v>4267617.079999999</v>
      </c>
      <c r="X46" s="78">
        <v>0</v>
      </c>
      <c r="Y46" s="34">
        <f>SUM(Y9:Y45)</f>
        <v>4673935.05</v>
      </c>
      <c r="Z46" s="34">
        <f>SUM(Z9:Z45)</f>
        <v>3487581.69</v>
      </c>
      <c r="AA46" s="125">
        <f t="shared" si="1"/>
        <v>8161516.74</v>
      </c>
      <c r="AB46" s="34"/>
      <c r="AC46" s="34"/>
      <c r="AD46" s="34"/>
      <c r="AE46" s="34"/>
      <c r="AF46" s="34"/>
      <c r="AG46" s="34"/>
      <c r="AH46" s="34">
        <f>SUM(AH9:AH45)</f>
        <v>3231256.059999999</v>
      </c>
      <c r="AI46" s="34">
        <f>SUM(AI9:AI45)</f>
        <v>2751315.2599999993</v>
      </c>
      <c r="AJ46" s="34">
        <f>SUM(AJ9:AJ45)</f>
        <v>479940.79999999993</v>
      </c>
      <c r="AK46" s="126">
        <f>AH46*100/AA46</f>
        <v>39.59136718011558</v>
      </c>
      <c r="AL46" s="33"/>
      <c r="AM46" s="33"/>
      <c r="AN46" s="20"/>
      <c r="AO46" s="21"/>
    </row>
    <row r="47" spans="1:37" ht="28.5" customHeight="1">
      <c r="A47" s="10" t="s">
        <v>310</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1"/>
    </row>
    <row r="48" spans="1:37" ht="17.25" customHeight="1">
      <c r="A48" s="35" t="s">
        <v>311</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1"/>
    </row>
    <row r="49" spans="1:37" ht="21" customHeight="1">
      <c r="A49" s="36" t="s">
        <v>345</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37"/>
      <c r="AE49" s="6"/>
      <c r="AF49" s="6"/>
      <c r="AG49" s="6"/>
      <c r="AH49" s="6"/>
      <c r="AI49" s="6"/>
      <c r="AJ49" s="6"/>
      <c r="AK49" s="1"/>
    </row>
    <row r="51" ht="26.25">
      <c r="B51" s="38" t="s">
        <v>180</v>
      </c>
    </row>
    <row r="53" ht="26.25">
      <c r="B53" s="38" t="s">
        <v>413</v>
      </c>
    </row>
    <row r="56" spans="1:37" ht="24" customHeight="1">
      <c r="A56" s="105" t="s">
        <v>1</v>
      </c>
      <c r="B56" s="105" t="s">
        <v>2</v>
      </c>
      <c r="C56" s="96" t="s">
        <v>405</v>
      </c>
      <c r="D56" s="96" t="s">
        <v>406</v>
      </c>
      <c r="E56" s="96" t="s">
        <v>407</v>
      </c>
      <c r="F56" s="105" t="s">
        <v>4</v>
      </c>
      <c r="G56" s="105"/>
      <c r="H56" s="105" t="s">
        <v>227</v>
      </c>
      <c r="I56" s="105"/>
      <c r="J56" s="96" t="s">
        <v>408</v>
      </c>
      <c r="K56" s="96" t="s">
        <v>404</v>
      </c>
      <c r="L56" s="96" t="s">
        <v>403</v>
      </c>
      <c r="M56" s="105" t="s">
        <v>7</v>
      </c>
      <c r="N56" s="105"/>
      <c r="O56" s="105"/>
      <c r="P56" s="99" t="s">
        <v>402</v>
      </c>
      <c r="Q56" s="100"/>
      <c r="R56" s="101"/>
      <c r="S56" s="99" t="s">
        <v>401</v>
      </c>
      <c r="T56" s="101"/>
      <c r="U56" s="105" t="s">
        <v>14</v>
      </c>
      <c r="V56" s="105"/>
      <c r="W56" s="105"/>
      <c r="X56" s="96" t="s">
        <v>400</v>
      </c>
      <c r="Y56" s="96" t="s">
        <v>399</v>
      </c>
      <c r="Z56" s="96" t="s">
        <v>398</v>
      </c>
      <c r="AA56" s="96" t="s">
        <v>397</v>
      </c>
      <c r="AB56" s="105" t="s">
        <v>15</v>
      </c>
      <c r="AC56" s="105" t="s">
        <v>16</v>
      </c>
      <c r="AD56" s="96" t="s">
        <v>409</v>
      </c>
      <c r="AE56" s="96" t="s">
        <v>395</v>
      </c>
      <c r="AF56" s="96" t="s">
        <v>410</v>
      </c>
      <c r="AG56" s="96" t="s">
        <v>394</v>
      </c>
      <c r="AH56" s="96" t="s">
        <v>393</v>
      </c>
      <c r="AI56" s="105" t="s">
        <v>17</v>
      </c>
      <c r="AJ56" s="105" t="s">
        <v>18</v>
      </c>
      <c r="AK56" s="96" t="s">
        <v>392</v>
      </c>
    </row>
    <row r="57" spans="1:37" ht="23.25" customHeight="1">
      <c r="A57" s="105"/>
      <c r="B57" s="106"/>
      <c r="C57" s="97"/>
      <c r="D57" s="97"/>
      <c r="E57" s="97"/>
      <c r="F57" s="107"/>
      <c r="G57" s="107"/>
      <c r="H57" s="107"/>
      <c r="I57" s="107"/>
      <c r="J57" s="97"/>
      <c r="K57" s="97"/>
      <c r="L57" s="97"/>
      <c r="M57" s="105"/>
      <c r="N57" s="105"/>
      <c r="O57" s="105"/>
      <c r="P57" s="102"/>
      <c r="Q57" s="103"/>
      <c r="R57" s="104"/>
      <c r="S57" s="102"/>
      <c r="T57" s="104"/>
      <c r="U57" s="106"/>
      <c r="V57" s="106"/>
      <c r="W57" s="106"/>
      <c r="X57" s="97"/>
      <c r="Y57" s="97"/>
      <c r="Z57" s="97"/>
      <c r="AA57" s="97"/>
      <c r="AB57" s="105"/>
      <c r="AC57" s="106"/>
      <c r="AD57" s="97"/>
      <c r="AE57" s="97"/>
      <c r="AF57" s="97"/>
      <c r="AG57" s="97"/>
      <c r="AH57" s="97"/>
      <c r="AI57" s="106"/>
      <c r="AJ57" s="106"/>
      <c r="AK57" s="97"/>
    </row>
    <row r="58" spans="1:37" ht="24" customHeight="1">
      <c r="A58" s="105"/>
      <c r="B58" s="106"/>
      <c r="C58" s="98"/>
      <c r="D58" s="98"/>
      <c r="E58" s="98"/>
      <c r="F58" s="39" t="s">
        <v>3</v>
      </c>
      <c r="G58" s="39" t="s">
        <v>5</v>
      </c>
      <c r="H58" s="39" t="s">
        <v>3</v>
      </c>
      <c r="I58" s="39" t="s">
        <v>5</v>
      </c>
      <c r="J58" s="98"/>
      <c r="K58" s="98"/>
      <c r="L58" s="98"/>
      <c r="M58" s="39" t="s">
        <v>8</v>
      </c>
      <c r="N58" s="39" t="s">
        <v>9</v>
      </c>
      <c r="O58" s="39" t="s">
        <v>10</v>
      </c>
      <c r="P58" s="39" t="s">
        <v>11</v>
      </c>
      <c r="Q58" s="39" t="s">
        <v>12</v>
      </c>
      <c r="R58" s="39" t="s">
        <v>13</v>
      </c>
      <c r="S58" s="39" t="s">
        <v>11</v>
      </c>
      <c r="T58" s="39" t="s">
        <v>12</v>
      </c>
      <c r="U58" s="39" t="s">
        <v>6</v>
      </c>
      <c r="V58" s="39" t="s">
        <v>245</v>
      </c>
      <c r="W58" s="39" t="s">
        <v>4</v>
      </c>
      <c r="X58" s="98"/>
      <c r="Y58" s="98"/>
      <c r="Z58" s="98"/>
      <c r="AA58" s="98"/>
      <c r="AB58" s="105"/>
      <c r="AC58" s="106"/>
      <c r="AD58" s="98"/>
      <c r="AE58" s="98"/>
      <c r="AF58" s="98"/>
      <c r="AG58" s="98"/>
      <c r="AH58" s="98"/>
      <c r="AI58" s="106"/>
      <c r="AJ58" s="106"/>
      <c r="AK58" s="98"/>
    </row>
    <row r="59" spans="1:37" ht="80.25" customHeight="1">
      <c r="A59" s="45" t="s">
        <v>19</v>
      </c>
      <c r="B59" s="4" t="s">
        <v>20</v>
      </c>
      <c r="C59" s="4" t="s">
        <v>21</v>
      </c>
      <c r="D59" s="4" t="s">
        <v>22</v>
      </c>
      <c r="E59" s="4" t="s">
        <v>23</v>
      </c>
      <c r="F59" s="4" t="s">
        <v>115</v>
      </c>
      <c r="G59" s="4" t="s">
        <v>374</v>
      </c>
      <c r="H59" s="4" t="s">
        <v>273</v>
      </c>
      <c r="I59" s="4" t="s">
        <v>308</v>
      </c>
      <c r="J59" s="13">
        <v>42966</v>
      </c>
      <c r="K59" s="4" t="s">
        <v>119</v>
      </c>
      <c r="L59" s="4" t="s">
        <v>120</v>
      </c>
      <c r="M59" s="13">
        <v>43101</v>
      </c>
      <c r="N59" s="13">
        <v>43194</v>
      </c>
      <c r="O59" s="13">
        <v>43194</v>
      </c>
      <c r="P59" s="13"/>
      <c r="Q59" s="13" t="s">
        <v>12</v>
      </c>
      <c r="R59" s="14">
        <f>IF(P59="SIM",W59*0.05,0)</f>
        <v>0</v>
      </c>
      <c r="S59" s="13"/>
      <c r="T59" s="13"/>
      <c r="U59" s="15"/>
      <c r="V59" s="16"/>
      <c r="W59" s="14">
        <v>130280.53</v>
      </c>
      <c r="X59" s="14">
        <v>61069</v>
      </c>
      <c r="Y59" s="17">
        <v>130280.53</v>
      </c>
      <c r="Z59" s="14" t="s">
        <v>375</v>
      </c>
      <c r="AA59" s="18" t="s">
        <v>210</v>
      </c>
      <c r="AB59" s="19">
        <v>4164</v>
      </c>
      <c r="AC59" s="4" t="s">
        <v>161</v>
      </c>
      <c r="AD59" s="17">
        <v>122138</v>
      </c>
      <c r="AE59" s="17">
        <v>122138</v>
      </c>
      <c r="AF59" s="17">
        <v>0</v>
      </c>
      <c r="AG59" s="17">
        <f>AD59/Y59*100</f>
        <v>93.75000239867</v>
      </c>
      <c r="AH59" s="4" t="s">
        <v>162</v>
      </c>
      <c r="AI59" s="4" t="s">
        <v>163</v>
      </c>
      <c r="AJ59" s="20">
        <f>O59-N59</f>
        <v>0</v>
      </c>
      <c r="AK59" s="14">
        <f>X59*3+(X59/30*4)</f>
        <v>191349.53333333333</v>
      </c>
    </row>
    <row r="60" spans="1:37" ht="147" customHeight="1">
      <c r="A60" s="10" t="s">
        <v>26</v>
      </c>
      <c r="B60" s="26" t="s">
        <v>27</v>
      </c>
      <c r="C60" s="4" t="s">
        <v>28</v>
      </c>
      <c r="D60" s="4" t="s">
        <v>353</v>
      </c>
      <c r="E60" s="4" t="s">
        <v>29</v>
      </c>
      <c r="F60" s="4" t="s">
        <v>115</v>
      </c>
      <c r="G60" s="4" t="s">
        <v>363</v>
      </c>
      <c r="H60" s="4" t="s">
        <v>115</v>
      </c>
      <c r="I60" s="4" t="s">
        <v>328</v>
      </c>
      <c r="J60" s="13">
        <v>42936</v>
      </c>
      <c r="K60" s="49" t="s">
        <v>202</v>
      </c>
      <c r="L60" s="4" t="s">
        <v>121</v>
      </c>
      <c r="M60" s="13">
        <v>43101</v>
      </c>
      <c r="N60" s="13">
        <v>43159</v>
      </c>
      <c r="O60" s="13">
        <v>43159</v>
      </c>
      <c r="P60" s="13"/>
      <c r="Q60" s="13" t="s">
        <v>177</v>
      </c>
      <c r="R60" s="14">
        <f>IF(P60="SIM",W60*0.05,0)</f>
        <v>0</v>
      </c>
      <c r="S60" s="13"/>
      <c r="T60" s="13"/>
      <c r="U60" s="15"/>
      <c r="V60" s="16">
        <v>0</v>
      </c>
      <c r="W60" s="16">
        <v>16351.4</v>
      </c>
      <c r="X60" s="24">
        <v>8175.7</v>
      </c>
      <c r="Y60" s="16">
        <v>16351.4</v>
      </c>
      <c r="Z60" s="14" t="s">
        <v>364</v>
      </c>
      <c r="AA60" s="18" t="s">
        <v>210</v>
      </c>
      <c r="AB60" s="19">
        <v>2425</v>
      </c>
      <c r="AC60" s="18" t="s">
        <v>164</v>
      </c>
      <c r="AD60" s="17">
        <v>16341.4</v>
      </c>
      <c r="AE60" s="17">
        <v>16351.4</v>
      </c>
      <c r="AF60" s="17">
        <f>AD60-AE60</f>
        <v>-10</v>
      </c>
      <c r="AG60" s="17">
        <f>AD60/Y60*100</f>
        <v>99.93884315716085</v>
      </c>
      <c r="AH60" s="4" t="s">
        <v>318</v>
      </c>
      <c r="AI60" s="14" t="s">
        <v>317</v>
      </c>
      <c r="AJ60" s="20">
        <f>O60-N60</f>
        <v>0</v>
      </c>
      <c r="AK60" s="24">
        <f>X60*2</f>
        <v>16351.4</v>
      </c>
    </row>
    <row r="61" spans="1:37" ht="85.5" customHeight="1">
      <c r="A61" s="41" t="s">
        <v>30</v>
      </c>
      <c r="B61" s="42" t="s">
        <v>31</v>
      </c>
      <c r="C61" s="50" t="s">
        <v>32</v>
      </c>
      <c r="D61" s="42" t="s">
        <v>33</v>
      </c>
      <c r="E61" s="42" t="s">
        <v>35</v>
      </c>
      <c r="F61" s="42" t="s">
        <v>116</v>
      </c>
      <c r="G61" s="42" t="s">
        <v>233</v>
      </c>
      <c r="H61" s="42" t="s">
        <v>112</v>
      </c>
      <c r="I61" s="42" t="s">
        <v>205</v>
      </c>
      <c r="J61" s="51">
        <v>42357</v>
      </c>
      <c r="K61" s="42" t="s">
        <v>123</v>
      </c>
      <c r="L61" s="42" t="s">
        <v>124</v>
      </c>
      <c r="M61" s="51">
        <v>42370</v>
      </c>
      <c r="N61" s="51">
        <v>42630</v>
      </c>
      <c r="O61" s="51">
        <v>42994</v>
      </c>
      <c r="P61" s="51"/>
      <c r="Q61" s="51" t="s">
        <v>177</v>
      </c>
      <c r="R61" s="52">
        <f>IF(P61="SIM",W61*0.05,0)</f>
        <v>0</v>
      </c>
      <c r="S61" s="51"/>
      <c r="T61" s="51"/>
      <c r="U61" s="53"/>
      <c r="V61" s="54"/>
      <c r="W61" s="55">
        <v>281468.24</v>
      </c>
      <c r="X61" s="56" t="s">
        <v>160</v>
      </c>
      <c r="Y61" s="57">
        <v>73943.3</v>
      </c>
      <c r="Z61" s="21" t="s">
        <v>215</v>
      </c>
      <c r="AA61" s="58">
        <v>1010</v>
      </c>
      <c r="AB61" s="59">
        <v>2425</v>
      </c>
      <c r="AC61" s="58" t="s">
        <v>164</v>
      </c>
      <c r="AD61" s="60">
        <v>0</v>
      </c>
      <c r="AE61" s="60">
        <v>0</v>
      </c>
      <c r="AF61" s="60">
        <f>AD61-AE61</f>
        <v>0</v>
      </c>
      <c r="AG61" s="60">
        <f>AD61-AE61</f>
        <v>0</v>
      </c>
      <c r="AH61" s="60">
        <f>AD61*100/Y61</f>
        <v>0</v>
      </c>
      <c r="AI61" s="42" t="s">
        <v>165</v>
      </c>
      <c r="AJ61" s="21" t="s">
        <v>207</v>
      </c>
      <c r="AK61" s="61">
        <f>O61-N61</f>
        <v>364</v>
      </c>
    </row>
    <row r="62" spans="1:37" ht="81.75" customHeight="1">
      <c r="A62" s="10" t="s">
        <v>30</v>
      </c>
      <c r="B62" s="4" t="s">
        <v>31</v>
      </c>
      <c r="C62" s="62" t="s">
        <v>329</v>
      </c>
      <c r="D62" s="62" t="s">
        <v>33</v>
      </c>
      <c r="E62" s="4" t="s">
        <v>34</v>
      </c>
      <c r="F62" s="4" t="s">
        <v>115</v>
      </c>
      <c r="G62" s="4" t="s">
        <v>299</v>
      </c>
      <c r="H62" s="4" t="s">
        <v>116</v>
      </c>
      <c r="I62" s="4" t="s">
        <v>344</v>
      </c>
      <c r="J62" s="13">
        <v>42679</v>
      </c>
      <c r="K62" s="63" t="s">
        <v>332</v>
      </c>
      <c r="L62" s="4" t="s">
        <v>330</v>
      </c>
      <c r="M62" s="13">
        <v>42736</v>
      </c>
      <c r="N62" s="13">
        <v>43039</v>
      </c>
      <c r="O62" s="13">
        <v>43039</v>
      </c>
      <c r="P62" s="13"/>
      <c r="Q62" s="13" t="s">
        <v>177</v>
      </c>
      <c r="R62" s="14"/>
      <c r="S62" s="13"/>
      <c r="T62" s="13"/>
      <c r="U62" s="25"/>
      <c r="V62" s="16"/>
      <c r="W62" s="16">
        <v>34450</v>
      </c>
      <c r="X62" s="64" t="s">
        <v>160</v>
      </c>
      <c r="Y62" s="16">
        <v>34450</v>
      </c>
      <c r="Z62" s="14" t="s">
        <v>331</v>
      </c>
      <c r="AA62" s="18" t="s">
        <v>210</v>
      </c>
      <c r="AB62" s="19">
        <v>2425</v>
      </c>
      <c r="AC62" s="18" t="s">
        <v>164</v>
      </c>
      <c r="AD62" s="17">
        <v>0</v>
      </c>
      <c r="AE62" s="17">
        <v>0</v>
      </c>
      <c r="AF62" s="17">
        <v>0</v>
      </c>
      <c r="AG62" s="17">
        <f>AD62/Y62*100</f>
        <v>0</v>
      </c>
      <c r="AH62" s="4" t="s">
        <v>322</v>
      </c>
      <c r="AI62" s="14" t="s">
        <v>207</v>
      </c>
      <c r="AJ62" s="20">
        <f>O62-N62</f>
        <v>0</v>
      </c>
      <c r="AK62" s="25"/>
    </row>
    <row r="63" spans="1:37" ht="108" customHeight="1">
      <c r="A63" s="10" t="s">
        <v>36</v>
      </c>
      <c r="B63" s="4" t="s">
        <v>37</v>
      </c>
      <c r="C63" s="4" t="s">
        <v>38</v>
      </c>
      <c r="D63" s="4" t="s">
        <v>39</v>
      </c>
      <c r="E63" s="4" t="s">
        <v>40</v>
      </c>
      <c r="F63" s="4" t="s">
        <v>112</v>
      </c>
      <c r="G63" s="4" t="s">
        <v>377</v>
      </c>
      <c r="H63" s="4" t="s">
        <v>111</v>
      </c>
      <c r="I63" s="4" t="s">
        <v>270</v>
      </c>
      <c r="J63" s="13">
        <v>42895</v>
      </c>
      <c r="K63" s="28" t="s">
        <v>176</v>
      </c>
      <c r="L63" s="28" t="s">
        <v>176</v>
      </c>
      <c r="M63" s="13">
        <v>43101</v>
      </c>
      <c r="N63" s="13">
        <v>43225</v>
      </c>
      <c r="O63" s="12">
        <v>43956</v>
      </c>
      <c r="P63" s="13" t="s">
        <v>11</v>
      </c>
      <c r="Q63" s="13"/>
      <c r="R63" s="14">
        <f>IF(P63="SIM",V63*0.05,0)</f>
        <v>0</v>
      </c>
      <c r="S63" s="13" t="s">
        <v>11</v>
      </c>
      <c r="T63" s="13"/>
      <c r="U63" s="15"/>
      <c r="V63" s="23"/>
      <c r="W63" s="16">
        <v>6000</v>
      </c>
      <c r="X63" s="24" t="s">
        <v>160</v>
      </c>
      <c r="Y63" s="65">
        <v>6000</v>
      </c>
      <c r="Z63" s="14" t="s">
        <v>378</v>
      </c>
      <c r="AA63" s="18" t="s">
        <v>210</v>
      </c>
      <c r="AB63" s="19">
        <v>2429</v>
      </c>
      <c r="AC63" s="18" t="s">
        <v>170</v>
      </c>
      <c r="AD63" s="17">
        <v>0</v>
      </c>
      <c r="AE63" s="17">
        <v>0</v>
      </c>
      <c r="AF63" s="17">
        <f>AD63-AE63</f>
        <v>0</v>
      </c>
      <c r="AG63" s="17">
        <f>AD63/Y63*100</f>
        <v>0</v>
      </c>
      <c r="AH63" s="17" t="s">
        <v>323</v>
      </c>
      <c r="AI63" s="4" t="s">
        <v>265</v>
      </c>
      <c r="AJ63" s="20">
        <f>O63-N63</f>
        <v>731</v>
      </c>
      <c r="AK63" s="25"/>
    </row>
    <row r="64" spans="1:37" ht="73.5" customHeight="1">
      <c r="A64" s="10" t="s">
        <v>386</v>
      </c>
      <c r="B64" s="4" t="s">
        <v>387</v>
      </c>
      <c r="C64" s="4" t="s">
        <v>326</v>
      </c>
      <c r="D64" s="4" t="s">
        <v>388</v>
      </c>
      <c r="E64" s="4" t="s">
        <v>276</v>
      </c>
      <c r="F64" s="4" t="s">
        <v>201</v>
      </c>
      <c r="G64" s="4" t="s">
        <v>201</v>
      </c>
      <c r="H64" s="4" t="s">
        <v>111</v>
      </c>
      <c r="I64" s="4" t="s">
        <v>369</v>
      </c>
      <c r="J64" s="13">
        <v>43288</v>
      </c>
      <c r="K64" s="4" t="s">
        <v>389</v>
      </c>
      <c r="L64" s="4" t="s">
        <v>389</v>
      </c>
      <c r="M64" s="13">
        <v>43135</v>
      </c>
      <c r="N64" s="13">
        <v>43224</v>
      </c>
      <c r="O64" s="12">
        <v>43224</v>
      </c>
      <c r="P64" s="22" t="s">
        <v>11</v>
      </c>
      <c r="Q64" s="13"/>
      <c r="R64" s="14">
        <f>IF(P64="SIM",V64*0.05,0)</f>
        <v>5393.1295</v>
      </c>
      <c r="S64" s="13" t="s">
        <v>178</v>
      </c>
      <c r="T64" s="12" t="s">
        <v>177</v>
      </c>
      <c r="U64" s="23"/>
      <c r="V64" s="16">
        <v>107862.59</v>
      </c>
      <c r="W64" s="16"/>
      <c r="X64" s="24" t="s">
        <v>160</v>
      </c>
      <c r="Y64" s="17">
        <v>107862.59</v>
      </c>
      <c r="Z64" s="14" t="s">
        <v>390</v>
      </c>
      <c r="AA64" s="18" t="s">
        <v>209</v>
      </c>
      <c r="AB64" s="19">
        <v>4544</v>
      </c>
      <c r="AC64" s="18" t="s">
        <v>164</v>
      </c>
      <c r="AD64" s="17">
        <v>45228.86</v>
      </c>
      <c r="AE64" s="17">
        <v>0</v>
      </c>
      <c r="AF64" s="17">
        <v>0</v>
      </c>
      <c r="AG64" s="17">
        <f>AD64/Y64*100</f>
        <v>41.931924683062036</v>
      </c>
      <c r="AH64" s="4" t="s">
        <v>315</v>
      </c>
      <c r="AI64" s="4" t="s">
        <v>316</v>
      </c>
      <c r="AJ64" s="20">
        <f>O64-N64</f>
        <v>0</v>
      </c>
      <c r="AK64" s="17"/>
    </row>
    <row r="65" spans="1:37" ht="74.25" customHeight="1">
      <c r="A65" s="10" t="s">
        <v>292</v>
      </c>
      <c r="B65" s="4" t="s">
        <v>293</v>
      </c>
      <c r="C65" s="4" t="s">
        <v>294</v>
      </c>
      <c r="D65" s="4" t="s">
        <v>295</v>
      </c>
      <c r="E65" s="11" t="s">
        <v>236</v>
      </c>
      <c r="F65" s="4" t="s">
        <v>111</v>
      </c>
      <c r="G65" s="11" t="s">
        <v>365</v>
      </c>
      <c r="H65" s="26" t="s">
        <v>111</v>
      </c>
      <c r="I65" s="26" t="s">
        <v>303</v>
      </c>
      <c r="J65" s="12">
        <v>43070</v>
      </c>
      <c r="K65" s="4" t="s">
        <v>296</v>
      </c>
      <c r="L65" s="4" t="s">
        <v>297</v>
      </c>
      <c r="M65" s="12">
        <v>43101</v>
      </c>
      <c r="N65" s="13">
        <v>43436</v>
      </c>
      <c r="O65" s="12">
        <v>44532</v>
      </c>
      <c r="P65" s="13"/>
      <c r="Q65" s="12" t="s">
        <v>177</v>
      </c>
      <c r="R65" s="14"/>
      <c r="S65" s="13"/>
      <c r="T65" s="12"/>
      <c r="U65" s="17"/>
      <c r="V65" s="16"/>
      <c r="W65" s="16">
        <v>57079.1</v>
      </c>
      <c r="X65" s="24">
        <v>5157.75</v>
      </c>
      <c r="Y65" s="17">
        <v>57079.1</v>
      </c>
      <c r="Z65" s="14" t="s">
        <v>366</v>
      </c>
      <c r="AA65" s="18" t="s">
        <v>209</v>
      </c>
      <c r="AB65" s="19">
        <v>4351</v>
      </c>
      <c r="AC65" s="18" t="s">
        <v>164</v>
      </c>
      <c r="AD65" s="17">
        <v>0</v>
      </c>
      <c r="AE65" s="17">
        <v>0</v>
      </c>
      <c r="AF65" s="17">
        <v>0</v>
      </c>
      <c r="AG65" s="17">
        <f>AD65/Y65*100</f>
        <v>0</v>
      </c>
      <c r="AH65" s="5" t="s">
        <v>169</v>
      </c>
      <c r="AI65" s="19" t="s">
        <v>319</v>
      </c>
      <c r="AJ65" s="20">
        <f>O65-N65</f>
        <v>1096</v>
      </c>
      <c r="AK65" s="17">
        <f>X65*11+(X65/30*2)</f>
        <v>57079.1</v>
      </c>
    </row>
    <row r="66" spans="1:37" ht="60" customHeight="1">
      <c r="A66" s="10" t="s">
        <v>47</v>
      </c>
      <c r="B66" s="4" t="s">
        <v>259</v>
      </c>
      <c r="C66" s="4" t="s">
        <v>46</v>
      </c>
      <c r="D66" s="4" t="s">
        <v>48</v>
      </c>
      <c r="E66" s="4" t="s">
        <v>49</v>
      </c>
      <c r="F66" s="4" t="s">
        <v>111</v>
      </c>
      <c r="G66" s="4" t="s">
        <v>231</v>
      </c>
      <c r="H66" s="4" t="s">
        <v>114</v>
      </c>
      <c r="I66" s="4" t="s">
        <v>219</v>
      </c>
      <c r="J66" s="13">
        <v>42467</v>
      </c>
      <c r="K66" s="4" t="s">
        <v>128</v>
      </c>
      <c r="L66" s="4" t="s">
        <v>129</v>
      </c>
      <c r="M66" s="13">
        <v>42346</v>
      </c>
      <c r="N66" s="13">
        <v>42712</v>
      </c>
      <c r="O66" s="13">
        <v>43474</v>
      </c>
      <c r="P66" s="13"/>
      <c r="Q66" s="13"/>
      <c r="R66" s="14">
        <f>IF(P66="SIM",W66*0.05,0)</f>
        <v>0</v>
      </c>
      <c r="S66" s="13"/>
      <c r="T66" s="13"/>
      <c r="U66" s="25"/>
      <c r="V66" s="27"/>
      <c r="W66" s="27">
        <v>5590.08</v>
      </c>
      <c r="X66" s="27">
        <v>496.16</v>
      </c>
      <c r="Y66" s="27">
        <v>5590.08</v>
      </c>
      <c r="Z66" s="14" t="s">
        <v>214</v>
      </c>
      <c r="AA66" s="18" t="s">
        <v>209</v>
      </c>
      <c r="AB66" s="19">
        <v>4351</v>
      </c>
      <c r="AC66" s="18" t="s">
        <v>164</v>
      </c>
      <c r="AD66" s="27">
        <v>0</v>
      </c>
      <c r="AE66" s="17">
        <v>0</v>
      </c>
      <c r="AF66" s="17">
        <f aca="true" t="shared" si="6" ref="AF66:AF74">AD66-AE66</f>
        <v>0</v>
      </c>
      <c r="AG66" s="60">
        <f>AD66-AE66</f>
        <v>0</v>
      </c>
      <c r="AH66" s="17">
        <f>AD66*100/Y66</f>
        <v>0</v>
      </c>
      <c r="AI66" s="5" t="s">
        <v>315</v>
      </c>
      <c r="AJ66" s="4" t="s">
        <v>171</v>
      </c>
      <c r="AK66" s="20">
        <f>O66-N66</f>
        <v>762</v>
      </c>
    </row>
    <row r="67" spans="1:37" ht="81.75" customHeight="1">
      <c r="A67" s="10" t="s">
        <v>261</v>
      </c>
      <c r="B67" s="4" t="s">
        <v>629</v>
      </c>
      <c r="C67" s="4" t="s">
        <v>249</v>
      </c>
      <c r="D67" s="4"/>
      <c r="E67" s="4" t="s">
        <v>275</v>
      </c>
      <c r="F67" s="4" t="s">
        <v>111</v>
      </c>
      <c r="G67" s="4" t="s">
        <v>429</v>
      </c>
      <c r="H67" s="4" t="s">
        <v>111</v>
      </c>
      <c r="I67" s="4"/>
      <c r="J67" s="13"/>
      <c r="K67" s="4" t="s">
        <v>630</v>
      </c>
      <c r="L67" s="4" t="s">
        <v>262</v>
      </c>
      <c r="M67" s="13">
        <v>43101</v>
      </c>
      <c r="N67" s="13">
        <v>43379</v>
      </c>
      <c r="O67" s="12">
        <v>44475</v>
      </c>
      <c r="P67" s="13"/>
      <c r="Q67" s="13"/>
      <c r="R67" s="14"/>
      <c r="S67" s="13"/>
      <c r="T67" s="13"/>
      <c r="U67" s="16"/>
      <c r="V67" s="27"/>
      <c r="W67" s="27">
        <v>1760</v>
      </c>
      <c r="X67" s="27" t="s">
        <v>160</v>
      </c>
      <c r="Y67" s="27">
        <v>1760</v>
      </c>
      <c r="Z67" s="14" t="s">
        <v>631</v>
      </c>
      <c r="AA67" s="18" t="s">
        <v>209</v>
      </c>
      <c r="AB67" s="19">
        <v>4351</v>
      </c>
      <c r="AC67" s="18" t="s">
        <v>164</v>
      </c>
      <c r="AD67" s="27">
        <v>917.06</v>
      </c>
      <c r="AE67" s="17">
        <v>917.06</v>
      </c>
      <c r="AF67" s="17"/>
      <c r="AG67" s="17">
        <f>AD67/Y67*100</f>
        <v>52.105681818181814</v>
      </c>
      <c r="AH67" s="5" t="s">
        <v>315</v>
      </c>
      <c r="AI67" s="4" t="s">
        <v>174</v>
      </c>
      <c r="AJ67" s="66">
        <f>O67-N67</f>
        <v>1096</v>
      </c>
      <c r="AK67" s="25"/>
    </row>
    <row r="68" spans="1:37" ht="83.25" customHeight="1">
      <c r="A68" s="10" t="s">
        <v>53</v>
      </c>
      <c r="B68" s="4" t="s">
        <v>54</v>
      </c>
      <c r="C68" s="67" t="s">
        <v>55</v>
      </c>
      <c r="D68" s="62" t="s">
        <v>56</v>
      </c>
      <c r="E68" s="4" t="s">
        <v>57</v>
      </c>
      <c r="F68" s="4" t="s">
        <v>112</v>
      </c>
      <c r="G68" s="4" t="s">
        <v>298</v>
      </c>
      <c r="H68" s="4" t="s">
        <v>112</v>
      </c>
      <c r="I68" s="4" t="s">
        <v>240</v>
      </c>
      <c r="J68" s="13">
        <v>42676</v>
      </c>
      <c r="K68" s="4" t="s">
        <v>133</v>
      </c>
      <c r="L68" s="4" t="s">
        <v>134</v>
      </c>
      <c r="M68" s="13">
        <v>42736</v>
      </c>
      <c r="N68" s="13">
        <v>43039</v>
      </c>
      <c r="O68" s="12">
        <v>43039</v>
      </c>
      <c r="P68" s="13"/>
      <c r="Q68" s="12" t="s">
        <v>177</v>
      </c>
      <c r="R68" s="14">
        <v>0</v>
      </c>
      <c r="S68" s="13"/>
      <c r="T68" s="13"/>
      <c r="U68" s="25"/>
      <c r="V68" s="16"/>
      <c r="W68" s="16">
        <v>66365.5</v>
      </c>
      <c r="X68" s="64">
        <v>6636.55</v>
      </c>
      <c r="Y68" s="17">
        <v>66365.5</v>
      </c>
      <c r="Z68" s="14" t="s">
        <v>282</v>
      </c>
      <c r="AA68" s="18" t="s">
        <v>210</v>
      </c>
      <c r="AB68" s="19">
        <v>4164</v>
      </c>
      <c r="AC68" s="18" t="s">
        <v>161</v>
      </c>
      <c r="AD68" s="17">
        <v>53092.4</v>
      </c>
      <c r="AE68" s="17">
        <v>53092.4</v>
      </c>
      <c r="AF68" s="17">
        <f t="shared" si="6"/>
        <v>0</v>
      </c>
      <c r="AG68" s="17">
        <f>AD68/Y68*100</f>
        <v>80</v>
      </c>
      <c r="AH68" s="5" t="s">
        <v>162</v>
      </c>
      <c r="AI68" s="4" t="s">
        <v>163</v>
      </c>
      <c r="AJ68" s="20">
        <f>O68-N68</f>
        <v>0</v>
      </c>
      <c r="AK68" s="25"/>
    </row>
    <row r="69" spans="1:37" ht="84" customHeight="1">
      <c r="A69" s="10" t="s">
        <v>53</v>
      </c>
      <c r="B69" s="4" t="s">
        <v>54</v>
      </c>
      <c r="C69" s="4" t="s">
        <v>58</v>
      </c>
      <c r="D69" s="67" t="s">
        <v>59</v>
      </c>
      <c r="E69" s="4" t="s">
        <v>60</v>
      </c>
      <c r="F69" s="4" t="s">
        <v>112</v>
      </c>
      <c r="G69" s="4" t="s">
        <v>299</v>
      </c>
      <c r="H69" s="4" t="s">
        <v>112</v>
      </c>
      <c r="I69" s="4" t="s">
        <v>225</v>
      </c>
      <c r="J69" s="13">
        <v>42676</v>
      </c>
      <c r="K69" s="4" t="s">
        <v>135</v>
      </c>
      <c r="L69" s="4" t="s">
        <v>136</v>
      </c>
      <c r="M69" s="13">
        <v>42736</v>
      </c>
      <c r="N69" s="13">
        <v>43039</v>
      </c>
      <c r="O69" s="12">
        <v>43039</v>
      </c>
      <c r="P69" s="13"/>
      <c r="Q69" s="12" t="s">
        <v>177</v>
      </c>
      <c r="R69" s="14">
        <v>0</v>
      </c>
      <c r="S69" s="13"/>
      <c r="T69" s="13"/>
      <c r="U69" s="25"/>
      <c r="V69" s="16"/>
      <c r="W69" s="16">
        <v>18448.4</v>
      </c>
      <c r="X69" s="64">
        <v>1844.84</v>
      </c>
      <c r="Y69" s="17">
        <v>18448.4</v>
      </c>
      <c r="Z69" s="14" t="s">
        <v>283</v>
      </c>
      <c r="AA69" s="18" t="s">
        <v>210</v>
      </c>
      <c r="AB69" s="19">
        <v>4164</v>
      </c>
      <c r="AC69" s="18" t="s">
        <v>161</v>
      </c>
      <c r="AD69" s="17">
        <v>14758.72</v>
      </c>
      <c r="AE69" s="17">
        <v>14758.72</v>
      </c>
      <c r="AF69" s="17">
        <f t="shared" si="6"/>
        <v>0</v>
      </c>
      <c r="AG69" s="17">
        <f>AD69/Y69*100</f>
        <v>80</v>
      </c>
      <c r="AH69" s="5" t="s">
        <v>162</v>
      </c>
      <c r="AI69" s="4" t="s">
        <v>163</v>
      </c>
      <c r="AJ69" s="20">
        <f>O69-N69</f>
        <v>0</v>
      </c>
      <c r="AK69" s="25"/>
    </row>
    <row r="70" spans="1:37" ht="69" customHeight="1">
      <c r="A70" s="10" t="s">
        <v>53</v>
      </c>
      <c r="B70" s="4" t="s">
        <v>54</v>
      </c>
      <c r="C70" s="4" t="s">
        <v>61</v>
      </c>
      <c r="D70" s="67" t="s">
        <v>62</v>
      </c>
      <c r="E70" s="4" t="s">
        <v>63</v>
      </c>
      <c r="F70" s="4" t="s">
        <v>112</v>
      </c>
      <c r="G70" s="4" t="s">
        <v>300</v>
      </c>
      <c r="H70" s="4" t="s">
        <v>112</v>
      </c>
      <c r="I70" s="4" t="s">
        <v>241</v>
      </c>
      <c r="J70" s="13">
        <v>42676</v>
      </c>
      <c r="K70" s="4" t="s">
        <v>137</v>
      </c>
      <c r="L70" s="4" t="s">
        <v>138</v>
      </c>
      <c r="M70" s="13">
        <v>42736</v>
      </c>
      <c r="N70" s="13">
        <v>43039</v>
      </c>
      <c r="O70" s="12">
        <v>43039</v>
      </c>
      <c r="P70" s="13"/>
      <c r="Q70" s="12" t="s">
        <v>177</v>
      </c>
      <c r="R70" s="14">
        <v>0</v>
      </c>
      <c r="S70" s="13"/>
      <c r="T70" s="13"/>
      <c r="U70" s="25"/>
      <c r="V70" s="16"/>
      <c r="W70" s="16">
        <v>66151</v>
      </c>
      <c r="X70" s="64">
        <v>6615.1</v>
      </c>
      <c r="Y70" s="17">
        <v>66151</v>
      </c>
      <c r="Z70" s="14" t="s">
        <v>284</v>
      </c>
      <c r="AA70" s="18" t="s">
        <v>210</v>
      </c>
      <c r="AB70" s="19">
        <v>4164</v>
      </c>
      <c r="AC70" s="18" t="s">
        <v>161</v>
      </c>
      <c r="AD70" s="17">
        <v>56656.2</v>
      </c>
      <c r="AE70" s="17">
        <v>56656.2</v>
      </c>
      <c r="AF70" s="17">
        <f t="shared" si="6"/>
        <v>0</v>
      </c>
      <c r="AG70" s="17">
        <f>AD70/Y70*100</f>
        <v>85.64677782648788</v>
      </c>
      <c r="AH70" s="5" t="s">
        <v>162</v>
      </c>
      <c r="AI70" s="4" t="s">
        <v>163</v>
      </c>
      <c r="AJ70" s="20">
        <f>O70-N70</f>
        <v>0</v>
      </c>
      <c r="AK70" s="25"/>
    </row>
    <row r="71" spans="1:37" ht="82.5" customHeight="1">
      <c r="A71" s="10" t="s">
        <v>53</v>
      </c>
      <c r="B71" s="4" t="s">
        <v>54</v>
      </c>
      <c r="C71" s="4" t="s">
        <v>64</v>
      </c>
      <c r="D71" s="4" t="s">
        <v>65</v>
      </c>
      <c r="E71" s="4" t="s">
        <v>66</v>
      </c>
      <c r="F71" s="4" t="s">
        <v>112</v>
      </c>
      <c r="G71" s="4" t="s">
        <v>301</v>
      </c>
      <c r="H71" s="4" t="s">
        <v>112</v>
      </c>
      <c r="I71" s="4" t="s">
        <v>242</v>
      </c>
      <c r="J71" s="13">
        <v>42676</v>
      </c>
      <c r="K71" s="4" t="s">
        <v>139</v>
      </c>
      <c r="L71" s="4" t="s">
        <v>140</v>
      </c>
      <c r="M71" s="13">
        <v>42736</v>
      </c>
      <c r="N71" s="13">
        <v>43039</v>
      </c>
      <c r="O71" s="12">
        <v>43039</v>
      </c>
      <c r="P71" s="13"/>
      <c r="Q71" s="12" t="s">
        <v>177</v>
      </c>
      <c r="R71" s="14">
        <v>0</v>
      </c>
      <c r="S71" s="13"/>
      <c r="T71" s="13"/>
      <c r="U71" s="25"/>
      <c r="V71" s="16"/>
      <c r="W71" s="16">
        <v>63226.6</v>
      </c>
      <c r="X71" s="64">
        <v>6322.66</v>
      </c>
      <c r="Y71" s="17">
        <v>63226.6</v>
      </c>
      <c r="Z71" s="14" t="s">
        <v>285</v>
      </c>
      <c r="AA71" s="18" t="s">
        <v>210</v>
      </c>
      <c r="AB71" s="19">
        <v>4164</v>
      </c>
      <c r="AC71" s="18" t="s">
        <v>161</v>
      </c>
      <c r="AD71" s="17">
        <v>50581.28</v>
      </c>
      <c r="AE71" s="17">
        <v>50581.28</v>
      </c>
      <c r="AF71" s="17">
        <f t="shared" si="6"/>
        <v>0</v>
      </c>
      <c r="AG71" s="17">
        <f>AD71/Y71*100</f>
        <v>80</v>
      </c>
      <c r="AH71" s="5" t="s">
        <v>162</v>
      </c>
      <c r="AI71" s="4" t="s">
        <v>163</v>
      </c>
      <c r="AJ71" s="20">
        <f>O71-N71</f>
        <v>0</v>
      </c>
      <c r="AK71" s="25"/>
    </row>
    <row r="72" spans="1:37" ht="44.25" customHeight="1">
      <c r="A72" s="10" t="s">
        <v>67</v>
      </c>
      <c r="B72" s="4" t="s">
        <v>194</v>
      </c>
      <c r="C72" s="4" t="s">
        <v>195</v>
      </c>
      <c r="D72" s="4" t="s">
        <v>196</v>
      </c>
      <c r="E72" s="4" t="s">
        <v>197</v>
      </c>
      <c r="F72" s="4" t="s">
        <v>116</v>
      </c>
      <c r="G72" s="4" t="s">
        <v>302</v>
      </c>
      <c r="H72" s="4" t="s">
        <v>112</v>
      </c>
      <c r="I72" s="4" t="s">
        <v>238</v>
      </c>
      <c r="J72" s="13">
        <v>42635</v>
      </c>
      <c r="K72" s="4" t="s">
        <v>198</v>
      </c>
      <c r="L72" s="4" t="s">
        <v>199</v>
      </c>
      <c r="M72" s="13">
        <v>42736</v>
      </c>
      <c r="N72" s="68">
        <v>42958</v>
      </c>
      <c r="O72" s="69">
        <v>42958</v>
      </c>
      <c r="P72" s="13"/>
      <c r="Q72" s="13" t="s">
        <v>177</v>
      </c>
      <c r="R72" s="14">
        <f>IF(P72="SIM",W72*0.05,0)</f>
        <v>0</v>
      </c>
      <c r="S72" s="13"/>
      <c r="T72" s="13"/>
      <c r="U72" s="25"/>
      <c r="V72" s="16"/>
      <c r="W72" s="16">
        <v>160514.66</v>
      </c>
      <c r="X72" s="24">
        <v>21789.32</v>
      </c>
      <c r="Y72" s="17">
        <v>160514.66</v>
      </c>
      <c r="Z72" s="14" t="s">
        <v>286</v>
      </c>
      <c r="AA72" s="18" t="s">
        <v>210</v>
      </c>
      <c r="AB72" s="19">
        <v>4164</v>
      </c>
      <c r="AC72" s="18" t="s">
        <v>161</v>
      </c>
      <c r="AD72" s="17">
        <v>130735.92</v>
      </c>
      <c r="AE72" s="17">
        <v>109709.23</v>
      </c>
      <c r="AF72" s="17">
        <f t="shared" si="6"/>
        <v>21026.690000000002</v>
      </c>
      <c r="AG72" s="60">
        <f>AD72-AE72</f>
        <v>21026.690000000002</v>
      </c>
      <c r="AH72" s="17">
        <f>AD72*100/Y72</f>
        <v>81.44796244779137</v>
      </c>
      <c r="AI72" s="5" t="s">
        <v>162</v>
      </c>
      <c r="AJ72" s="4" t="s">
        <v>206</v>
      </c>
      <c r="AK72" s="20">
        <f>O72-N72</f>
        <v>0</v>
      </c>
    </row>
    <row r="73" spans="1:37" ht="98.25" customHeight="1">
      <c r="A73" s="10" t="s">
        <v>67</v>
      </c>
      <c r="B73" s="4" t="s">
        <v>68</v>
      </c>
      <c r="C73" s="4" t="s">
        <v>69</v>
      </c>
      <c r="D73" s="4" t="s">
        <v>70</v>
      </c>
      <c r="E73" s="4" t="s">
        <v>71</v>
      </c>
      <c r="F73" s="4" t="s">
        <v>116</v>
      </c>
      <c r="G73" s="4" t="s">
        <v>303</v>
      </c>
      <c r="H73" s="4" t="s">
        <v>112</v>
      </c>
      <c r="I73" s="4" t="s">
        <v>239</v>
      </c>
      <c r="J73" s="13">
        <v>42686</v>
      </c>
      <c r="K73" s="4" t="s">
        <v>141</v>
      </c>
      <c r="L73" s="4" t="s">
        <v>142</v>
      </c>
      <c r="M73" s="13">
        <v>42736</v>
      </c>
      <c r="N73" s="13">
        <v>43008</v>
      </c>
      <c r="O73" s="12">
        <v>43008</v>
      </c>
      <c r="P73" s="13"/>
      <c r="Q73" s="12" t="s">
        <v>177</v>
      </c>
      <c r="R73" s="14">
        <v>0</v>
      </c>
      <c r="S73" s="13"/>
      <c r="T73" s="13"/>
      <c r="U73" s="25"/>
      <c r="V73" s="16"/>
      <c r="W73" s="16">
        <v>35414.37</v>
      </c>
      <c r="X73" s="24">
        <v>3934.93</v>
      </c>
      <c r="Y73" s="17">
        <v>35414.37</v>
      </c>
      <c r="Z73" s="14" t="s">
        <v>287</v>
      </c>
      <c r="AA73" s="18" t="s">
        <v>210</v>
      </c>
      <c r="AB73" s="19">
        <v>4164</v>
      </c>
      <c r="AC73" s="18" t="s">
        <v>161</v>
      </c>
      <c r="AD73" s="17">
        <v>27544.51</v>
      </c>
      <c r="AE73" s="17">
        <v>27544.51</v>
      </c>
      <c r="AF73" s="17">
        <f t="shared" si="6"/>
        <v>0</v>
      </c>
      <c r="AG73" s="17">
        <f>AD73/Y73*100</f>
        <v>77.77777777777777</v>
      </c>
      <c r="AH73" s="5" t="s">
        <v>162</v>
      </c>
      <c r="AI73" s="4" t="s">
        <v>206</v>
      </c>
      <c r="AJ73" s="20">
        <f>O73-N73</f>
        <v>0</v>
      </c>
      <c r="AK73" s="25"/>
    </row>
    <row r="74" spans="1:37" ht="84.75" customHeight="1">
      <c r="A74" s="10" t="s">
        <v>334</v>
      </c>
      <c r="B74" s="4" t="s">
        <v>335</v>
      </c>
      <c r="C74" s="4" t="s">
        <v>336</v>
      </c>
      <c r="D74" s="4" t="s">
        <v>337</v>
      </c>
      <c r="E74" s="4" t="s">
        <v>338</v>
      </c>
      <c r="F74" s="4" t="s">
        <v>116</v>
      </c>
      <c r="G74" s="4" t="s">
        <v>369</v>
      </c>
      <c r="H74" s="4" t="s">
        <v>114</v>
      </c>
      <c r="I74" s="4" t="s">
        <v>341</v>
      </c>
      <c r="J74" s="13">
        <v>42943</v>
      </c>
      <c r="K74" s="4" t="s">
        <v>339</v>
      </c>
      <c r="L74" s="4" t="s">
        <v>340</v>
      </c>
      <c r="M74" s="13">
        <v>43101</v>
      </c>
      <c r="N74" s="13">
        <v>43253</v>
      </c>
      <c r="O74" s="13">
        <v>43253</v>
      </c>
      <c r="P74" s="15"/>
      <c r="Q74" s="15"/>
      <c r="R74" s="15"/>
      <c r="S74" s="15"/>
      <c r="T74" s="15"/>
      <c r="U74" s="15"/>
      <c r="V74" s="17"/>
      <c r="W74" s="14">
        <v>2964</v>
      </c>
      <c r="X74" s="14">
        <v>650</v>
      </c>
      <c r="Y74" s="17">
        <v>2964</v>
      </c>
      <c r="Z74" s="14" t="s">
        <v>368</v>
      </c>
      <c r="AA74" s="18">
        <v>935</v>
      </c>
      <c r="AB74" s="19">
        <v>4351</v>
      </c>
      <c r="AC74" s="18" t="s">
        <v>164</v>
      </c>
      <c r="AD74" s="17">
        <v>2340</v>
      </c>
      <c r="AE74" s="17">
        <v>2340</v>
      </c>
      <c r="AF74" s="17">
        <f t="shared" si="6"/>
        <v>0</v>
      </c>
      <c r="AG74" s="17">
        <f>AD74/Y74*100</f>
        <v>78.94736842105263</v>
      </c>
      <c r="AH74" s="5" t="s">
        <v>169</v>
      </c>
      <c r="AI74" s="4" t="s">
        <v>362</v>
      </c>
      <c r="AJ74" s="20">
        <f>O74-N74</f>
        <v>0</v>
      </c>
      <c r="AK74" s="27">
        <f>X74*5+(X74/30*2)</f>
        <v>3293.3333333333335</v>
      </c>
    </row>
    <row r="75" spans="1:37" ht="96.75" customHeight="1">
      <c r="A75" s="10" t="s">
        <v>72</v>
      </c>
      <c r="B75" s="4" t="s">
        <v>73</v>
      </c>
      <c r="C75" s="4" t="s">
        <v>74</v>
      </c>
      <c r="D75" s="62" t="s">
        <v>75</v>
      </c>
      <c r="E75" s="4" t="s">
        <v>76</v>
      </c>
      <c r="F75" s="4" t="s">
        <v>112</v>
      </c>
      <c r="G75" s="4" t="s">
        <v>243</v>
      </c>
      <c r="H75" s="4" t="s">
        <v>112</v>
      </c>
      <c r="I75" s="4" t="s">
        <v>82</v>
      </c>
      <c r="J75" s="13">
        <v>42059</v>
      </c>
      <c r="K75" s="4" t="s">
        <v>143</v>
      </c>
      <c r="L75" s="4" t="s">
        <v>144</v>
      </c>
      <c r="M75" s="13">
        <v>42370</v>
      </c>
      <c r="N75" s="13">
        <v>42400</v>
      </c>
      <c r="O75" s="13">
        <v>42400</v>
      </c>
      <c r="P75" s="13"/>
      <c r="Q75" s="12" t="s">
        <v>177</v>
      </c>
      <c r="R75" s="14">
        <f>IF(P75="SIM",W75*0.05,0)</f>
        <v>0</v>
      </c>
      <c r="S75" s="13"/>
      <c r="T75" s="13"/>
      <c r="U75" s="25"/>
      <c r="V75" s="17"/>
      <c r="W75" s="17">
        <v>6063.96</v>
      </c>
      <c r="X75" s="17">
        <v>6056.38</v>
      </c>
      <c r="Y75" s="17">
        <v>6063.96</v>
      </c>
      <c r="Z75" s="14" t="s">
        <v>216</v>
      </c>
      <c r="AA75" s="18" t="s">
        <v>209</v>
      </c>
      <c r="AB75" s="19">
        <v>4247</v>
      </c>
      <c r="AC75" s="18" t="s">
        <v>164</v>
      </c>
      <c r="AD75" s="17"/>
      <c r="AE75" s="17"/>
      <c r="AF75" s="17"/>
      <c r="AG75" s="17"/>
      <c r="AH75" s="17">
        <f>AD75*100/Y75</f>
        <v>0</v>
      </c>
      <c r="AI75" s="5" t="s">
        <v>162</v>
      </c>
      <c r="AJ75" s="4" t="s">
        <v>163</v>
      </c>
      <c r="AK75" s="20">
        <f>O75-N75</f>
        <v>0</v>
      </c>
    </row>
    <row r="76" spans="1:37" ht="45.75" customHeight="1">
      <c r="A76" s="10" t="s">
        <v>379</v>
      </c>
      <c r="B76" s="4" t="s">
        <v>380</v>
      </c>
      <c r="C76" s="4" t="s">
        <v>381</v>
      </c>
      <c r="D76" s="62" t="s">
        <v>382</v>
      </c>
      <c r="E76" s="4" t="s">
        <v>266</v>
      </c>
      <c r="F76" s="4" t="s">
        <v>201</v>
      </c>
      <c r="G76" s="4" t="s">
        <v>201</v>
      </c>
      <c r="H76" s="4" t="s">
        <v>114</v>
      </c>
      <c r="I76" s="4" t="s">
        <v>367</v>
      </c>
      <c r="J76" s="13"/>
      <c r="K76" s="4" t="s">
        <v>383</v>
      </c>
      <c r="L76" s="4" t="s">
        <v>384</v>
      </c>
      <c r="M76" s="13">
        <v>43011</v>
      </c>
      <c r="N76" s="13">
        <v>43102</v>
      </c>
      <c r="O76" s="13"/>
      <c r="P76" s="13" t="s">
        <v>11</v>
      </c>
      <c r="Q76" s="12"/>
      <c r="R76" s="14">
        <f>IF(P76="SIM",U76*0.05,0)</f>
        <v>9674.999000000002</v>
      </c>
      <c r="S76" s="13"/>
      <c r="T76" s="13"/>
      <c r="U76" s="16">
        <v>193499.98</v>
      </c>
      <c r="V76" s="17"/>
      <c r="W76" s="17"/>
      <c r="X76" s="17"/>
      <c r="Y76" s="17">
        <v>193499.98</v>
      </c>
      <c r="Z76" s="14" t="s">
        <v>385</v>
      </c>
      <c r="AA76" s="18" t="s">
        <v>209</v>
      </c>
      <c r="AB76" s="19">
        <v>4544</v>
      </c>
      <c r="AC76" s="18" t="s">
        <v>164</v>
      </c>
      <c r="AD76" s="17"/>
      <c r="AE76" s="17"/>
      <c r="AF76" s="17"/>
      <c r="AG76" s="17"/>
      <c r="AH76" s="17"/>
      <c r="AI76" s="5"/>
      <c r="AJ76" s="4"/>
      <c r="AK76" s="20"/>
    </row>
    <row r="77" spans="1:37" ht="95.25" customHeight="1">
      <c r="A77" s="10" t="s">
        <v>77</v>
      </c>
      <c r="B77" s="4" t="s">
        <v>78</v>
      </c>
      <c r="C77" s="4" t="s">
        <v>79</v>
      </c>
      <c r="D77" s="4" t="s">
        <v>80</v>
      </c>
      <c r="E77" s="4" t="s">
        <v>81</v>
      </c>
      <c r="F77" s="4" t="s">
        <v>115</v>
      </c>
      <c r="G77" s="4" t="s">
        <v>370</v>
      </c>
      <c r="H77" s="4" t="s">
        <v>116</v>
      </c>
      <c r="I77" s="4" t="s">
        <v>272</v>
      </c>
      <c r="J77" s="13">
        <v>42829</v>
      </c>
      <c r="K77" s="28" t="s">
        <v>145</v>
      </c>
      <c r="L77" s="4" t="s">
        <v>146</v>
      </c>
      <c r="M77" s="13">
        <v>43101</v>
      </c>
      <c r="N77" s="13">
        <v>43131</v>
      </c>
      <c r="O77" s="13">
        <v>43131</v>
      </c>
      <c r="P77" s="15"/>
      <c r="Q77" s="12" t="s">
        <v>177</v>
      </c>
      <c r="R77" s="14"/>
      <c r="S77" s="13"/>
      <c r="T77" s="13"/>
      <c r="U77" s="15"/>
      <c r="V77" s="16"/>
      <c r="W77" s="24">
        <v>21637</v>
      </c>
      <c r="X77" s="24">
        <v>21637</v>
      </c>
      <c r="Y77" s="17">
        <v>21637</v>
      </c>
      <c r="Z77" s="14" t="s">
        <v>371</v>
      </c>
      <c r="AA77" s="18" t="s">
        <v>210</v>
      </c>
      <c r="AB77" s="19">
        <v>4164</v>
      </c>
      <c r="AC77" s="18" t="s">
        <v>161</v>
      </c>
      <c r="AD77" s="17">
        <v>21637</v>
      </c>
      <c r="AE77" s="17">
        <v>21637</v>
      </c>
      <c r="AF77" s="17">
        <v>0</v>
      </c>
      <c r="AG77" s="17">
        <f>AD77/Y77*100</f>
        <v>100</v>
      </c>
      <c r="AH77" s="5" t="s">
        <v>162</v>
      </c>
      <c r="AI77" s="4" t="s">
        <v>324</v>
      </c>
      <c r="AJ77" s="20">
        <f>O77-N77</f>
        <v>0</v>
      </c>
      <c r="AK77" s="14"/>
    </row>
    <row r="78" spans="1:37" ht="95.25" customHeight="1">
      <c r="A78" s="10" t="s">
        <v>83</v>
      </c>
      <c r="B78" s="4" t="s">
        <v>84</v>
      </c>
      <c r="C78" s="4" t="s">
        <v>85</v>
      </c>
      <c r="D78" s="62" t="s">
        <v>86</v>
      </c>
      <c r="E78" s="4" t="s">
        <v>87</v>
      </c>
      <c r="F78" s="4" t="s">
        <v>116</v>
      </c>
      <c r="G78" s="4" t="s">
        <v>304</v>
      </c>
      <c r="H78" s="4" t="s">
        <v>112</v>
      </c>
      <c r="I78" s="4" t="s">
        <v>226</v>
      </c>
      <c r="J78" s="13">
        <v>42635</v>
      </c>
      <c r="K78" s="4" t="s">
        <v>147</v>
      </c>
      <c r="L78" s="4" t="s">
        <v>148</v>
      </c>
      <c r="M78" s="13">
        <v>42736</v>
      </c>
      <c r="N78" s="13">
        <v>42992</v>
      </c>
      <c r="O78" s="70">
        <v>42993</v>
      </c>
      <c r="P78" s="12"/>
      <c r="Q78" s="12" t="s">
        <v>177</v>
      </c>
      <c r="R78" s="14"/>
      <c r="S78" s="12"/>
      <c r="T78" s="12"/>
      <c r="U78" s="25"/>
      <c r="V78" s="16"/>
      <c r="W78" s="16">
        <v>101600</v>
      </c>
      <c r="X78" s="64">
        <v>12000</v>
      </c>
      <c r="Y78" s="14">
        <v>101600</v>
      </c>
      <c r="Z78" s="24" t="s">
        <v>288</v>
      </c>
      <c r="AA78" s="11" t="s">
        <v>209</v>
      </c>
      <c r="AB78" s="19">
        <v>4164</v>
      </c>
      <c r="AC78" s="18" t="s">
        <v>161</v>
      </c>
      <c r="AD78" s="17">
        <v>84000</v>
      </c>
      <c r="AE78" s="17">
        <v>84000</v>
      </c>
      <c r="AF78" s="17">
        <f aca="true" t="shared" si="7" ref="AF78:AF83">AD78-AE78</f>
        <v>0</v>
      </c>
      <c r="AG78" s="17">
        <f>AD78/Y78*100</f>
        <v>82.67716535433071</v>
      </c>
      <c r="AH78" s="13" t="s">
        <v>172</v>
      </c>
      <c r="AI78" s="4" t="s">
        <v>206</v>
      </c>
      <c r="AJ78" s="20">
        <f>O78-N78</f>
        <v>1</v>
      </c>
      <c r="AK78" s="25"/>
    </row>
    <row r="79" spans="1:37" ht="31.5" customHeight="1">
      <c r="A79" s="10" t="s">
        <v>305</v>
      </c>
      <c r="B79" s="4" t="s">
        <v>277</v>
      </c>
      <c r="C79" s="4" t="s">
        <v>184</v>
      </c>
      <c r="D79" s="62" t="s">
        <v>278</v>
      </c>
      <c r="E79" s="4" t="s">
        <v>279</v>
      </c>
      <c r="F79" s="4" t="s">
        <v>116</v>
      </c>
      <c r="G79" s="4" t="s">
        <v>372</v>
      </c>
      <c r="H79" s="4" t="s">
        <v>111</v>
      </c>
      <c r="I79" s="13" t="s">
        <v>346</v>
      </c>
      <c r="J79" s="4" t="s">
        <v>201</v>
      </c>
      <c r="K79" s="4" t="s">
        <v>280</v>
      </c>
      <c r="L79" s="4" t="s">
        <v>280</v>
      </c>
      <c r="M79" s="13">
        <v>43101</v>
      </c>
      <c r="N79" s="13">
        <v>43364</v>
      </c>
      <c r="O79" s="12">
        <v>43729</v>
      </c>
      <c r="P79" s="13"/>
      <c r="Q79" s="12"/>
      <c r="R79" s="14"/>
      <c r="S79" s="13"/>
      <c r="T79" s="13"/>
      <c r="U79" s="25"/>
      <c r="V79" s="22"/>
      <c r="W79" s="22">
        <v>7731</v>
      </c>
      <c r="X79" s="24"/>
      <c r="Y79" s="29">
        <v>7655.41</v>
      </c>
      <c r="Z79" s="14" t="s">
        <v>373</v>
      </c>
      <c r="AA79" s="18" t="s">
        <v>209</v>
      </c>
      <c r="AB79" s="19">
        <v>4351</v>
      </c>
      <c r="AC79" s="18" t="s">
        <v>281</v>
      </c>
      <c r="AD79" s="29">
        <v>7301.1</v>
      </c>
      <c r="AE79" s="29">
        <v>7301.1</v>
      </c>
      <c r="AF79" s="17">
        <f t="shared" si="7"/>
        <v>0</v>
      </c>
      <c r="AG79" s="17">
        <f>AD79/Y79*100</f>
        <v>95.3717697680464</v>
      </c>
      <c r="AH79" s="29" t="s">
        <v>315</v>
      </c>
      <c r="AI79" s="19" t="s">
        <v>174</v>
      </c>
      <c r="AJ79" s="20">
        <f>O79-N79</f>
        <v>365</v>
      </c>
      <c r="AK79" s="25"/>
    </row>
    <row r="80" spans="1:37" ht="83.25" customHeight="1">
      <c r="A80" s="10" t="s">
        <v>88</v>
      </c>
      <c r="B80" s="4" t="s">
        <v>89</v>
      </c>
      <c r="C80" s="4" t="s">
        <v>90</v>
      </c>
      <c r="D80" s="62" t="s">
        <v>91</v>
      </c>
      <c r="E80" s="11" t="s">
        <v>92</v>
      </c>
      <c r="F80" s="67" t="s">
        <v>116</v>
      </c>
      <c r="G80" s="67" t="s">
        <v>244</v>
      </c>
      <c r="H80" s="26" t="s">
        <v>116</v>
      </c>
      <c r="I80" s="26" t="s">
        <v>118</v>
      </c>
      <c r="J80" s="12">
        <v>42194</v>
      </c>
      <c r="K80" s="4" t="s">
        <v>149</v>
      </c>
      <c r="L80" s="4" t="s">
        <v>150</v>
      </c>
      <c r="M80" s="12">
        <v>42370</v>
      </c>
      <c r="N80" s="13">
        <v>42521</v>
      </c>
      <c r="O80" s="12">
        <v>42886</v>
      </c>
      <c r="P80" s="12"/>
      <c r="Q80" s="12" t="s">
        <v>177</v>
      </c>
      <c r="R80" s="14">
        <f>IF(P80="SIM",W80*0.05,0)</f>
        <v>0</v>
      </c>
      <c r="S80" s="12"/>
      <c r="T80" s="12"/>
      <c r="U80" s="25"/>
      <c r="V80" s="16"/>
      <c r="W80" s="16">
        <v>141010.95</v>
      </c>
      <c r="X80" s="24" t="s">
        <v>160</v>
      </c>
      <c r="Y80" s="16">
        <v>141010.95</v>
      </c>
      <c r="Z80" s="14" t="s">
        <v>217</v>
      </c>
      <c r="AA80" s="18" t="s">
        <v>211</v>
      </c>
      <c r="AB80" s="19">
        <v>4351</v>
      </c>
      <c r="AC80" s="18" t="s">
        <v>175</v>
      </c>
      <c r="AD80" s="17"/>
      <c r="AE80" s="17"/>
      <c r="AF80" s="17">
        <f t="shared" si="7"/>
        <v>0</v>
      </c>
      <c r="AG80" s="17"/>
      <c r="AH80" s="17">
        <f>AD80*100/Y80</f>
        <v>0</v>
      </c>
      <c r="AI80" s="4" t="s">
        <v>315</v>
      </c>
      <c r="AJ80" s="19" t="s">
        <v>174</v>
      </c>
      <c r="AK80" s="20">
        <f>O80-N80</f>
        <v>365</v>
      </c>
    </row>
    <row r="81" spans="1:37" ht="69" customHeight="1">
      <c r="A81" s="10" t="s">
        <v>220</v>
      </c>
      <c r="B81" s="4" t="s">
        <v>221</v>
      </c>
      <c r="C81" s="4" t="s">
        <v>222</v>
      </c>
      <c r="D81" s="4" t="s">
        <v>185</v>
      </c>
      <c r="E81" s="18" t="s">
        <v>208</v>
      </c>
      <c r="F81" s="18" t="s">
        <v>113</v>
      </c>
      <c r="G81" s="18"/>
      <c r="H81" s="31" t="s">
        <v>113</v>
      </c>
      <c r="I81" s="4" t="s">
        <v>113</v>
      </c>
      <c r="J81" s="13">
        <v>42468</v>
      </c>
      <c r="K81" s="4" t="s">
        <v>223</v>
      </c>
      <c r="L81" s="4" t="s">
        <v>224</v>
      </c>
      <c r="M81" s="13">
        <v>42736</v>
      </c>
      <c r="N81" s="13">
        <v>42814</v>
      </c>
      <c r="O81" s="13">
        <v>44275</v>
      </c>
      <c r="P81" s="13"/>
      <c r="Q81" s="12" t="s">
        <v>177</v>
      </c>
      <c r="R81" s="14"/>
      <c r="S81" s="13"/>
      <c r="T81" s="13"/>
      <c r="U81" s="16"/>
      <c r="V81" s="16"/>
      <c r="W81" s="16">
        <v>4000.1</v>
      </c>
      <c r="X81" s="24" t="s">
        <v>160</v>
      </c>
      <c r="Y81" s="16">
        <v>4000.1</v>
      </c>
      <c r="Z81" s="14" t="s">
        <v>289</v>
      </c>
      <c r="AA81" s="18"/>
      <c r="AB81" s="32"/>
      <c r="AC81" s="18"/>
      <c r="AD81" s="17">
        <v>244.99</v>
      </c>
      <c r="AE81" s="17">
        <v>26.94</v>
      </c>
      <c r="AF81" s="17">
        <f t="shared" si="7"/>
        <v>218.05</v>
      </c>
      <c r="AG81" s="17"/>
      <c r="AH81" s="17">
        <f>AD81*100/Y81</f>
        <v>6.124596885077874</v>
      </c>
      <c r="AI81" s="29" t="s">
        <v>325</v>
      </c>
      <c r="AJ81" s="5" t="s">
        <v>168</v>
      </c>
      <c r="AK81" s="20">
        <f>O81-N81</f>
        <v>1461</v>
      </c>
    </row>
    <row r="82" spans="1:37" ht="57.75" customHeight="1">
      <c r="A82" s="10" t="s">
        <v>191</v>
      </c>
      <c r="B82" s="4" t="s">
        <v>103</v>
      </c>
      <c r="C82" s="62" t="s">
        <v>104</v>
      </c>
      <c r="D82" s="62" t="s">
        <v>105</v>
      </c>
      <c r="E82" s="74" t="s">
        <v>106</v>
      </c>
      <c r="F82" s="74" t="s">
        <v>111</v>
      </c>
      <c r="G82" s="74" t="s">
        <v>218</v>
      </c>
      <c r="H82" s="4" t="s">
        <v>113</v>
      </c>
      <c r="I82" s="4" t="s">
        <v>113</v>
      </c>
      <c r="J82" s="13">
        <v>41923</v>
      </c>
      <c r="K82" s="4" t="s">
        <v>156</v>
      </c>
      <c r="L82" s="4" t="s">
        <v>157</v>
      </c>
      <c r="M82" s="13">
        <v>42370</v>
      </c>
      <c r="N82" s="13">
        <v>42649</v>
      </c>
      <c r="O82" s="13">
        <v>43744</v>
      </c>
      <c r="P82" s="13"/>
      <c r="Q82" s="12" t="s">
        <v>177</v>
      </c>
      <c r="R82" s="14">
        <f>IF(P82="SIM",W82*0.05,0)</f>
        <v>0</v>
      </c>
      <c r="S82" s="13"/>
      <c r="T82" s="13"/>
      <c r="U82" s="25"/>
      <c r="V82" s="17"/>
      <c r="W82" s="17">
        <v>59800</v>
      </c>
      <c r="X82" s="14" t="s">
        <v>160</v>
      </c>
      <c r="Y82" s="17">
        <v>18773.9</v>
      </c>
      <c r="Z82" s="14" t="s">
        <v>213</v>
      </c>
      <c r="AA82" s="18"/>
      <c r="AB82" s="62">
        <v>4351</v>
      </c>
      <c r="AC82" s="18" t="s">
        <v>164</v>
      </c>
      <c r="AD82" s="17">
        <v>12159.02</v>
      </c>
      <c r="AE82" s="17">
        <v>12159.02</v>
      </c>
      <c r="AF82" s="17">
        <f t="shared" si="7"/>
        <v>0</v>
      </c>
      <c r="AG82" s="17"/>
      <c r="AH82" s="17">
        <f>AD82*100/Y82</f>
        <v>64.76555217615945</v>
      </c>
      <c r="AI82" s="4" t="s">
        <v>315</v>
      </c>
      <c r="AJ82" s="19" t="s">
        <v>246</v>
      </c>
      <c r="AK82" s="20">
        <f>O82-N82</f>
        <v>1095</v>
      </c>
    </row>
    <row r="83" spans="1:37" ht="54.75" customHeight="1">
      <c r="A83" s="10" t="s">
        <v>193</v>
      </c>
      <c r="B83" s="4" t="s">
        <v>107</v>
      </c>
      <c r="C83" s="4" t="s">
        <v>108</v>
      </c>
      <c r="D83" s="62" t="s">
        <v>109</v>
      </c>
      <c r="E83" s="11" t="s">
        <v>110</v>
      </c>
      <c r="F83" s="11" t="s">
        <v>112</v>
      </c>
      <c r="G83" s="11" t="s">
        <v>268</v>
      </c>
      <c r="H83" s="26" t="s">
        <v>112</v>
      </c>
      <c r="I83" s="11" t="s">
        <v>347</v>
      </c>
      <c r="J83" s="12">
        <v>42684</v>
      </c>
      <c r="K83" s="4" t="s">
        <v>158</v>
      </c>
      <c r="L83" s="4" t="s">
        <v>159</v>
      </c>
      <c r="M83" s="12">
        <v>42736</v>
      </c>
      <c r="N83" s="13">
        <v>43048</v>
      </c>
      <c r="O83" s="12">
        <v>43778</v>
      </c>
      <c r="P83" s="12"/>
      <c r="Q83" s="12" t="s">
        <v>177</v>
      </c>
      <c r="R83" s="14">
        <f>IF(P83="SIM",W83*0.05,0)</f>
        <v>0</v>
      </c>
      <c r="S83" s="12"/>
      <c r="T83" s="12"/>
      <c r="U83" s="25"/>
      <c r="V83" s="16"/>
      <c r="W83" s="16">
        <v>20600</v>
      </c>
      <c r="X83" s="24">
        <v>2000</v>
      </c>
      <c r="Y83" s="16">
        <v>20600</v>
      </c>
      <c r="Z83" s="24" t="s">
        <v>269</v>
      </c>
      <c r="AA83" s="11" t="s">
        <v>209</v>
      </c>
      <c r="AB83" s="19">
        <v>4351</v>
      </c>
      <c r="AC83" s="18" t="s">
        <v>164</v>
      </c>
      <c r="AD83" s="17">
        <v>14000</v>
      </c>
      <c r="AE83" s="17">
        <v>10440</v>
      </c>
      <c r="AF83" s="17">
        <f t="shared" si="7"/>
        <v>3560</v>
      </c>
      <c r="AG83" s="17">
        <f>AD83/Y83*100</f>
        <v>67.96116504854369</v>
      </c>
      <c r="AH83" s="5" t="s">
        <v>315</v>
      </c>
      <c r="AI83" s="19" t="s">
        <v>171</v>
      </c>
      <c r="AJ83" s="20">
        <f>O83-N83</f>
        <v>730</v>
      </c>
      <c r="AK83" s="17">
        <f>X83*10+X83/30*9</f>
        <v>20600</v>
      </c>
    </row>
    <row r="84" spans="1:2" ht="13.5" thickBot="1">
      <c r="A84" s="92" t="s">
        <v>309</v>
      </c>
      <c r="B84" s="93"/>
    </row>
    <row r="85" spans="1:2" ht="13.5" thickBot="1">
      <c r="A85" s="94" t="s">
        <v>312</v>
      </c>
      <c r="B85" s="95"/>
    </row>
    <row r="87" spans="1:5" ht="26.25">
      <c r="A87" s="43" t="s">
        <v>313</v>
      </c>
      <c r="B87" s="40"/>
      <c r="C87" s="40"/>
      <c r="D87" s="40"/>
      <c r="E87" s="40"/>
    </row>
    <row r="88" spans="1:5" ht="13.5" thickBot="1">
      <c r="A88"/>
      <c r="B88"/>
      <c r="C88"/>
      <c r="D88"/>
      <c r="E88"/>
    </row>
    <row r="89" spans="1:5" ht="24.75" customHeight="1">
      <c r="A89" s="80" t="s">
        <v>1</v>
      </c>
      <c r="B89" s="89" t="s">
        <v>411</v>
      </c>
      <c r="C89" s="89" t="s">
        <v>403</v>
      </c>
      <c r="D89" s="83" t="s">
        <v>17</v>
      </c>
      <c r="E89" s="86" t="s">
        <v>18</v>
      </c>
    </row>
    <row r="90" spans="1:5" ht="24" customHeight="1">
      <c r="A90" s="81"/>
      <c r="B90" s="90"/>
      <c r="C90" s="90"/>
      <c r="D90" s="84"/>
      <c r="E90" s="87"/>
    </row>
    <row r="91" spans="1:5" ht="26.25" customHeight="1" thickBot="1">
      <c r="A91" s="82"/>
      <c r="B91" s="91"/>
      <c r="C91" s="91"/>
      <c r="D91" s="85"/>
      <c r="E91" s="88"/>
    </row>
    <row r="92" spans="1:5" ht="51">
      <c r="A92" s="41" t="s">
        <v>181</v>
      </c>
      <c r="B92" s="44" t="s">
        <v>182</v>
      </c>
      <c r="C92" s="42" t="s">
        <v>183</v>
      </c>
      <c r="D92" s="42" t="s">
        <v>315</v>
      </c>
      <c r="E92" s="42" t="s">
        <v>316</v>
      </c>
    </row>
    <row r="93" spans="1:5" ht="63.75">
      <c r="A93" s="45" t="s">
        <v>19</v>
      </c>
      <c r="B93" s="4" t="s">
        <v>23</v>
      </c>
      <c r="C93" s="4" t="s">
        <v>120</v>
      </c>
      <c r="D93" s="4" t="s">
        <v>162</v>
      </c>
      <c r="E93" s="4" t="s">
        <v>163</v>
      </c>
    </row>
    <row r="94" spans="1:5" ht="25.5">
      <c r="A94" s="10" t="s">
        <v>26</v>
      </c>
      <c r="B94" s="4" t="s">
        <v>29</v>
      </c>
      <c r="C94" s="4" t="s">
        <v>121</v>
      </c>
      <c r="D94" s="4" t="s">
        <v>321</v>
      </c>
      <c r="E94" s="14" t="s">
        <v>320</v>
      </c>
    </row>
    <row r="95" spans="1:5" ht="63.75">
      <c r="A95" s="10" t="s">
        <v>24</v>
      </c>
      <c r="B95" s="4" t="s">
        <v>25</v>
      </c>
      <c r="C95" s="4" t="s">
        <v>179</v>
      </c>
      <c r="D95" s="4" t="s">
        <v>315</v>
      </c>
      <c r="E95" s="4" t="s">
        <v>174</v>
      </c>
    </row>
    <row r="96" spans="1:5" ht="25.5">
      <c r="A96" s="10" t="s">
        <v>30</v>
      </c>
      <c r="B96" s="4" t="s">
        <v>34</v>
      </c>
      <c r="C96" s="4" t="s">
        <v>122</v>
      </c>
      <c r="D96" s="4" t="s">
        <v>322</v>
      </c>
      <c r="E96" s="14" t="s">
        <v>207</v>
      </c>
    </row>
    <row r="97" spans="1:5" ht="102">
      <c r="A97" s="10" t="s">
        <v>36</v>
      </c>
      <c r="B97" s="4" t="s">
        <v>228</v>
      </c>
      <c r="C97" s="4" t="s">
        <v>248</v>
      </c>
      <c r="D97" s="4" t="s">
        <v>166</v>
      </c>
      <c r="E97" s="14" t="s">
        <v>265</v>
      </c>
    </row>
    <row r="98" spans="1:5" ht="204">
      <c r="A98" s="10" t="s">
        <v>36</v>
      </c>
      <c r="B98" s="4" t="s">
        <v>40</v>
      </c>
      <c r="C98" s="28" t="s">
        <v>176</v>
      </c>
      <c r="D98" s="5" t="s">
        <v>166</v>
      </c>
      <c r="E98" s="4" t="s">
        <v>265</v>
      </c>
    </row>
    <row r="99" spans="1:5" ht="229.5">
      <c r="A99" s="10" t="s">
        <v>290</v>
      </c>
      <c r="B99" s="18" t="s">
        <v>237</v>
      </c>
      <c r="C99" s="46" t="s">
        <v>291</v>
      </c>
      <c r="D99" s="5" t="s">
        <v>314</v>
      </c>
      <c r="E99" s="4" t="s">
        <v>256</v>
      </c>
    </row>
    <row r="100" spans="1:5" ht="119.25" customHeight="1">
      <c r="A100" s="10" t="s">
        <v>41</v>
      </c>
      <c r="B100" s="18" t="s">
        <v>247</v>
      </c>
      <c r="C100" s="4" t="s">
        <v>125</v>
      </c>
      <c r="D100" s="4" t="s">
        <v>162</v>
      </c>
      <c r="E100" s="47" t="s">
        <v>206</v>
      </c>
    </row>
    <row r="101" spans="1:5" ht="25.5">
      <c r="A101" s="10" t="s">
        <v>42</v>
      </c>
      <c r="B101" s="18" t="s">
        <v>43</v>
      </c>
      <c r="C101" s="4" t="s">
        <v>126</v>
      </c>
      <c r="D101" s="5" t="s">
        <v>167</v>
      </c>
      <c r="E101" s="19" t="s">
        <v>168</v>
      </c>
    </row>
    <row r="102" spans="1:5" ht="105" customHeight="1">
      <c r="A102" s="10" t="s">
        <v>189</v>
      </c>
      <c r="B102" s="11" t="s">
        <v>192</v>
      </c>
      <c r="C102" s="4" t="s">
        <v>190</v>
      </c>
      <c r="D102" s="4" t="s">
        <v>321</v>
      </c>
      <c r="E102" s="14" t="s">
        <v>320</v>
      </c>
    </row>
    <row r="103" spans="1:5" ht="63.75">
      <c r="A103" s="10" t="s">
        <v>292</v>
      </c>
      <c r="B103" s="11" t="s">
        <v>236</v>
      </c>
      <c r="C103" s="4" t="s">
        <v>297</v>
      </c>
      <c r="D103" s="5" t="s">
        <v>169</v>
      </c>
      <c r="E103" s="19" t="s">
        <v>319</v>
      </c>
    </row>
    <row r="104" spans="1:5" ht="38.25">
      <c r="A104" s="10" t="s">
        <v>44</v>
      </c>
      <c r="B104" s="4" t="s">
        <v>230</v>
      </c>
      <c r="C104" s="4" t="s">
        <v>212</v>
      </c>
      <c r="D104" s="5" t="s">
        <v>315</v>
      </c>
      <c r="E104" s="4" t="s">
        <v>174</v>
      </c>
    </row>
    <row r="105" spans="1:5" ht="25.5">
      <c r="A105" s="10" t="s">
        <v>47</v>
      </c>
      <c r="B105" s="4" t="s">
        <v>49</v>
      </c>
      <c r="C105" s="4" t="s">
        <v>129</v>
      </c>
      <c r="D105" s="5" t="s">
        <v>315</v>
      </c>
      <c r="E105" s="4" t="s">
        <v>171</v>
      </c>
    </row>
    <row r="106" spans="1:5" ht="89.25">
      <c r="A106" s="10" t="s">
        <v>261</v>
      </c>
      <c r="B106" s="4" t="s">
        <v>275</v>
      </c>
      <c r="C106" s="4" t="s">
        <v>262</v>
      </c>
      <c r="D106" s="5" t="s">
        <v>315</v>
      </c>
      <c r="E106" s="4" t="s">
        <v>174</v>
      </c>
    </row>
    <row r="107" spans="1:5" ht="150" customHeight="1">
      <c r="A107" s="10" t="s">
        <v>50</v>
      </c>
      <c r="B107" s="4" t="s">
        <v>51</v>
      </c>
      <c r="C107" s="4" t="s">
        <v>130</v>
      </c>
      <c r="D107" s="48" t="s">
        <v>323</v>
      </c>
      <c r="E107" s="4" t="s">
        <v>265</v>
      </c>
    </row>
    <row r="108" spans="1:5" ht="25.5">
      <c r="A108" s="10" t="s">
        <v>52</v>
      </c>
      <c r="B108" s="4" t="s">
        <v>117</v>
      </c>
      <c r="C108" s="4" t="s">
        <v>131</v>
      </c>
      <c r="D108" s="42" t="s">
        <v>315</v>
      </c>
      <c r="E108" s="42" t="s">
        <v>316</v>
      </c>
    </row>
    <row r="109" spans="1:5" ht="89.25">
      <c r="A109" s="10" t="s">
        <v>53</v>
      </c>
      <c r="B109" s="4" t="s">
        <v>57</v>
      </c>
      <c r="C109" s="4" t="s">
        <v>134</v>
      </c>
      <c r="D109" s="5" t="s">
        <v>162</v>
      </c>
      <c r="E109" s="4" t="s">
        <v>163</v>
      </c>
    </row>
    <row r="110" spans="1:5" ht="102">
      <c r="A110" s="10" t="s">
        <v>53</v>
      </c>
      <c r="B110" s="4" t="s">
        <v>60</v>
      </c>
      <c r="C110" s="4" t="s">
        <v>136</v>
      </c>
      <c r="D110" s="5" t="s">
        <v>162</v>
      </c>
      <c r="E110" s="4" t="s">
        <v>163</v>
      </c>
    </row>
    <row r="111" spans="1:5" ht="76.5">
      <c r="A111" s="10" t="s">
        <v>53</v>
      </c>
      <c r="B111" s="4" t="s">
        <v>63</v>
      </c>
      <c r="C111" s="4" t="s">
        <v>138</v>
      </c>
      <c r="D111" s="5" t="s">
        <v>162</v>
      </c>
      <c r="E111" s="4" t="s">
        <v>163</v>
      </c>
    </row>
    <row r="112" spans="1:5" ht="114.75">
      <c r="A112" s="10" t="s">
        <v>53</v>
      </c>
      <c r="B112" s="4" t="s">
        <v>66</v>
      </c>
      <c r="C112" s="4" t="s">
        <v>140</v>
      </c>
      <c r="D112" s="5" t="s">
        <v>162</v>
      </c>
      <c r="E112" s="4" t="s">
        <v>163</v>
      </c>
    </row>
    <row r="113" spans="1:5" ht="25.5">
      <c r="A113" s="10" t="s">
        <v>67</v>
      </c>
      <c r="B113" s="4" t="s">
        <v>197</v>
      </c>
      <c r="C113" s="4" t="s">
        <v>199</v>
      </c>
      <c r="D113" s="5" t="s">
        <v>162</v>
      </c>
      <c r="E113" s="4" t="s">
        <v>206</v>
      </c>
    </row>
    <row r="114" spans="1:5" ht="51">
      <c r="A114" s="10" t="s">
        <v>67</v>
      </c>
      <c r="B114" s="4" t="s">
        <v>71</v>
      </c>
      <c r="C114" s="4" t="s">
        <v>142</v>
      </c>
      <c r="D114" s="5" t="s">
        <v>162</v>
      </c>
      <c r="E114" s="4" t="s">
        <v>206</v>
      </c>
    </row>
    <row r="115" spans="1:5" ht="63.75">
      <c r="A115" s="10" t="s">
        <v>77</v>
      </c>
      <c r="B115" s="4" t="s">
        <v>81</v>
      </c>
      <c r="C115" s="4" t="s">
        <v>146</v>
      </c>
      <c r="D115" s="5" t="s">
        <v>162</v>
      </c>
      <c r="E115" s="4" t="s">
        <v>324</v>
      </c>
    </row>
    <row r="116" spans="1:5" ht="114.75">
      <c r="A116" s="10" t="s">
        <v>188</v>
      </c>
      <c r="B116" s="4" t="s">
        <v>234</v>
      </c>
      <c r="C116" s="28" t="s">
        <v>263</v>
      </c>
      <c r="D116" s="13" t="s">
        <v>172</v>
      </c>
      <c r="E116" s="4" t="s">
        <v>206</v>
      </c>
    </row>
    <row r="117" spans="1:5" ht="242.25">
      <c r="A117" s="10" t="s">
        <v>188</v>
      </c>
      <c r="B117" s="4" t="s">
        <v>235</v>
      </c>
      <c r="C117" s="28" t="s">
        <v>264</v>
      </c>
      <c r="D117" s="13" t="s">
        <v>172</v>
      </c>
      <c r="E117" s="4" t="s">
        <v>206</v>
      </c>
    </row>
    <row r="118" spans="1:5" ht="38.25">
      <c r="A118" s="10" t="s">
        <v>83</v>
      </c>
      <c r="B118" s="4" t="s">
        <v>87</v>
      </c>
      <c r="C118" s="4" t="s">
        <v>148</v>
      </c>
      <c r="D118" s="13" t="s">
        <v>172</v>
      </c>
      <c r="E118" s="4" t="s">
        <v>206</v>
      </c>
    </row>
    <row r="119" spans="1:5" ht="25.5">
      <c r="A119" s="10" t="s">
        <v>250</v>
      </c>
      <c r="B119" s="11" t="s">
        <v>251</v>
      </c>
      <c r="C119" s="4" t="s">
        <v>252</v>
      </c>
      <c r="D119" s="5" t="s">
        <v>360</v>
      </c>
      <c r="E119" s="4" t="s">
        <v>361</v>
      </c>
    </row>
    <row r="120" spans="1:5" ht="89.25">
      <c r="A120" s="10" t="s">
        <v>358</v>
      </c>
      <c r="B120" s="11" t="s">
        <v>267</v>
      </c>
      <c r="C120" s="4" t="s">
        <v>359</v>
      </c>
      <c r="D120" s="13" t="s">
        <v>172</v>
      </c>
      <c r="E120" s="4" t="s">
        <v>206</v>
      </c>
    </row>
    <row r="121" spans="1:5" ht="63.75">
      <c r="A121" s="10" t="s">
        <v>254</v>
      </c>
      <c r="B121" s="11" t="s">
        <v>229</v>
      </c>
      <c r="C121" s="4" t="s">
        <v>255</v>
      </c>
      <c r="D121" s="29" t="s">
        <v>315</v>
      </c>
      <c r="E121" s="17" t="s">
        <v>171</v>
      </c>
    </row>
    <row r="122" spans="1:5" ht="38.25">
      <c r="A122" s="10" t="s">
        <v>200</v>
      </c>
      <c r="B122" s="4" t="s">
        <v>98</v>
      </c>
      <c r="C122" s="4" t="s">
        <v>154</v>
      </c>
      <c r="D122" s="29" t="s">
        <v>315</v>
      </c>
      <c r="E122" s="5" t="s">
        <v>256</v>
      </c>
    </row>
    <row r="123" spans="1:5" ht="25.5">
      <c r="A123" s="10" t="s">
        <v>305</v>
      </c>
      <c r="B123" s="4" t="s">
        <v>279</v>
      </c>
      <c r="C123" s="4" t="s">
        <v>280</v>
      </c>
      <c r="D123" s="29" t="s">
        <v>315</v>
      </c>
      <c r="E123" s="19" t="s">
        <v>174</v>
      </c>
    </row>
    <row r="124" spans="1:5" ht="38.25">
      <c r="A124" s="10" t="s">
        <v>88</v>
      </c>
      <c r="B124" s="11" t="s">
        <v>92</v>
      </c>
      <c r="C124" s="4" t="s">
        <v>150</v>
      </c>
      <c r="D124" s="29" t="s">
        <v>315</v>
      </c>
      <c r="E124" s="19" t="s">
        <v>354</v>
      </c>
    </row>
    <row r="125" spans="1:5" ht="51">
      <c r="A125" s="10" t="s">
        <v>93</v>
      </c>
      <c r="B125" s="18" t="s">
        <v>94</v>
      </c>
      <c r="C125" s="4" t="s">
        <v>151</v>
      </c>
      <c r="D125" s="4" t="s">
        <v>315</v>
      </c>
      <c r="E125" s="19" t="s">
        <v>171</v>
      </c>
    </row>
    <row r="126" spans="1:5" ht="25.5">
      <c r="A126" s="10" t="s">
        <v>95</v>
      </c>
      <c r="B126" s="18" t="s">
        <v>96</v>
      </c>
      <c r="C126" s="4" t="s">
        <v>152</v>
      </c>
      <c r="D126" s="5" t="s">
        <v>166</v>
      </c>
      <c r="E126" s="19" t="s">
        <v>173</v>
      </c>
    </row>
    <row r="127" spans="1:5" ht="25.5">
      <c r="A127" s="10" t="s">
        <v>203</v>
      </c>
      <c r="B127" s="18" t="s">
        <v>187</v>
      </c>
      <c r="C127" s="4" t="s">
        <v>204</v>
      </c>
      <c r="D127" s="5" t="s">
        <v>167</v>
      </c>
      <c r="E127" s="19" t="s">
        <v>333</v>
      </c>
    </row>
    <row r="128" spans="1:5" ht="38.25">
      <c r="A128" s="10" t="s">
        <v>97</v>
      </c>
      <c r="B128" s="18" t="s">
        <v>186</v>
      </c>
      <c r="C128" s="4" t="s">
        <v>153</v>
      </c>
      <c r="D128" s="5" t="s">
        <v>315</v>
      </c>
      <c r="E128" s="19" t="s">
        <v>316</v>
      </c>
    </row>
    <row r="129" spans="1:5" ht="63.75">
      <c r="A129" s="10" t="s">
        <v>220</v>
      </c>
      <c r="B129" s="18" t="s">
        <v>208</v>
      </c>
      <c r="C129" s="4" t="s">
        <v>224</v>
      </c>
      <c r="D129" s="29" t="s">
        <v>325</v>
      </c>
      <c r="E129" s="5" t="s">
        <v>168</v>
      </c>
    </row>
    <row r="130" spans="1:5" ht="25.5">
      <c r="A130" s="10" t="s">
        <v>253</v>
      </c>
      <c r="B130" s="18" t="s">
        <v>249</v>
      </c>
      <c r="C130" s="4" t="s">
        <v>132</v>
      </c>
      <c r="D130" s="5" t="s">
        <v>167</v>
      </c>
      <c r="E130" s="19" t="s">
        <v>333</v>
      </c>
    </row>
    <row r="131" spans="1:5" ht="25.5">
      <c r="A131" s="10" t="s">
        <v>191</v>
      </c>
      <c r="B131" s="18" t="s">
        <v>232</v>
      </c>
      <c r="C131" s="4" t="s">
        <v>260</v>
      </c>
      <c r="D131" s="5" t="s">
        <v>314</v>
      </c>
      <c r="E131" s="4" t="s">
        <v>174</v>
      </c>
    </row>
    <row r="132" spans="1:5" ht="89.25">
      <c r="A132" s="10" t="s">
        <v>99</v>
      </c>
      <c r="B132" s="18" t="s">
        <v>101</v>
      </c>
      <c r="C132" s="4" t="s">
        <v>155</v>
      </c>
      <c r="D132" s="5" t="s">
        <v>172</v>
      </c>
      <c r="E132" s="4" t="s">
        <v>324</v>
      </c>
    </row>
    <row r="133" spans="1:5" ht="12.75">
      <c r="A133" s="10" t="s">
        <v>99</v>
      </c>
      <c r="B133" s="18"/>
      <c r="C133" s="4"/>
      <c r="D133" s="5" t="s">
        <v>172</v>
      </c>
      <c r="E133" s="4" t="s">
        <v>324</v>
      </c>
    </row>
    <row r="134" spans="1:5" ht="25.5">
      <c r="A134" s="10" t="s">
        <v>193</v>
      </c>
      <c r="B134" s="11" t="s">
        <v>110</v>
      </c>
      <c r="C134" s="4" t="s">
        <v>159</v>
      </c>
      <c r="D134" s="5" t="s">
        <v>315</v>
      </c>
      <c r="E134" s="19" t="s">
        <v>171</v>
      </c>
    </row>
    <row r="135" spans="1:5" ht="12.75">
      <c r="A135" s="33"/>
      <c r="B135" s="33"/>
      <c r="C135" s="33"/>
      <c r="D135" s="33"/>
      <c r="E135" s="33"/>
    </row>
  </sheetData>
  <sheetProtection/>
  <mergeCells count="65">
    <mergeCell ref="M6:O7"/>
    <mergeCell ref="AB6:AB8"/>
    <mergeCell ref="AC6:AC8"/>
    <mergeCell ref="AI6:AI8"/>
    <mergeCell ref="U6:W7"/>
    <mergeCell ref="Z6:Z8"/>
    <mergeCell ref="Y6:Y8"/>
    <mergeCell ref="X6:X8"/>
    <mergeCell ref="S6:T7"/>
    <mergeCell ref="P6:R7"/>
    <mergeCell ref="B1:K3"/>
    <mergeCell ref="B4:K4"/>
    <mergeCell ref="AH6:AH8"/>
    <mergeCell ref="A6:A8"/>
    <mergeCell ref="B6:B8"/>
    <mergeCell ref="F6:G7"/>
    <mergeCell ref="H6:I7"/>
    <mergeCell ref="AE6:AE8"/>
    <mergeCell ref="AD6:AD8"/>
    <mergeCell ref="AA6:AA8"/>
    <mergeCell ref="AK6:AK8"/>
    <mergeCell ref="AJ6:AJ8"/>
    <mergeCell ref="AG6:AG8"/>
    <mergeCell ref="AF6:AF8"/>
    <mergeCell ref="L6:L8"/>
    <mergeCell ref="K6:K8"/>
    <mergeCell ref="C6:C8"/>
    <mergeCell ref="D6:D8"/>
    <mergeCell ref="E6:E8"/>
    <mergeCell ref="J6:J8"/>
    <mergeCell ref="AK56:AK58"/>
    <mergeCell ref="A56:A58"/>
    <mergeCell ref="B56:B58"/>
    <mergeCell ref="F56:G57"/>
    <mergeCell ref="H56:I57"/>
    <mergeCell ref="C56:C58"/>
    <mergeCell ref="D56:D58"/>
    <mergeCell ref="E56:E58"/>
    <mergeCell ref="AB56:AB58"/>
    <mergeCell ref="AC56:AC58"/>
    <mergeCell ref="AI56:AI58"/>
    <mergeCell ref="AJ56:AJ58"/>
    <mergeCell ref="AD56:AD58"/>
    <mergeCell ref="AE56:AE58"/>
    <mergeCell ref="AF56:AF58"/>
    <mergeCell ref="AG56:AG58"/>
    <mergeCell ref="AH56:AH58"/>
    <mergeCell ref="Z56:Z58"/>
    <mergeCell ref="AA56:AA58"/>
    <mergeCell ref="J56:J58"/>
    <mergeCell ref="K56:K58"/>
    <mergeCell ref="L56:L58"/>
    <mergeCell ref="P56:R57"/>
    <mergeCell ref="M56:O57"/>
    <mergeCell ref="U56:W57"/>
    <mergeCell ref="S56:T57"/>
    <mergeCell ref="A84:B84"/>
    <mergeCell ref="A85:B85"/>
    <mergeCell ref="X56:X58"/>
    <mergeCell ref="Y56:Y58"/>
    <mergeCell ref="A89:A91"/>
    <mergeCell ref="D89:D91"/>
    <mergeCell ref="E89:E91"/>
    <mergeCell ref="C89:C91"/>
    <mergeCell ref="B89:B91"/>
  </mergeCells>
  <conditionalFormatting sqref="O9:O17 O19:O21 O23:O39 O42:O43 O83 O78:O79 O67:O73 O63:O65">
    <cfRule type="expression" priority="1" dxfId="4" stopIfTrue="1">
      <formula>(N9=O9)</formula>
    </cfRule>
  </conditionalFormatting>
  <conditionalFormatting sqref="N23:N39 N41:N45 N9:N17 N19:N21 N59:N83">
    <cfRule type="cellIs" priority="1" dxfId="1" operator="between" stopIfTrue="1">
      <formula>TODAY()+7</formula>
      <formula>TODAY()+90</formula>
    </cfRule>
    <cfRule type="cellIs" priority="2" dxfId="0" operator="lessThan" stopIfTrue="1">
      <formula>TODAY()+7</formula>
    </cfRule>
  </conditionalFormatting>
  <printOptions/>
  <pageMargins left="0.75" right="0.75" top="0.53" bottom="1" header="0.492125985" footer="0.49212598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fernando.alvim</dc:creator>
  <cp:keywords/>
  <dc:description/>
  <cp:lastModifiedBy>helenira.soares</cp:lastModifiedBy>
  <cp:lastPrinted>2018-04-20T13:10:39Z</cp:lastPrinted>
  <dcterms:created xsi:type="dcterms:W3CDTF">2015-09-01T11:42:39Z</dcterms:created>
  <dcterms:modified xsi:type="dcterms:W3CDTF">2019-07-04T17:48:47Z</dcterms:modified>
  <cp:category/>
  <cp:version/>
  <cp:contentType/>
  <cp:contentStatus/>
</cp:coreProperties>
</file>