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795" tabRatio="818" firstSheet="14" activeTab="20"/>
  </bookViews>
  <sheets>
    <sheet name="CCJAN2022" sheetId="57" r:id="rId1"/>
    <sheet name="FGJAN2022" sheetId="59" r:id="rId2"/>
    <sheet name="CCFEV2022" sheetId="61" r:id="rId3"/>
    <sheet name="FGFEV2022" sheetId="62" r:id="rId4"/>
    <sheet name="CCMAR2022" sheetId="63" r:id="rId5"/>
    <sheet name="FGMAR2022" sheetId="64" r:id="rId6"/>
    <sheet name="CCABR2022" sheetId="65" r:id="rId7"/>
    <sheet name="FGABR2022" sheetId="66" r:id="rId8"/>
    <sheet name="CCMAI2022" sheetId="67" r:id="rId9"/>
    <sheet name="FGAMAI2022" sheetId="68" r:id="rId10"/>
    <sheet name="CCJUN2022" sheetId="69" r:id="rId11"/>
    <sheet name="FGJUN2022" sheetId="70" r:id="rId12"/>
    <sheet name="CCJUL2022" sheetId="71" r:id="rId13"/>
    <sheet name="FGJUL2022" sheetId="72" r:id="rId14"/>
    <sheet name="CCAGO2022" sheetId="73" r:id="rId15"/>
    <sheet name="FGAGO2022" sheetId="74" r:id="rId16"/>
    <sheet name="CCSET2022" sheetId="75" r:id="rId17"/>
    <sheet name="FGA2022" sheetId="76" r:id="rId18"/>
    <sheet name="CC E FG Jul 2022 - adeq. SCGE" sheetId="79" r:id="rId19"/>
    <sheet name="CC e FG ago 2022 - adeq. SCGE" sheetId="80" r:id="rId20"/>
    <sheet name="CC e FG set 2022 - adeq. SCGE" sheetId="78" r:id="rId21"/>
  </sheets>
  <calcPr calcId="124519"/>
</workbook>
</file>

<file path=xl/calcChain.xml><?xml version="1.0" encoding="utf-8"?>
<calcChain xmlns="http://schemas.openxmlformats.org/spreadsheetml/2006/main">
  <c r="G203" i="80"/>
  <c r="H200"/>
  <c r="H199"/>
  <c r="G199"/>
  <c r="D199"/>
  <c r="E199" s="1"/>
  <c r="C199"/>
  <c r="H198"/>
  <c r="G198"/>
  <c r="I198" s="1"/>
  <c r="D198"/>
  <c r="C198"/>
  <c r="E198" s="1"/>
  <c r="I197"/>
  <c r="G197"/>
  <c r="E197"/>
  <c r="G196"/>
  <c r="I196" s="1"/>
  <c r="E196"/>
  <c r="G195"/>
  <c r="I195" s="1"/>
  <c r="E195"/>
  <c r="G194"/>
  <c r="I194" s="1"/>
  <c r="D194"/>
  <c r="E194" s="1"/>
  <c r="C194"/>
  <c r="C200" s="1"/>
  <c r="I192"/>
  <c r="I191"/>
  <c r="I190"/>
  <c r="I189"/>
  <c r="I170"/>
  <c r="I165"/>
  <c r="H165"/>
  <c r="G165"/>
  <c r="E165"/>
  <c r="D165"/>
  <c r="C165"/>
  <c r="I164"/>
  <c r="H164"/>
  <c r="G164"/>
  <c r="D164"/>
  <c r="C164"/>
  <c r="E164" s="1"/>
  <c r="I163"/>
  <c r="H163"/>
  <c r="G163"/>
  <c r="E163"/>
  <c r="D163"/>
  <c r="C163"/>
  <c r="I162"/>
  <c r="H162"/>
  <c r="H166" s="1"/>
  <c r="H203" s="1"/>
  <c r="G162"/>
  <c r="D162"/>
  <c r="D166" s="1"/>
  <c r="C162"/>
  <c r="E162" s="1"/>
  <c r="I161"/>
  <c r="I166" s="1"/>
  <c r="H161"/>
  <c r="G161"/>
  <c r="G166" s="1"/>
  <c r="E161"/>
  <c r="D161"/>
  <c r="C161"/>
  <c r="I159"/>
  <c r="I158"/>
  <c r="I157"/>
  <c r="I156"/>
  <c r="I155"/>
  <c r="I154"/>
  <c r="I153"/>
  <c r="I152"/>
  <c r="I151"/>
  <c r="I150"/>
  <c r="S149"/>
  <c r="Q149"/>
  <c r="S148"/>
  <c r="Q148"/>
  <c r="Q147"/>
  <c r="S147" s="1"/>
  <c r="S146"/>
  <c r="Q146"/>
  <c r="C146"/>
  <c r="S145"/>
  <c r="G145"/>
  <c r="D145"/>
  <c r="E145" s="1"/>
  <c r="J145" s="1"/>
  <c r="S144"/>
  <c r="Q144"/>
  <c r="G144"/>
  <c r="D144"/>
  <c r="E144" s="1"/>
  <c r="J144" s="1"/>
  <c r="Q143"/>
  <c r="S143" s="1"/>
  <c r="G143"/>
  <c r="D143"/>
  <c r="E143" s="1"/>
  <c r="J143" s="1"/>
  <c r="Q142"/>
  <c r="S142" s="1"/>
  <c r="G142"/>
  <c r="D142"/>
  <c r="E142" s="1"/>
  <c r="J142" s="1"/>
  <c r="Q141"/>
  <c r="S141" s="1"/>
  <c r="G141"/>
  <c r="D141"/>
  <c r="E141" s="1"/>
  <c r="J141" s="1"/>
  <c r="Q140"/>
  <c r="S140" s="1"/>
  <c r="G140"/>
  <c r="D140"/>
  <c r="E140" s="1"/>
  <c r="J140" s="1"/>
  <c r="Q139"/>
  <c r="S139" s="1"/>
  <c r="G139"/>
  <c r="D139"/>
  <c r="E139" s="1"/>
  <c r="J139" s="1"/>
  <c r="G138"/>
  <c r="D138"/>
  <c r="E138" s="1"/>
  <c r="J138" s="1"/>
  <c r="G137"/>
  <c r="D137"/>
  <c r="E137" s="1"/>
  <c r="J137" s="1"/>
  <c r="J136"/>
  <c r="G136"/>
  <c r="E136"/>
  <c r="G135"/>
  <c r="G146" s="1"/>
  <c r="E135"/>
  <c r="D135"/>
  <c r="D146" s="1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G203" i="79"/>
  <c r="H199"/>
  <c r="G199"/>
  <c r="D199"/>
  <c r="C199"/>
  <c r="E199" s="1"/>
  <c r="H198"/>
  <c r="H200" s="1"/>
  <c r="G198"/>
  <c r="I198" s="1"/>
  <c r="E198"/>
  <c r="D198"/>
  <c r="C198"/>
  <c r="G197"/>
  <c r="I197" s="1"/>
  <c r="E197"/>
  <c r="G196"/>
  <c r="E196"/>
  <c r="I196" s="1"/>
  <c r="I195"/>
  <c r="G195"/>
  <c r="E195"/>
  <c r="G194"/>
  <c r="D194"/>
  <c r="D200" s="1"/>
  <c r="D203" s="1"/>
  <c r="C194"/>
  <c r="C200" s="1"/>
  <c r="I192"/>
  <c r="I191"/>
  <c r="I190"/>
  <c r="I189"/>
  <c r="I170"/>
  <c r="I165"/>
  <c r="H165"/>
  <c r="G165"/>
  <c r="D165"/>
  <c r="C165"/>
  <c r="E165" s="1"/>
  <c r="I164"/>
  <c r="H164"/>
  <c r="G164"/>
  <c r="E164"/>
  <c r="D164"/>
  <c r="C164"/>
  <c r="I163"/>
  <c r="H163"/>
  <c r="G163"/>
  <c r="D163"/>
  <c r="C163"/>
  <c r="E163" s="1"/>
  <c r="I162"/>
  <c r="H162"/>
  <c r="G162"/>
  <c r="G166" s="1"/>
  <c r="E162"/>
  <c r="D162"/>
  <c r="D166" s="1"/>
  <c r="C162"/>
  <c r="C166" s="1"/>
  <c r="I161"/>
  <c r="I166" s="1"/>
  <c r="H161"/>
  <c r="H166" s="1"/>
  <c r="H203" s="1"/>
  <c r="G161"/>
  <c r="D161"/>
  <c r="C161"/>
  <c r="E161" s="1"/>
  <c r="I159"/>
  <c r="I158"/>
  <c r="I157"/>
  <c r="I156"/>
  <c r="I155"/>
  <c r="I154"/>
  <c r="I153"/>
  <c r="I152"/>
  <c r="I151"/>
  <c r="I150"/>
  <c r="S149"/>
  <c r="Q149"/>
  <c r="Q148"/>
  <c r="S148" s="1"/>
  <c r="S147"/>
  <c r="Q147"/>
  <c r="Q146"/>
  <c r="S146" s="1"/>
  <c r="C146"/>
  <c r="C203" s="1"/>
  <c r="E203" s="1"/>
  <c r="S145"/>
  <c r="G145"/>
  <c r="E145"/>
  <c r="J145" s="1"/>
  <c r="D145"/>
  <c r="Q144"/>
  <c r="S144" s="1"/>
  <c r="G144"/>
  <c r="D144"/>
  <c r="E144" s="1"/>
  <c r="J144" s="1"/>
  <c r="S143"/>
  <c r="Q143"/>
  <c r="G143"/>
  <c r="E143"/>
  <c r="J143" s="1"/>
  <c r="D143"/>
  <c r="Q142"/>
  <c r="S142" s="1"/>
  <c r="G142"/>
  <c r="D142"/>
  <c r="E142" s="1"/>
  <c r="J142" s="1"/>
  <c r="S141"/>
  <c r="Q141"/>
  <c r="G141"/>
  <c r="E141"/>
  <c r="J141" s="1"/>
  <c r="D141"/>
  <c r="Q140"/>
  <c r="S140" s="1"/>
  <c r="G140"/>
  <c r="D140"/>
  <c r="D146" s="1"/>
  <c r="S139"/>
  <c r="Q139"/>
  <c r="G139"/>
  <c r="E139"/>
  <c r="J139" s="1"/>
  <c r="D139"/>
  <c r="G138"/>
  <c r="D138"/>
  <c r="E138" s="1"/>
  <c r="J138" s="1"/>
  <c r="G137"/>
  <c r="D137"/>
  <c r="E137" s="1"/>
  <c r="J137" s="1"/>
  <c r="G136"/>
  <c r="E136"/>
  <c r="J136" s="1"/>
  <c r="G135"/>
  <c r="G146" s="1"/>
  <c r="E135"/>
  <c r="D135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E203" i="78"/>
  <c r="D203"/>
  <c r="C203"/>
  <c r="E136"/>
  <c r="J136" s="1"/>
  <c r="E137"/>
  <c r="J137" s="1"/>
  <c r="E138"/>
  <c r="E139"/>
  <c r="E140"/>
  <c r="E141"/>
  <c r="J141" s="1"/>
  <c r="E142"/>
  <c r="E143"/>
  <c r="E144"/>
  <c r="E145"/>
  <c r="J145" s="1"/>
  <c r="E135"/>
  <c r="G203"/>
  <c r="I198"/>
  <c r="I199"/>
  <c r="I194"/>
  <c r="G194"/>
  <c r="G195"/>
  <c r="G196"/>
  <c r="G197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84"/>
  <c r="J85"/>
  <c r="J86"/>
  <c r="J87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23"/>
  <c r="J24"/>
  <c r="J25"/>
  <c r="J26"/>
  <c r="J27"/>
  <c r="J28"/>
  <c r="J29"/>
  <c r="J30"/>
  <c r="J31"/>
  <c r="J17"/>
  <c r="J18"/>
  <c r="J19"/>
  <c r="J20"/>
  <c r="J21"/>
  <c r="J22"/>
  <c r="J14"/>
  <c r="J15"/>
  <c r="J16"/>
  <c r="J13"/>
  <c r="J8"/>
  <c r="J9"/>
  <c r="J10"/>
  <c r="J11"/>
  <c r="J12"/>
  <c r="J138"/>
  <c r="J139"/>
  <c r="J140"/>
  <c r="J142"/>
  <c r="J143"/>
  <c r="J144"/>
  <c r="J135"/>
  <c r="C146"/>
  <c r="Q149"/>
  <c r="S149" s="1"/>
  <c r="Q148"/>
  <c r="S148" s="1"/>
  <c r="Q147"/>
  <c r="S147" s="1"/>
  <c r="Q146"/>
  <c r="S146" s="1"/>
  <c r="S145"/>
  <c r="Q144"/>
  <c r="S144" s="1"/>
  <c r="Q143"/>
  <c r="S143" s="1"/>
  <c r="Q142"/>
  <c r="S142" s="1"/>
  <c r="Q141"/>
  <c r="S141" s="1"/>
  <c r="Q140"/>
  <c r="S140" s="1"/>
  <c r="Q139"/>
  <c r="S139" s="1"/>
  <c r="H199"/>
  <c r="G199"/>
  <c r="D199"/>
  <c r="C199"/>
  <c r="H198"/>
  <c r="G198"/>
  <c r="D198"/>
  <c r="C198"/>
  <c r="D194"/>
  <c r="C194"/>
  <c r="I192"/>
  <c r="I191"/>
  <c r="I190"/>
  <c r="I189"/>
  <c r="I170"/>
  <c r="I165"/>
  <c r="H165"/>
  <c r="G165"/>
  <c r="D165"/>
  <c r="C165"/>
  <c r="I164"/>
  <c r="H164"/>
  <c r="G164"/>
  <c r="D164"/>
  <c r="C164"/>
  <c r="I163"/>
  <c r="H163"/>
  <c r="G163"/>
  <c r="D163"/>
  <c r="C163"/>
  <c r="I162"/>
  <c r="H162"/>
  <c r="G162"/>
  <c r="D162"/>
  <c r="C162"/>
  <c r="I161"/>
  <c r="H161"/>
  <c r="G161"/>
  <c r="D161"/>
  <c r="C161"/>
  <c r="I159"/>
  <c r="I158"/>
  <c r="I157"/>
  <c r="I156"/>
  <c r="I155"/>
  <c r="I154"/>
  <c r="I153"/>
  <c r="I152"/>
  <c r="I151"/>
  <c r="I150"/>
  <c r="G145"/>
  <c r="D145"/>
  <c r="G144"/>
  <c r="D144"/>
  <c r="G143"/>
  <c r="D143"/>
  <c r="G142"/>
  <c r="D142"/>
  <c r="G141"/>
  <c r="D141"/>
  <c r="G140"/>
  <c r="D140"/>
  <c r="G139"/>
  <c r="D139"/>
  <c r="G138"/>
  <c r="D138"/>
  <c r="G137"/>
  <c r="D137"/>
  <c r="G136"/>
  <c r="G135"/>
  <c r="D135"/>
  <c r="J7"/>
  <c r="S150" i="80" l="1"/>
  <c r="E200"/>
  <c r="I199"/>
  <c r="I200"/>
  <c r="E146"/>
  <c r="C203"/>
  <c r="E166"/>
  <c r="C166"/>
  <c r="G200"/>
  <c r="D200"/>
  <c r="D203" s="1"/>
  <c r="J135"/>
  <c r="J146" s="1"/>
  <c r="I203" s="1"/>
  <c r="I199" i="79"/>
  <c r="E146"/>
  <c r="S150"/>
  <c r="E166"/>
  <c r="E140"/>
  <c r="J140" s="1"/>
  <c r="G200"/>
  <c r="J135"/>
  <c r="J146" s="1"/>
  <c r="E194"/>
  <c r="E200" s="1"/>
  <c r="E146" i="78"/>
  <c r="E195"/>
  <c r="I195" s="1"/>
  <c r="E161"/>
  <c r="E165"/>
  <c r="E199"/>
  <c r="G200"/>
  <c r="E164"/>
  <c r="D166"/>
  <c r="H200"/>
  <c r="I166"/>
  <c r="E194"/>
  <c r="G146"/>
  <c r="D146"/>
  <c r="E198"/>
  <c r="C166"/>
  <c r="E196"/>
  <c r="I196" s="1"/>
  <c r="H166"/>
  <c r="C200"/>
  <c r="G166"/>
  <c r="E163"/>
  <c r="E197"/>
  <c r="I197" s="1"/>
  <c r="J146"/>
  <c r="S150"/>
  <c r="D200"/>
  <c r="E162"/>
  <c r="E203" i="80" l="1"/>
  <c r="I194" i="79"/>
  <c r="I200" s="1"/>
  <c r="I203" s="1"/>
  <c r="I200" i="78"/>
  <c r="I203" s="1"/>
  <c r="E200"/>
  <c r="H203"/>
  <c r="E166"/>
  <c r="C26" i="76" l="1"/>
  <c r="B26"/>
  <c r="K7"/>
  <c r="J7"/>
  <c r="K6"/>
  <c r="K5"/>
  <c r="K4"/>
  <c r="K3"/>
  <c r="C130" i="75"/>
  <c r="B130"/>
  <c r="S13"/>
  <c r="Q13"/>
  <c r="Q12"/>
  <c r="S12" s="1"/>
  <c r="S11"/>
  <c r="Q11"/>
  <c r="S10"/>
  <c r="Q10"/>
  <c r="S9"/>
  <c r="Q8"/>
  <c r="S8" s="1"/>
  <c r="S7"/>
  <c r="Q7"/>
  <c r="S6"/>
  <c r="Q6"/>
  <c r="S5"/>
  <c r="Q5"/>
  <c r="Q4"/>
  <c r="S4" s="1"/>
  <c r="S3"/>
  <c r="Q3"/>
  <c r="I7" i="74"/>
  <c r="J6"/>
  <c r="J5"/>
  <c r="J4"/>
  <c r="J3"/>
  <c r="J7" s="1"/>
  <c r="I7" i="72"/>
  <c r="J6"/>
  <c r="J5"/>
  <c r="J7" s="1"/>
  <c r="J4"/>
  <c r="J3"/>
  <c r="I7" i="70"/>
  <c r="J6"/>
  <c r="J5"/>
  <c r="J4"/>
  <c r="J3"/>
  <c r="S14" i="75" l="1"/>
  <c r="J7" i="70"/>
  <c r="C26" i="74"/>
  <c r="B26"/>
  <c r="C130" i="73"/>
  <c r="B130"/>
  <c r="S13"/>
  <c r="Q13"/>
  <c r="S12"/>
  <c r="Q12"/>
  <c r="Q11"/>
  <c r="S11" s="1"/>
  <c r="Q10"/>
  <c r="S10" s="1"/>
  <c r="S9"/>
  <c r="Q8"/>
  <c r="S8" s="1"/>
  <c r="S7"/>
  <c r="Q7"/>
  <c r="S6"/>
  <c r="Q6"/>
  <c r="Q5"/>
  <c r="S5" s="1"/>
  <c r="Q4"/>
  <c r="S4" s="1"/>
  <c r="S3"/>
  <c r="Q3"/>
  <c r="C26" i="72"/>
  <c r="B26"/>
  <c r="C130" i="71"/>
  <c r="B130"/>
  <c r="S13"/>
  <c r="Q13"/>
  <c r="Q12"/>
  <c r="S12" s="1"/>
  <c r="S11"/>
  <c r="Q11"/>
  <c r="Q10"/>
  <c r="S10" s="1"/>
  <c r="S9"/>
  <c r="S8"/>
  <c r="Q8"/>
  <c r="S7"/>
  <c r="Q7"/>
  <c r="S6"/>
  <c r="Q6"/>
  <c r="Q5"/>
  <c r="S5" s="1"/>
  <c r="S4"/>
  <c r="Q4"/>
  <c r="S3"/>
  <c r="Q3"/>
  <c r="C26" i="70"/>
  <c r="B26"/>
  <c r="C130" i="69"/>
  <c r="B130"/>
  <c r="Q13"/>
  <c r="S13" s="1"/>
  <c r="S12"/>
  <c r="Q12"/>
  <c r="S11"/>
  <c r="Q11"/>
  <c r="S10"/>
  <c r="Q10"/>
  <c r="S9"/>
  <c r="Q8"/>
  <c r="S8" s="1"/>
  <c r="Q7"/>
  <c r="S7" s="1"/>
  <c r="S6"/>
  <c r="Q6"/>
  <c r="Q5"/>
  <c r="S5" s="1"/>
  <c r="Q4"/>
  <c r="S4" s="1"/>
  <c r="S3"/>
  <c r="Q3"/>
  <c r="C26" i="68"/>
  <c r="B26"/>
  <c r="I7"/>
  <c r="J6"/>
  <c r="J5"/>
  <c r="J4"/>
  <c r="J3"/>
  <c r="J7" s="1"/>
  <c r="C130" i="67"/>
  <c r="B130"/>
  <c r="R15"/>
  <c r="S13"/>
  <c r="S12"/>
  <c r="S11"/>
  <c r="S10"/>
  <c r="S9"/>
  <c r="S8"/>
  <c r="S7"/>
  <c r="S6"/>
  <c r="S5"/>
  <c r="Q4"/>
  <c r="S4" s="1"/>
  <c r="S3"/>
  <c r="S15" s="1"/>
  <c r="Q3"/>
  <c r="C26" i="66"/>
  <c r="B26"/>
  <c r="I7"/>
  <c r="J6"/>
  <c r="J5"/>
  <c r="J4"/>
  <c r="J3"/>
  <c r="J7" s="1"/>
  <c r="C130" i="65"/>
  <c r="B130"/>
  <c r="R15"/>
  <c r="S13"/>
  <c r="S12"/>
  <c r="S11"/>
  <c r="S10"/>
  <c r="S9"/>
  <c r="S8"/>
  <c r="S7"/>
  <c r="S6"/>
  <c r="S5"/>
  <c r="Q4"/>
  <c r="S4" s="1"/>
  <c r="Q3"/>
  <c r="S3" s="1"/>
  <c r="S15" s="1"/>
  <c r="C26" i="64"/>
  <c r="B26"/>
  <c r="J7"/>
  <c r="I7"/>
  <c r="J6"/>
  <c r="J5"/>
  <c r="J4"/>
  <c r="J3"/>
  <c r="C130" i="63"/>
  <c r="B130"/>
  <c r="R15"/>
  <c r="S13"/>
  <c r="S12"/>
  <c r="S11"/>
  <c r="S10"/>
  <c r="S9"/>
  <c r="S8"/>
  <c r="S7"/>
  <c r="S15" s="1"/>
  <c r="S6"/>
  <c r="S5"/>
  <c r="S4"/>
  <c r="Q4"/>
  <c r="S3"/>
  <c r="Q3"/>
  <c r="C26" i="62"/>
  <c r="B26"/>
  <c r="I7"/>
  <c r="J6"/>
  <c r="J5"/>
  <c r="J4"/>
  <c r="J3"/>
  <c r="J7" s="1"/>
  <c r="C130" i="61"/>
  <c r="B130"/>
  <c r="R15"/>
  <c r="S13"/>
  <c r="S12"/>
  <c r="S11"/>
  <c r="S10"/>
  <c r="S9"/>
  <c r="S8"/>
  <c r="S7"/>
  <c r="S15" s="1"/>
  <c r="S6"/>
  <c r="S5"/>
  <c r="S4"/>
  <c r="Q4"/>
  <c r="S3"/>
  <c r="Q3"/>
  <c r="S14" i="73" l="1"/>
  <c r="S14" i="71"/>
  <c r="S14" i="69"/>
  <c r="C26" i="59"/>
  <c r="B26"/>
  <c r="I7"/>
  <c r="J6"/>
  <c r="J7" s="1"/>
  <c r="J5"/>
  <c r="J4"/>
  <c r="J3"/>
  <c r="C130" i="57"/>
  <c r="B130"/>
  <c r="S15"/>
  <c r="R15"/>
  <c r="S13"/>
  <c r="S12"/>
  <c r="S11"/>
  <c r="S10"/>
  <c r="S9"/>
  <c r="S8"/>
  <c r="S7"/>
  <c r="S6"/>
  <c r="S5"/>
  <c r="S4"/>
  <c r="Q4"/>
  <c r="S3"/>
  <c r="Q3"/>
</calcChain>
</file>

<file path=xl/comments1.xml><?xml version="1.0" encoding="utf-8"?>
<comments xmlns="http://schemas.openxmlformats.org/spreadsheetml/2006/main">
  <authors>
    <author>deisy.silva</author>
  </authors>
  <commentList>
    <comment ref="D111" authorId="0">
      <text>
        <r>
          <rPr>
            <b/>
            <sz val="9"/>
            <rFont val="Tahoma"/>
            <family val="2"/>
          </rPr>
          <t>deisy.silva:</t>
        </r>
        <r>
          <rPr>
            <sz val="9"/>
            <rFont val="Tahoma"/>
            <family val="2"/>
          </rPr>
          <t xml:space="preserve">
SOLICITAR VR</t>
        </r>
      </text>
    </comment>
  </commentList>
</comments>
</file>

<file path=xl/comments10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family val="2"/>
          </rPr>
          <t>deisy:</t>
        </r>
        <r>
          <rPr>
            <sz val="9"/>
            <rFont val="Tahoma"/>
            <family val="2"/>
          </rPr>
          <t xml:space="preserve">
apenas o complemento de gratificação</t>
        </r>
      </text>
    </comment>
  </commentList>
</comments>
</file>

<file path=xl/comments11.xml><?xml version="1.0" encoding="utf-8"?>
<comments xmlns="http://schemas.openxmlformats.org/spreadsheetml/2006/main">
  <authors>
    <author>deisy.silva</author>
  </authors>
  <commentList>
    <comment ref="D43" authorId="0">
      <text>
        <r>
          <rPr>
            <b/>
            <sz val="9"/>
            <rFont val="Tahoma"/>
            <family val="2"/>
          </rPr>
          <t>deisy.silva:</t>
        </r>
        <r>
          <rPr>
            <sz val="9"/>
            <rFont val="Tahoma"/>
            <family val="2"/>
          </rPr>
          <t xml:space="preserve">
SOLICITAR VR</t>
        </r>
      </text>
    </comment>
  </commentList>
</comments>
</file>

<file path=xl/comments12.xml><?xml version="1.0" encoding="utf-8"?>
<comments xmlns="http://schemas.openxmlformats.org/spreadsheetml/2006/main">
  <authors>
    <author>deisy.silva</author>
  </authors>
  <commentList>
    <comment ref="D43" authorId="0">
      <text>
        <r>
          <rPr>
            <b/>
            <sz val="9"/>
            <rFont val="Tahoma"/>
            <family val="2"/>
          </rPr>
          <t>deisy.silva:</t>
        </r>
        <r>
          <rPr>
            <sz val="9"/>
            <rFont val="Tahoma"/>
            <family val="2"/>
          </rPr>
          <t xml:space="preserve">
SOLICITAR VR</t>
        </r>
      </text>
    </comment>
  </commentList>
</comments>
</file>

<file path=xl/comments13.xml><?xml version="1.0" encoding="utf-8"?>
<comments xmlns="http://schemas.openxmlformats.org/spreadsheetml/2006/main">
  <authors>
    <author/>
    <author>deisy.silva</author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F47" authorId="1">
      <text>
        <r>
          <rPr>
            <b/>
            <sz val="9"/>
            <rFont val="Tahoma"/>
            <family val="2"/>
          </rPr>
          <t>deisy.silva:</t>
        </r>
        <r>
          <rPr>
            <sz val="9"/>
            <rFont val="Tahoma"/>
            <family val="2"/>
          </rPr>
          <t xml:space="preserve">
SOLICITAR VR</t>
        </r>
      </text>
    </comment>
    <comment ref="A134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134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134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134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134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134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134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134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134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49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4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49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4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49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49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49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49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49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60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60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60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60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60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60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60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60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69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6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69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6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69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69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69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69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69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3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3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3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3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3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3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3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3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2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2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2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2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2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2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3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134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134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134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134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134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134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134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134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134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49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4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49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4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49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49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49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49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49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60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60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60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60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60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60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60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60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69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6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69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6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69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69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69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69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69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3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3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3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3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3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3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3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3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2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2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2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2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2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2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3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A6" authorId="0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134" authorId="0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134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134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134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134" authorId="0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134" authorId="0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134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134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134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149" authorId="0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14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149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14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49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149" authorId="0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149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49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149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60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60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60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60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60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60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60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60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69" authorId="0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6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69" authorId="0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69" authorId="0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69" authorId="0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69" authorId="0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69" authorId="0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69" authorId="0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69" authorId="0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93" authorId="0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93" authorId="0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93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93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93" authorId="0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93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93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93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202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202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202" authorId="0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202" authorId="0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202" authorId="0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202" authorId="0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203" authorId="0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2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family val="2"/>
          </rPr>
          <t>deisy:</t>
        </r>
        <r>
          <rPr>
            <sz val="9"/>
            <rFont val="Tahoma"/>
            <family val="2"/>
          </rPr>
          <t xml:space="preserve">
apenas o complemento de gratificação</t>
        </r>
      </text>
    </comment>
  </commentList>
</comments>
</file>

<file path=xl/comments3.xml><?xml version="1.0" encoding="utf-8"?>
<comments xmlns="http://schemas.openxmlformats.org/spreadsheetml/2006/main">
  <authors>
    <author>deisy.silva</author>
  </authors>
  <commentList>
    <comment ref="D43" authorId="0">
      <text>
        <r>
          <rPr>
            <b/>
            <sz val="9"/>
            <rFont val="Tahoma"/>
            <family val="2"/>
          </rPr>
          <t>deisy.silva:</t>
        </r>
        <r>
          <rPr>
            <sz val="9"/>
            <rFont val="Tahoma"/>
            <family val="2"/>
          </rPr>
          <t xml:space="preserve">
SOLICITAR VR</t>
        </r>
      </text>
    </comment>
  </commentList>
</comments>
</file>

<file path=xl/comments4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family val="2"/>
          </rPr>
          <t>deisy:</t>
        </r>
        <r>
          <rPr>
            <sz val="9"/>
            <rFont val="Tahoma"/>
            <family val="2"/>
          </rPr>
          <t xml:space="preserve">
apenas o complemento de gratificação</t>
        </r>
      </text>
    </comment>
  </commentList>
</comments>
</file>

<file path=xl/comments5.xml><?xml version="1.0" encoding="utf-8"?>
<comments xmlns="http://schemas.openxmlformats.org/spreadsheetml/2006/main">
  <authors>
    <author>deisy.silva</author>
  </authors>
  <commentList>
    <comment ref="D43" authorId="0">
      <text>
        <r>
          <rPr>
            <b/>
            <sz val="9"/>
            <rFont val="Tahoma"/>
            <family val="2"/>
          </rPr>
          <t>deisy.silva:</t>
        </r>
        <r>
          <rPr>
            <sz val="9"/>
            <rFont val="Tahoma"/>
            <family val="2"/>
          </rPr>
          <t xml:space="preserve">
SOLICITAR VR</t>
        </r>
      </text>
    </comment>
  </commentList>
</comments>
</file>

<file path=xl/comments6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family val="2"/>
          </rPr>
          <t>deisy:</t>
        </r>
        <r>
          <rPr>
            <sz val="9"/>
            <rFont val="Tahoma"/>
            <family val="2"/>
          </rPr>
          <t xml:space="preserve">
apenas o complemento de gratificação</t>
        </r>
      </text>
    </comment>
  </commentList>
</comments>
</file>

<file path=xl/comments7.xml><?xml version="1.0" encoding="utf-8"?>
<comments xmlns="http://schemas.openxmlformats.org/spreadsheetml/2006/main">
  <authors>
    <author>deisy.silva</author>
  </authors>
  <commentList>
    <comment ref="D43" authorId="0">
      <text>
        <r>
          <rPr>
            <b/>
            <sz val="9"/>
            <rFont val="Tahoma"/>
            <family val="2"/>
          </rPr>
          <t>deisy.silva:</t>
        </r>
        <r>
          <rPr>
            <sz val="9"/>
            <rFont val="Tahoma"/>
            <family val="2"/>
          </rPr>
          <t xml:space="preserve">
SOLICITAR VR</t>
        </r>
      </text>
    </comment>
  </commentList>
</comments>
</file>

<file path=xl/comments8.xml><?xml version="1.0" encoding="utf-8"?>
<comments xmlns="http://schemas.openxmlformats.org/spreadsheetml/2006/main">
  <authors>
    <author>deisy</author>
  </authors>
  <commentList>
    <comment ref="C8" authorId="0">
      <text>
        <r>
          <rPr>
            <b/>
            <sz val="9"/>
            <rFont val="Tahoma"/>
            <family val="2"/>
          </rPr>
          <t>deisy:</t>
        </r>
        <r>
          <rPr>
            <sz val="9"/>
            <rFont val="Tahoma"/>
            <family val="2"/>
          </rPr>
          <t xml:space="preserve">
apenas o complemento de gratificação</t>
        </r>
      </text>
    </comment>
  </commentList>
</comments>
</file>

<file path=xl/comments9.xml><?xml version="1.0" encoding="utf-8"?>
<comments xmlns="http://schemas.openxmlformats.org/spreadsheetml/2006/main">
  <authors>
    <author>deisy.silva</author>
  </authors>
  <commentList>
    <comment ref="D43" authorId="0">
      <text>
        <r>
          <rPr>
            <b/>
            <sz val="9"/>
            <rFont val="Tahoma"/>
            <family val="2"/>
          </rPr>
          <t>deisy.silva:</t>
        </r>
        <r>
          <rPr>
            <sz val="9"/>
            <rFont val="Tahoma"/>
            <family val="2"/>
          </rPr>
          <t xml:space="preserve">
SOLICITAR VR</t>
        </r>
      </text>
    </comment>
  </commentList>
</comments>
</file>

<file path=xl/sharedStrings.xml><?xml version="1.0" encoding="utf-8"?>
<sst xmlns="http://schemas.openxmlformats.org/spreadsheetml/2006/main" count="11627" uniqueCount="566">
  <si>
    <t>SÍMBOLO</t>
  </si>
  <si>
    <t>REMUNERAÇÃO</t>
  </si>
  <si>
    <t>QTD</t>
  </si>
  <si>
    <t>NOME</t>
  </si>
  <si>
    <t>MATRÍCULA</t>
  </si>
  <si>
    <t>VÍNCULO</t>
  </si>
  <si>
    <t>OPÇÃO</t>
  </si>
  <si>
    <t>DIRETORIA</t>
  </si>
  <si>
    <t>CARGO</t>
  </si>
  <si>
    <t>SIGLA</t>
  </si>
  <si>
    <t>VENCIMENTO</t>
  </si>
  <si>
    <t>REPRESENTAÇÃO</t>
  </si>
  <si>
    <t>TOTAL</t>
  </si>
  <si>
    <t>TOTAL GERAL</t>
  </si>
  <si>
    <t>DAS - 1</t>
  </si>
  <si>
    <t>ROBERTO DE ABREU E LIMA ALMEIDA</t>
  </si>
  <si>
    <t>SEC. FAZENDA</t>
  </si>
  <si>
    <t>REPRES.</t>
  </si>
  <si>
    <t>DP</t>
  </si>
  <si>
    <t>DAS - 2</t>
  </si>
  <si>
    <t xml:space="preserve">SILMAR MÁRIO MACÊDO DE FIGUEIRÊDO </t>
  </si>
  <si>
    <t>S/ VÍNCULO</t>
  </si>
  <si>
    <t>ASSESSOR ESPECIAL</t>
  </si>
  <si>
    <t>PATRÍCIA ANJOS SANTOS DA SILVA LEITÃO DE MELO</t>
  </si>
  <si>
    <t>SJ</t>
  </si>
  <si>
    <t xml:space="preserve">SUPERINTENDENTE </t>
  </si>
  <si>
    <t>Assessor Especial</t>
  </si>
  <si>
    <t>JANAÍNA CARDOSO ACIOLI</t>
  </si>
  <si>
    <t>SEFAZ</t>
  </si>
  <si>
    <t>Repres.</t>
  </si>
  <si>
    <t>Coordenador Geral</t>
  </si>
  <si>
    <t>DAS - 3</t>
  </si>
  <si>
    <t>MARCIA MARIA DA FONTE SOUTO</t>
  </si>
  <si>
    <t>Gerente</t>
  </si>
  <si>
    <t>DAS - 4</t>
  </si>
  <si>
    <t>JOSÉ ANDRE DE LIMA FREITAS DA SILVA</t>
  </si>
  <si>
    <t>Coordenador</t>
  </si>
  <si>
    <t>DAS - 5</t>
  </si>
  <si>
    <t>VAGO</t>
  </si>
  <si>
    <t>Assessor I</t>
  </si>
  <si>
    <t>CAA - 1</t>
  </si>
  <si>
    <t>BRUNO AURÉLIO SANTOS LIRA</t>
  </si>
  <si>
    <t>Assessor II</t>
  </si>
  <si>
    <t>CAA - 2</t>
  </si>
  <si>
    <t xml:space="preserve">MARCELLO LUIS RODRIGUES ARAÚJO </t>
  </si>
  <si>
    <t>Assessor III</t>
  </si>
  <si>
    <t>CAA - 3</t>
  </si>
  <si>
    <t>MANOEL ANTONIO BORGES MALTA</t>
  </si>
  <si>
    <t>Assessor IV</t>
  </si>
  <si>
    <t>CAA - 4</t>
  </si>
  <si>
    <t>VLADIMIR DE MORAIS TEIXEIRA FILHO</t>
  </si>
  <si>
    <t>LUIZ BEZERRA DE SOUZA FILHO</t>
  </si>
  <si>
    <t>IRH</t>
  </si>
  <si>
    <t>DEISY LÚCI PEREIRA DA SILVA</t>
  </si>
  <si>
    <t>THALES LUÍS DE FREITAS</t>
  </si>
  <si>
    <t>GERENTE</t>
  </si>
  <si>
    <t>FREDERICO BATISTA BASTOS</t>
  </si>
  <si>
    <t xml:space="preserve">FERNANDO MELO DE ALBUQUERQUE </t>
  </si>
  <si>
    <t>EMLURB</t>
  </si>
  <si>
    <t>REPRE.</t>
  </si>
  <si>
    <t>AUTA AURICLÉIA AMORIM SILVA</t>
  </si>
  <si>
    <t>CLÉBER CAMPOS SIQUEIRA VASCONCELOS</t>
  </si>
  <si>
    <t>EDNANDO RODRIGO BONIFÁCIO DANTAS</t>
  </si>
  <si>
    <t>KITAWANN GOLTHANRY VERAS DE ARRUDA</t>
  </si>
  <si>
    <t>KARINA DOWSLEY ARAÚJO</t>
  </si>
  <si>
    <t>ROCHANA DE OLIVEIRA GODOY CARNEIRO</t>
  </si>
  <si>
    <t>FELLIPE HENRIQUE GUIMARAES SANTOS</t>
  </si>
  <si>
    <t>MARIA DO SOCORRO DE OLIVEIRA LEÃO</t>
  </si>
  <si>
    <t>THALLES ERICLES DE LIMA LINS</t>
  </si>
  <si>
    <t>COORDENADOR</t>
  </si>
  <si>
    <t>MARIA IVONE MALAQUIAS FARIAS</t>
  </si>
  <si>
    <t>FABIANA MACEDO DE OLIVEIRA</t>
  </si>
  <si>
    <t>DIOGO ALMEIDA MAIA DA ROCHA</t>
  </si>
  <si>
    <t>MARIA AUXILIADORA DE SIQUEIRA GRANJA GARIFALAKIS</t>
  </si>
  <si>
    <t>FABIANA DE OLIVEIRA LIMA</t>
  </si>
  <si>
    <t>NATHALY SCAVUZZI MENEZES MEDEIROS DE SOUZA</t>
  </si>
  <si>
    <t>JÉSSICA PALOMA LIMA DE SANTANA</t>
  </si>
  <si>
    <t>SIMONE PATRÍCIA ALVES DE MEDEIROS</t>
  </si>
  <si>
    <t>SANDRA ELIZABETH PONTES DE SANTANA</t>
  </si>
  <si>
    <t xml:space="preserve">CLARA VASCONCELOS RIBEIRO </t>
  </si>
  <si>
    <t>ROBERTA FERREIRA DE CARVALHO BEZERRA</t>
  </si>
  <si>
    <t>MARIA DE FÁTIMA CORREIA VILAÇA</t>
  </si>
  <si>
    <t>CAMILA TRINDADE DE SOUZA OLIVEIRA</t>
  </si>
  <si>
    <t xml:space="preserve">FABIANA FREITAS WANDERLEY </t>
  </si>
  <si>
    <t>TACILA CHRISTINE NUNES XAVIER</t>
  </si>
  <si>
    <t>REGINALDO JOSÉ DOS SANTOS NASCIMENTO</t>
  </si>
  <si>
    <t>COOREDENADOR</t>
  </si>
  <si>
    <t>LEILANE PESSOA DE OLIVEIRA</t>
  </si>
  <si>
    <t>FRANCISCO ÁVILA DE ARAÚJO JÚNIOR</t>
  </si>
  <si>
    <t>GEYSE MAIA DA SILVA</t>
  </si>
  <si>
    <t>CARLA LIMA DINIZ DE OLIVEIRA</t>
  </si>
  <si>
    <t>ÉRIKA CRISTINA DE LIMA VASCONCELOS</t>
  </si>
  <si>
    <t>MARCELA MARIA TORRES ALVES</t>
  </si>
  <si>
    <t>LUCIMAR MARIA SANTIAGO COELHO</t>
  </si>
  <si>
    <t>ASSESSOR I</t>
  </si>
  <si>
    <t>JACKSON ANTONIO DA TRINDADE ROCHA</t>
  </si>
  <si>
    <t>NATHALLIA MONIQUE VIEIRA DIAS</t>
  </si>
  <si>
    <t>JÚLIO REIS VIEIRA</t>
  </si>
  <si>
    <t>JOÃO LUIZ RÊGO LESSA FILHO</t>
  </si>
  <si>
    <t>ATI</t>
  </si>
  <si>
    <t>ASSESSOR II</t>
  </si>
  <si>
    <t>CARLOS AVELINO VERAS DE PAIVA</t>
  </si>
  <si>
    <t>ARTHUR DO NASCIMENTO OLIVEIRA</t>
  </si>
  <si>
    <t>LUZYARA GOMES ALVES</t>
  </si>
  <si>
    <t>MÔNICA MEIRA LINS COUCEIRO</t>
  </si>
  <si>
    <t xml:space="preserve">ALESSANDRA CARNEIRO MONTEIRO E SILVA ARANTES      </t>
  </si>
  <si>
    <t>FLÁVIO ADRIANO VIEIRA BARROS DE LIMA</t>
  </si>
  <si>
    <t>MILENA SUZY DE SENA SILVA</t>
  </si>
  <si>
    <t>BARBARA SOFIA PEREIRA DE MELO</t>
  </si>
  <si>
    <t>SEVERINA MARIA DOS SANTOS CAVALCANTI</t>
  </si>
  <si>
    <t>PAULO DE TARSO GALVÃO COELHO</t>
  </si>
  <si>
    <t xml:space="preserve">RENATA CARVALHO DA SILVA </t>
  </si>
  <si>
    <t>ADILMA IRACEMA COUTINHO SILVA</t>
  </si>
  <si>
    <t xml:space="preserve">ELIENE CRISTINA DA SILVA </t>
  </si>
  <si>
    <t>DAYSE MARIA NASCIMENTO DA SILVA</t>
  </si>
  <si>
    <t>609-2</t>
  </si>
  <si>
    <t>SIMONE ANGÉLICA DA SILVA FALCÃO</t>
  </si>
  <si>
    <t xml:space="preserve">JANAÍNA SOUZA DA SILVA </t>
  </si>
  <si>
    <t>TONY JHONS SANTOS</t>
  </si>
  <si>
    <t>IGO FERREIRA DA SILVA</t>
  </si>
  <si>
    <t>VERONICA DE ANDRADE LIMA</t>
  </si>
  <si>
    <t>PEDRO JOSÉ DOS SANTOS</t>
  </si>
  <si>
    <t>POLLYANNE  NADJA PONTES SANTOS</t>
  </si>
  <si>
    <t xml:space="preserve">SERGIO ANDRADE DA SILVA </t>
  </si>
  <si>
    <t>LUIZ FERNANDO GOMES VALENTE</t>
  </si>
  <si>
    <t>ROSANGELA MARIA DA CONCEIÇÃO</t>
  </si>
  <si>
    <t>PAULO HENRIQUE TEIXEIRA</t>
  </si>
  <si>
    <t>ASSESSOR III</t>
  </si>
  <si>
    <t>LUIS FELIPE CAVALCANTI VASCONCELOS FEITOSA</t>
  </si>
  <si>
    <t xml:space="preserve">TÚLIO DA SILVA CAVALCANTI </t>
  </si>
  <si>
    <t>LUZIA MARIA PEREIRA DA SILVA</t>
  </si>
  <si>
    <t>BRUNO FELIPE DA SILVA SANTOS</t>
  </si>
  <si>
    <t xml:space="preserve">GILMARA MARTINI POMPELLI </t>
  </si>
  <si>
    <t>SUSIRLENE DA SILVA MARQUES FARIAS</t>
  </si>
  <si>
    <t>GILBERTO COSTA DE OLIVEIRA</t>
  </si>
  <si>
    <t>WILLIAMS ANDRADE DE SOUZA</t>
  </si>
  <si>
    <t>AD DIPER</t>
  </si>
  <si>
    <t>ALANE SILVA GUIMARÃES</t>
  </si>
  <si>
    <t>HÉRVILA RAFAELY BATISTA</t>
  </si>
  <si>
    <t>ASSESSOR IV</t>
  </si>
  <si>
    <t>BRUNA SUELEN DA SILVA CAVALCANTI SOARES</t>
  </si>
  <si>
    <t>KLEWERTON SOUZA DA SILVA</t>
  </si>
  <si>
    <t>RICARDO ALFREDO DA SILVA</t>
  </si>
  <si>
    <t>IGOR ERBESON MOREIRA DE OLIVEIRA</t>
  </si>
  <si>
    <t>ASSESSOR ESPECIAL DA PRESIDÊNCIA</t>
  </si>
  <si>
    <t>SUPERINTENDENTE JURÍDICA</t>
  </si>
  <si>
    <t xml:space="preserve">JOÃO URBANO BEZERRA SUASSUNA </t>
  </si>
  <si>
    <t xml:space="preserve">TOTAL </t>
  </si>
  <si>
    <t>GERENTE DE GABINETE</t>
  </si>
  <si>
    <t>GERENTE DE NEGÓCIOS IMOBILIÁRIOS</t>
  </si>
  <si>
    <t>GERENTE DE INVESTIMENTOS</t>
  </si>
  <si>
    <t>GERENTE DE CONTRATOS E CONVÊNIOS</t>
  </si>
  <si>
    <t>GERENTE DO CONTENCIOSO</t>
  </si>
  <si>
    <t>GERENTE DE COMÉRCIO EXTERIOR</t>
  </si>
  <si>
    <t>GERENTE DE INCENTIVOS FISCAIS</t>
  </si>
  <si>
    <t>GERENTE DE PLANEJAMENTO</t>
  </si>
  <si>
    <t>CONTROLE INTERNO</t>
  </si>
  <si>
    <t>COORDENADORA DE PRESTAÇÃO DE CONTAS</t>
  </si>
  <si>
    <t>COORDENADORA DE CONTRATOS E CONVÊNIOS</t>
  </si>
  <si>
    <t>COORDENADORA DO CONTENCIOSO</t>
  </si>
  <si>
    <t>COORDENADORA CONTÁBIL</t>
  </si>
  <si>
    <t>COORDENADORA DO PROGRAMA DO ARTESANATO</t>
  </si>
  <si>
    <t>COORDENADORA DAS CAMARAS SETORIAIS</t>
  </si>
  <si>
    <t>CARLA CRISTINA DE GODOY NOVAES</t>
  </si>
  <si>
    <t>ASSESSORA DEPARTAMENTO PESSOAL</t>
  </si>
  <si>
    <t>ASSESSORA DE INCENTIVOS FISCAIS</t>
  </si>
  <si>
    <t>ASSESSOR DE INCENTIVOS FISCAIS</t>
  </si>
  <si>
    <t>ASSESSOR DE TI</t>
  </si>
  <si>
    <t>ASSESSOR MEB</t>
  </si>
  <si>
    <t>ASSESSOR TI</t>
  </si>
  <si>
    <t>ASSESSOR</t>
  </si>
  <si>
    <t>ASSESSORA</t>
  </si>
  <si>
    <t>ASSESSORA CONTROLE EMPRESARIAL</t>
  </si>
  <si>
    <t>ASSESSORA SJ</t>
  </si>
  <si>
    <t>ASSESSOR ARRECADAÇÃO</t>
  </si>
  <si>
    <t>ASSESSORA MANUTENÇÃO</t>
  </si>
  <si>
    <t>ASSESSORA ADMINISTRATIVA</t>
  </si>
  <si>
    <t>ASSESSORA PRESTAÇÃO DE CONTAS</t>
  </si>
  <si>
    <t>ASSESSORA FINANCEIRA</t>
  </si>
  <si>
    <t>ASSESSOR DPEC</t>
  </si>
  <si>
    <t>ASSESSORA CAPE BEZERROS</t>
  </si>
  <si>
    <t>ASSESSOR CONTROLE EMPRESARIAL</t>
  </si>
  <si>
    <t>ASSESSOR DI PETROLINA</t>
  </si>
  <si>
    <t>ASSESSORA ARRECADAÇÃO</t>
  </si>
  <si>
    <t>ASSESSOR DEPARTAMENTO PESSOAL</t>
  </si>
  <si>
    <t>ASSESSORA PROTOCOLO</t>
  </si>
  <si>
    <t>ASSESSORA RECEPÇÃO</t>
  </si>
  <si>
    <t>ASSESSOR ALMOXARIFADO</t>
  </si>
  <si>
    <t>ASSESSOR FINANCEIRO</t>
  </si>
  <si>
    <t>ASSESSOR GESTÃO DE FROTA</t>
  </si>
  <si>
    <t>CIRO JOSÉ COUCEIRO PINTO</t>
  </si>
  <si>
    <t>MARIANA SALES SILVA</t>
  </si>
  <si>
    <t>CAIO CÉSAR SANTOS DE OLVEIRA SILVA</t>
  </si>
  <si>
    <t>CAMILA FREIRE NUNES</t>
  </si>
  <si>
    <t>ANDREZA STAMFORD HENRIQUE DA SILVA GUERRA</t>
  </si>
  <si>
    <t>LOURIVAL ANTÔNIO SIMÕES NETO</t>
  </si>
  <si>
    <t>GERENTE GERAL</t>
  </si>
  <si>
    <t>MARCELLA SIMÕES DE OLIVEIRA</t>
  </si>
  <si>
    <t>DIR.PRE</t>
  </si>
  <si>
    <t>Diretor Presidente</t>
  </si>
  <si>
    <t>exta-faixa</t>
  </si>
  <si>
    <t>DIR.GER</t>
  </si>
  <si>
    <t>Diretor Geral</t>
  </si>
  <si>
    <t>Diretor Executivo</t>
  </si>
  <si>
    <t>DANIELA GUEDES NEVES</t>
  </si>
  <si>
    <t>ASSESSORA ESPECIAL DO ESCRITÓRIO SUDESTE</t>
  </si>
  <si>
    <t xml:space="preserve">RAPHAEL DOS SANTOS D EMERY GOMES </t>
  </si>
  <si>
    <t>GERENTE DE ESTUDOS E GESTÃO DA INFORMAÇÃO ESTRATÉGICA</t>
  </si>
  <si>
    <t>PAULO HENRIQUE MOTTA MATTOSO</t>
  </si>
  <si>
    <t>TATIANA AZEVEDO HENRY</t>
  </si>
  <si>
    <t>JOSENILDA DE SOUZA CHAVES</t>
  </si>
  <si>
    <t>RENATA ROCHA DE MORAIS DE LA MORA</t>
  </si>
  <si>
    <t>ADILSON ALVES WANDERLEY</t>
  </si>
  <si>
    <t xml:space="preserve">GERENTE DE RECURSOS MINERAIS </t>
  </si>
  <si>
    <t>JULIANA MATOS ASSUNÇÃO</t>
  </si>
  <si>
    <t>COORDENADORA</t>
  </si>
  <si>
    <t>COORDENADOR DE ARRANJOS PRODUTIVOS AGROPECUÁRIOS</t>
  </si>
  <si>
    <t>JULIANA SAMPAIO BASTOS AMORIM</t>
  </si>
  <si>
    <t>DIEGO VANDEVAL MARANHÃO DE MELO</t>
  </si>
  <si>
    <t>JOSÉ RAPHAEL LAURENTINO DE FRANÇA</t>
  </si>
  <si>
    <t>RAAB BIANCA DOS SANTOS FERNANDES</t>
  </si>
  <si>
    <t xml:space="preserve">ANO </t>
  </si>
  <si>
    <t>FUNÇÃO</t>
  </si>
  <si>
    <t>DIRETOR-PRESIDENTE</t>
  </si>
  <si>
    <t>DGG</t>
  </si>
  <si>
    <t>DIRETORA-GERAL</t>
  </si>
  <si>
    <t>DIRETORA-GERAL DE GESTÃO</t>
  </si>
  <si>
    <t>DGPEC</t>
  </si>
  <si>
    <t>DIRETORA-GERAL DE PROMOÇÃO DA ECONOMIA CRIATIVA</t>
  </si>
  <si>
    <t>DGAI</t>
  </si>
  <si>
    <t>DIRETOR-GERAL</t>
  </si>
  <si>
    <t>DIRETOR-GERAL DE ATRAÇÃO DE INVESTIMENTOS</t>
  </si>
  <si>
    <t>DGFIAP</t>
  </si>
  <si>
    <t>DIRETOR-GERAL DE FOMENTO E INOVAÇÃO</t>
  </si>
  <si>
    <t>DGI</t>
  </si>
  <si>
    <t>DIRETOR-GERAL DE INFRAESTRUTURA</t>
  </si>
  <si>
    <t>DIRETOR-EXECUTIVO</t>
  </si>
  <si>
    <t>DIRETOR-EXECUTIVO DE INCENTIVOS FISCAIS</t>
  </si>
  <si>
    <t>DIRETOR-EXECUTIVO DE RELAÇÕES INSTITUCIONAIS</t>
  </si>
  <si>
    <t>ANGELA MOCHEL DE SOUZA NETTO</t>
  </si>
  <si>
    <t>DIRETORA-EXECUTIVA</t>
  </si>
  <si>
    <t>DIRETORIA-EXECUTIVA DE NEGÓCIOS E PROJETOS DE DESENVOLVIMENTO</t>
  </si>
  <si>
    <t>ASSESSORA ESPECIAL</t>
  </si>
  <si>
    <t>MARCELO DA MOTTA SILVEIRA</t>
  </si>
  <si>
    <t>IPA</t>
  </si>
  <si>
    <t>GERENTE-GERAL DE NEGÓCIOS E COMERCIALIZAÇÃO DE ENERGIA</t>
  </si>
  <si>
    <t>GERENTE-GERAL ADMINISTRATIVA E GESTÃO DE PESSOAS</t>
  </si>
  <si>
    <t>GERENTE-GERAL DE RELAÇÕES MUNICIPAIS</t>
  </si>
  <si>
    <t>GERENTE-GERAL DE EXECUÇÃO FINANCEIRA</t>
  </si>
  <si>
    <t>GERENTE-GERAL DE CONTROLE EMPRESARIAL E PATRIMÔNIO IMOBILIÁRIO</t>
  </si>
  <si>
    <t>GERENTE-GERAL DE TECNOLOGIA DA INFORMAÇÃO</t>
  </si>
  <si>
    <t xml:space="preserve">GERENTE DE ENGENHARIIA </t>
  </si>
  <si>
    <t>GERENTE DE ARQUITETURA E PROJETOS</t>
  </si>
  <si>
    <t>GERENTE DE PATRIMÔNIO IMOBILIÁRIO</t>
  </si>
  <si>
    <t>GERENTE DE GESTÃO E APÓIO ADMINISTRATIVO, OBRAS E MANUTENÇÃO</t>
  </si>
  <si>
    <t>GERENTE DOS PROGRAMAS E PROJETOS DA ECONOMIA CRIATIVA</t>
  </si>
  <si>
    <t>GERENTE DE INOVAÇÃO</t>
  </si>
  <si>
    <t xml:space="preserve">GERENTE DE AQUISIÇÕES </t>
  </si>
  <si>
    <t>GESTORA DE COMUNICAÇÃO</t>
  </si>
  <si>
    <t>COORDENADORA DE CONTROLE E REGULARIZAÇÃO FUNDIÁRIA</t>
  </si>
  <si>
    <t>COORDENADORA JURÍDICA DE CONTRATOS IMOBILIÁRIOS</t>
  </si>
  <si>
    <t>COORDENADORA DA CENTRAL DE SUPRIMENTOS</t>
  </si>
  <si>
    <t>COORDENADOR DE APÓIO ADMINISTRATIVO E SERVIÇOS</t>
  </si>
  <si>
    <t>COORDENADOR DE PROJETOS, OBRAS E MANUTENÇÃO</t>
  </si>
  <si>
    <t>COORDENADOR DO MERCADO EUFRÁSIO BARBOSA</t>
  </si>
  <si>
    <t>COORDENADORA DE PROJETOS ESTRATÉGICOS</t>
  </si>
  <si>
    <t>COORDENADOR DE LOGÍSTICA E E-COMMERCE</t>
  </si>
  <si>
    <t>COORDENADORA DA LOJA DO MAPE</t>
  </si>
  <si>
    <t>COORDENADORA DO CAPE RECIFE, OLINDA E BEZERROS</t>
  </si>
  <si>
    <t>WALTER CASE FILHO</t>
  </si>
  <si>
    <t>ASSESSORA DE AQUISIÇÕES</t>
  </si>
  <si>
    <t>ASSESSORA DE ARQUITETURA</t>
  </si>
  <si>
    <t>ASSESSOR Csupri</t>
  </si>
  <si>
    <t>ASSESSOR DGPEC</t>
  </si>
  <si>
    <t>ASSESSORA DGPEC</t>
  </si>
  <si>
    <t>ASSESSORA DE ARRANJOS PRODUTIVOS</t>
  </si>
  <si>
    <t>ASSESSORA DEIF</t>
  </si>
  <si>
    <t>PEDRO HENRIQUE VALENÇA DE ANDRADE GALVÃO</t>
  </si>
  <si>
    <t>ASSESSOR DGAI</t>
  </si>
  <si>
    <t>ROSEMERY DE ALBUQUERQUE DA SILVA</t>
  </si>
  <si>
    <t>ASSESSORA ARRANJOS PRODUTIVOS</t>
  </si>
  <si>
    <t>ASSESSORA DGFIAP</t>
  </si>
  <si>
    <t>ASSESSOR DGI</t>
  </si>
  <si>
    <t>JESAIAS PACHECO DA SILVA</t>
  </si>
  <si>
    <t>PALOMA MAGALHÃES MENEZES DE OLIVEIRA</t>
  </si>
  <si>
    <t>CECÍLIA SOLTO MAIOR DE BRITO</t>
  </si>
  <si>
    <t>ISABELLE COSTA MENDONÇA</t>
  </si>
  <si>
    <t xml:space="preserve">DANIEL ALVES BEZERRA </t>
  </si>
  <si>
    <t>GERENTE-GERAL JURÍDICO</t>
  </si>
  <si>
    <t>GERENTE-GERAL</t>
  </si>
  <si>
    <t xml:space="preserve">CARMEM LÍCIA DE ALBERTIM BOSSHARD </t>
  </si>
  <si>
    <t>CARGOS COMISSIONADOS AD Diper - Janeiro/2022 - Resolução CPP nº 039/2021</t>
  </si>
  <si>
    <t>Quantitativo geral de cargos comissionados AD Diper - Janeiro/2022 - Resolução CPP nº 039/2021</t>
  </si>
  <si>
    <t>GERENTE-GERAL DE ARRANJOS PRODUTIVOS LOCAIS</t>
  </si>
  <si>
    <t>Função Gratificada AD Diper - JAN2022</t>
  </si>
  <si>
    <t>Quantitativo Geral de Função Gratificada AD Diper - JAN2022</t>
  </si>
  <si>
    <t>VALOR</t>
  </si>
  <si>
    <t>MATRICULA</t>
  </si>
  <si>
    <t>Valor total</t>
  </si>
  <si>
    <t>FGS-1</t>
  </si>
  <si>
    <t>Aldenir Silva de Araújo</t>
  </si>
  <si>
    <t>117-1</t>
  </si>
  <si>
    <t>Ivanete de Souza Oliveira</t>
  </si>
  <si>
    <t>273-9</t>
  </si>
  <si>
    <t>FGS-2</t>
  </si>
  <si>
    <t>Rejineide Lins Wanderley</t>
  </si>
  <si>
    <t>196-1</t>
  </si>
  <si>
    <t>FGS-3</t>
  </si>
  <si>
    <t>Leônio Cláudio Moura Neves</t>
  </si>
  <si>
    <t>FGA-1</t>
  </si>
  <si>
    <t xml:space="preserve">Francisco José de Araújo Gonçalves </t>
  </si>
  <si>
    <t>Fernanda Maria Costa Farias</t>
  </si>
  <si>
    <t>VAGA</t>
  </si>
  <si>
    <t>João dos Santos da Silva</t>
  </si>
  <si>
    <t>Norma Suely da Silva Santos</t>
  </si>
  <si>
    <t>Severino Ramos dos Santos</t>
  </si>
  <si>
    <t>Marlene Guedes de Moura</t>
  </si>
  <si>
    <t>Maria de Fátima Araújo Santos</t>
  </si>
  <si>
    <t>272-0</t>
  </si>
  <si>
    <t>Casimiro Basílio da Silva</t>
  </si>
  <si>
    <t>Maria Célia Moura de Oliveira</t>
  </si>
  <si>
    <t>Maria José de Andrade Silva</t>
  </si>
  <si>
    <t>Maria Leone de Souza Correia</t>
  </si>
  <si>
    <t>CARGOS COMISSIONADOS AD Diper - FEVEREIRO/2022 - Resolução CPP nº 039/2021</t>
  </si>
  <si>
    <t>Quantitativo geral de cargos comissionados AD Diper - FEVEREIRO/2022 - Resolução CPP nº 039/2021</t>
  </si>
  <si>
    <t>RIZELMA SORAIA FERREIRA</t>
  </si>
  <si>
    <t>SÍLVIA TALITA INÁCIO BEZERRA</t>
  </si>
  <si>
    <t>Função Gratificada AD Diper - FEV2022</t>
  </si>
  <si>
    <t>Quantitativo Geral de Função Gratificada AD Diper - FEV2022</t>
  </si>
  <si>
    <t>DIRETOR-GERAL DE FOMENTO ,INOVAÇÃO E ARRANJOS PRODUTIVOS</t>
  </si>
  <si>
    <t>DIRETOR-EXECUTIVO DE INCENTIVOS FISCAIS E FINANCEIROS</t>
  </si>
  <si>
    <t>DIRETOR-EXECUTIVO DE RELACIONAMENTO E DESENVOLVIMENTO INSTITUCIONAL</t>
  </si>
  <si>
    <t>AFONSO ALVES DE CARVALHO</t>
  </si>
  <si>
    <t>DJALMA LEITE DE ARAÚJO NETO</t>
  </si>
  <si>
    <t>CARGOS COMISSIONADOS AD Diper - MARÇO/2022 - Resolução CPP nº 039/2021</t>
  </si>
  <si>
    <t>Função Gratificada AD Diper - MAR2022</t>
  </si>
  <si>
    <t>Quantitativo Geral de Função Gratificada AD Diper - MAR2022</t>
  </si>
  <si>
    <t>Quantitativo geral de cargos comissionados AD Diper - MARÇO/2022 - Resolução CPP nº 039/2021</t>
  </si>
  <si>
    <t>CARGOS COMISSIONADOS AD Diper -ABRIL/2022 - Resolução CPP nº 039/2021</t>
  </si>
  <si>
    <t>Quantitativo geral de cargos comissionados AD Diper - ABRIL/2022 - Resolução CPP nº 039/2021</t>
  </si>
  <si>
    <t>GERENTE-GERAL DE ARRANJOS PRODUTIVOS LOCA</t>
  </si>
  <si>
    <t>DI</t>
  </si>
  <si>
    <t>LAILAH BRESANI CAVALCANTI</t>
  </si>
  <si>
    <t>GERENTE - DI</t>
  </si>
  <si>
    <t>GEOVANNA CLEMENTINO RABELO AGUIAR</t>
  </si>
  <si>
    <t>CARLA CRISTINA DE GODOY NOVAES DAS3</t>
  </si>
  <si>
    <t>LUCIANA MENDONÇA FERRAZ</t>
  </si>
  <si>
    <t>Função Gratificada AD Diper - ABR2022</t>
  </si>
  <si>
    <t>Quantitativo Geral de Função Gratificada AD Diper - ABR2022</t>
  </si>
  <si>
    <t>CARGOS COMISSIONADOS AD Diper - MAIO/2022 - Resolução CPP nº 039/2021</t>
  </si>
  <si>
    <t>Quantitativo geral de cargos comissionados AD Diper - MAIO/2022 - Resolução CPP nº 039/2021</t>
  </si>
  <si>
    <t>LIANE COSTA DE SÁ PESSOA</t>
  </si>
  <si>
    <t>GERENTE-GERAL DE PROJETOS ESTRATÉGICOS</t>
  </si>
  <si>
    <t>SIMONE MARIA RIOS NÓBREGA</t>
  </si>
  <si>
    <t>Quantitativo Geral de Função Gratificada AD Diper - MAI2022</t>
  </si>
  <si>
    <t>Função Gratificada AD Diper - MAI2022</t>
  </si>
  <si>
    <t>CARGOS COMISSIONADOS ADEPE - JULHO/2022 - Resolução CPP nº 039/2021</t>
  </si>
  <si>
    <t>Quantitativo geral de cargos comissionados ADEPE - JULHO/2022 - Resolução CPP nº 039/2021</t>
  </si>
  <si>
    <t>Diretor-Geral</t>
  </si>
  <si>
    <t>Diretor-Executivo</t>
  </si>
  <si>
    <t>Assessor-Especial</t>
  </si>
  <si>
    <t>Grente-Geral</t>
  </si>
  <si>
    <t>OSSI FERREIRA LIMA</t>
  </si>
  <si>
    <t>Função Gratificada AD Diper - JUN2022</t>
  </si>
  <si>
    <t>MANOEL HENRIQUE DE ANDRADE LIMA</t>
  </si>
  <si>
    <t>LEONARDO TEIXEIRA ALVES BOSSHARD</t>
  </si>
  <si>
    <t>MARCELO MOTA GOMES</t>
  </si>
  <si>
    <t>MERIELLY BATISTA CAMPOS DOS ANJOS</t>
  </si>
  <si>
    <t>Função Gratificada AD Diper - JUL2022</t>
  </si>
  <si>
    <t>GERENTE-GERAL DE ARRANJOS PRODUTIVOS</t>
  </si>
  <si>
    <t xml:space="preserve">GERENTE-GERAL </t>
  </si>
  <si>
    <t>COORDENADORA LOJA DO CAPE RECIFE, OLINDA E BEZERROS</t>
  </si>
  <si>
    <t>CARGOS COMISSIONADOS ADEPE - AGOSTO/2022 - Resolução CPP nº 039/2021</t>
  </si>
  <si>
    <t>Quantitativo geral de cargos comissionados ADEPE - AGOSTO/2022 - Resolução CPP nº 039/2021</t>
  </si>
  <si>
    <t>Função Gratificada AD Diper - AGOSTO2022</t>
  </si>
  <si>
    <t>Quant. Geral FG ADEPE Resolução CPP 039/2021 - JUN2022</t>
  </si>
  <si>
    <t>CARGOS COMISSIONADOS ADEPE - SETEMBRO/2022 - Resolução CPP nº 039/2021</t>
  </si>
  <si>
    <t>Quantitativo geral de cargos comissionados ADEPE - SETEMBRO/2022 - Resolução CPP nº 039/2021</t>
  </si>
  <si>
    <t>GERENTE-GERAL DE CONTRATOS E CONVÊNIOS</t>
  </si>
  <si>
    <t xml:space="preserve">ANDRÉ MENDONÇA BRASILEIRO DE OLIVEIRA </t>
  </si>
  <si>
    <t>S/VÍNCULO</t>
  </si>
  <si>
    <t>COORDENADORA DE APL</t>
  </si>
  <si>
    <t>MARIA FERNANDA DIAS MELO</t>
  </si>
  <si>
    <t>ASSESSORA DO CONTROLE INTERNO</t>
  </si>
  <si>
    <t>MARIA CAROLINA WANDERLEY BELTRÃO</t>
  </si>
  <si>
    <t>ASSESSORA DGAI</t>
  </si>
  <si>
    <t>BRUNO MAURÍCIO DE CARVALHO QUEIROZ</t>
  </si>
  <si>
    <t>ASSESSOR ARRANJOS PRODUTIVOS</t>
  </si>
  <si>
    <t xml:space="preserve">                              GOVERNO DO ESTADO DE PERNAMBUCO </t>
  </si>
  <si>
    <t xml:space="preserve">                              ANEXO II - CARGOS EM COMISSÃO E FUNÇÕES GRATIFICADAS [DESCRITIVO DOS OCUPANTES, QUANTITATIVOS E VAGAS NÃO PREENCHIDAS] (ITENS 4.3 E 4.4 DO ANEXO I, DA PORTARIA SCGE Nº 27/2022)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</si>
  <si>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</si>
  <si>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</si>
  <si>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</si>
  <si>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</si>
  <si>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</si>
  <si>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</si>
  <si>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</si>
  <si>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</si>
  <si>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</si>
  <si>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</si>
  <si>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</si>
  <si>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MONTANTE [12]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</si>
  <si>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</si>
  <si>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</si>
  <si>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</si>
  <si>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</si>
  <si>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</si>
  <si>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</si>
  <si>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</si>
  <si>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</si>
  <si>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TOTAL MONTANTE [21]</t>
  </si>
  <si>
    <t>DAS-1</t>
  </si>
  <si>
    <t>DAS-2</t>
  </si>
  <si>
    <t>DAS-3</t>
  </si>
  <si>
    <t>DAS-4</t>
  </si>
  <si>
    <t>DAS-5</t>
  </si>
  <si>
    <t>CAA-1</t>
  </si>
  <si>
    <t>CAA-2</t>
  </si>
  <si>
    <t>CAA-3</t>
  </si>
  <si>
    <t>CAA-4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</si>
  <si>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</si>
  <si>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</si>
  <si>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</si>
  <si>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</si>
  <si>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</si>
  <si>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</si>
  <si>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</si>
  <si>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</si>
  <si>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</si>
  <si>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</si>
  <si>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</si>
  <si>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</si>
  <si>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</si>
  <si>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</si>
  <si>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</si>
  <si>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</si>
  <si>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</si>
  <si>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</si>
  <si>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</si>
  <si>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</si>
  <si>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FDA</t>
  </si>
  <si>
    <t>Função Gratificada de Direção e Assessoramento - 1</t>
  </si>
  <si>
    <t>FDA-1</t>
  </si>
  <si>
    <t>Função Gratificada de Direção e Assessoramento - 2</t>
  </si>
  <si>
    <t>FDA-2</t>
  </si>
  <si>
    <t>Função Gratificada de Direção e Assessoramento - 3</t>
  </si>
  <si>
    <t>FDA-3</t>
  </si>
  <si>
    <t>Função Gratificada de Direção e Assessoramento - 4</t>
  </si>
  <si>
    <t>FDA-4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</si>
  <si>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</si>
  <si>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</si>
  <si>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</si>
  <si>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</si>
  <si>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</si>
  <si>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</si>
  <si>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</si>
  <si>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</si>
  <si>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</si>
  <si>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</si>
  <si>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</si>
  <si>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</si>
  <si>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</si>
  <si>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</si>
  <si>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</si>
  <si>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</si>
  <si>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</si>
  <si>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</si>
  <si>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</si>
  <si>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</si>
  <si>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Função Gratificada de Supervisão -2</t>
  </si>
  <si>
    <t xml:space="preserve">FGS-2 </t>
  </si>
  <si>
    <t>Função Gratificada de Supervisão -3</t>
  </si>
  <si>
    <t xml:space="preserve">Função Gratificada de Apoio -1 </t>
  </si>
  <si>
    <t xml:space="preserve">FGA-1 </t>
  </si>
  <si>
    <t>Função Gratificada de Apoio -2</t>
  </si>
  <si>
    <t>FGA-2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</si>
  <si>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</si>
  <si>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</si>
  <si>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</si>
  <si>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</si>
  <si>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</si>
  <si>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</si>
  <si>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</si>
  <si>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</si>
  <si>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</si>
  <si>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</si>
  <si>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</si>
  <si>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</si>
  <si>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Lei nº 16.520, de 27 de dezembro de 2018 (Lei que dispõe sobre a estrutura e o funcionamento do Poder Executivo vigente à epoca da divulgação)</t>
  </si>
  <si>
    <t>Enumerar Decreto(s) de Alocação de Cargos Comissionados e Funções Gratificadas do órgão ou entidade ou normativo equivalente vigentes à epoca da divulgação</t>
  </si>
  <si>
    <t>Decreto que aprova o Regulamento do órgão ou entidade ou normativo equivalente vigente à epoca da divulgação</t>
  </si>
  <si>
    <t>Decreto que aprova o Manual de Serviços do órgão ou entidade ou normativo equivalente vigente à epoca da divulgação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</si>
  <si>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</si>
  <si>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</si>
  <si>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</si>
  <si>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</si>
  <si>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</si>
  <si>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</si>
  <si>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</si>
  <si>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</si>
  <si>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</si>
  <si>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</si>
  <si>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</si>
  <si>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</si>
  <si>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</si>
  <si>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</si>
  <si>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</si>
  <si>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</si>
  <si>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</si>
  <si>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</si>
  <si>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</si>
  <si>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</si>
  <si>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</si>
  <si>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</si>
  <si>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</si>
  <si>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</si>
  <si>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</si>
  <si>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</si>
  <si>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</si>
  <si>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</si>
  <si>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</si>
  <si>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</si>
  <si>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</si>
  <si>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</si>
  <si>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</si>
  <si>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</si>
  <si>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</si>
  <si>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</si>
  <si>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</si>
  <si>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</si>
  <si>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</si>
  <si>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</si>
  <si>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</si>
  <si>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</si>
  <si>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</si>
  <si>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</si>
  <si>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</si>
  <si>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</si>
  <si>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</si>
  <si>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</si>
  <si>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</si>
  <si>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</si>
  <si>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</si>
  <si>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</si>
  <si>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</si>
  <si>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</si>
  <si>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</si>
  <si>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</si>
  <si>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</si>
  <si>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</si>
  <si>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</si>
  <si>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</si>
  <si>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</si>
  <si>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</si>
  <si>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t>COM</t>
  </si>
  <si>
    <t>EST</t>
  </si>
  <si>
    <t>EXQ</t>
  </si>
  <si>
    <t>DIR.DGR</t>
  </si>
  <si>
    <t>LOTAÇÃO</t>
  </si>
  <si>
    <t>ATUALIZADO EM 06/10/2022 [2]</t>
  </si>
  <si>
    <t xml:space="preserve">                                       GOVERNO DO ESTADO DE PERNAMBUCO </t>
  </si>
  <si>
    <t xml:space="preserve">                                       ANEXO II - CARGOS EM COMISSÃO E FUNÇÕES GRATIFICADAS [DESCRITIVO DOS OCUPANTES, QUANTITATIVOS E VAGAS NÃO PREENCHIDAS] (ITENS 4.3 E 4.4 DO ANEXO I, DA PORTARIA SCGE Nº 27/2022)</t>
  </si>
  <si>
    <t xml:space="preserve">                                     ATUALIZADO EM 04/08/2022 [2]</t>
  </si>
  <si>
    <t>ATUALIZADO EM 03/09/2022</t>
  </si>
  <si>
    <t xml:space="preserve">                                       AGÊNCIA DE DESENVOLVIMENTO ECONÔMICO DE PERNAMBUCO - ADEPE</t>
  </si>
  <si>
    <t xml:space="preserve">                              AGÊNCIA DE DESENVOLVIMENTO ECONÔMICO DE PERNAMBUCO - ADEPE</t>
  </si>
</sst>
</file>

<file path=xl/styles.xml><?xml version="1.0" encoding="utf-8"?>
<styleSheet xmlns="http://schemas.openxmlformats.org/spreadsheetml/2006/main">
  <numFmts count="4">
    <numFmt numFmtId="8" formatCode="&quot;R$&quot;\ #,##0.00;[Red]\-&quot;R$&quot;\ #,##0.00"/>
    <numFmt numFmtId="43" formatCode="_-* #,##0.00_-;\-* #,##0.00_-;_-* &quot;-&quot;??_-;_-@_-"/>
    <numFmt numFmtId="164" formatCode="&quot;R$&quot;\ #,##0.00"/>
    <numFmt numFmtId="165" formatCode="[$R$ -416]#,##0.00"/>
  </numFmts>
  <fonts count="44">
    <font>
      <sz val="11"/>
      <color rgb="FF000000"/>
      <name val="Calibri"/>
      <charset val="1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1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Arial"/>
      <family val="2"/>
    </font>
    <font>
      <b/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trike/>
      <sz val="11"/>
      <color theme="1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Arial"/>
      <family val="2"/>
    </font>
    <font>
      <strike/>
      <sz val="12"/>
      <color theme="1"/>
      <name val="Arial"/>
      <family val="2"/>
    </font>
    <font>
      <b/>
      <sz val="11"/>
      <color rgb="FF000000"/>
      <name val="Arial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shrinkToFit="1"/>
    </xf>
    <xf numFmtId="0" fontId="1" fillId="2" borderId="0" xfId="0" applyFont="1" applyFill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right" vertical="center" shrinkToFit="1"/>
    </xf>
    <xf numFmtId="4" fontId="1" fillId="0" borderId="2" xfId="0" applyNumberFormat="1" applyFont="1" applyBorder="1" applyAlignment="1">
      <alignment vertical="center" shrinkToFi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 shrinkToFi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8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1" fillId="2" borderId="2" xfId="0" applyFont="1" applyFill="1" applyBorder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8" fontId="1" fillId="2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2" borderId="0" xfId="0" applyFont="1" applyFill="1" applyAlignment="1">
      <alignment vertical="center" shrinkToFit="1"/>
    </xf>
    <xf numFmtId="8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8" fontId="1" fillId="0" borderId="2" xfId="0" applyNumberFormat="1" applyFont="1" applyBorder="1" applyAlignment="1">
      <alignment vertical="center"/>
    </xf>
    <xf numFmtId="0" fontId="1" fillId="5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0" fontId="1" fillId="3" borderId="0" xfId="0" applyFont="1" applyFill="1" applyBorder="1" applyAlignment="1">
      <alignment horizontal="left" shrinkToFit="1"/>
    </xf>
    <xf numFmtId="0" fontId="3" fillId="0" borderId="2" xfId="0" applyFont="1" applyBorder="1" applyAlignment="1">
      <alignment horizontal="left" vertical="center" shrinkToFit="1"/>
    </xf>
    <xf numFmtId="4" fontId="1" fillId="0" borderId="2" xfId="0" applyNumberFormat="1" applyFont="1" applyBorder="1" applyAlignment="1">
      <alignment vertical="center"/>
    </xf>
    <xf numFmtId="4" fontId="5" fillId="0" borderId="2" xfId="0" applyNumberFormat="1" applyFont="1" applyBorder="1"/>
    <xf numFmtId="0" fontId="3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/>
    <xf numFmtId="0" fontId="4" fillId="2" borderId="0" xfId="0" applyFont="1" applyFill="1" applyAlignment="1">
      <alignment vertical="center" shrinkToFit="1"/>
    </xf>
    <xf numFmtId="0" fontId="1" fillId="2" borderId="2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43" fontId="5" fillId="0" borderId="2" xfId="0" applyNumberFormat="1" applyFont="1" applyBorder="1"/>
    <xf numFmtId="43" fontId="1" fillId="0" borderId="0" xfId="0" applyNumberFormat="1" applyFont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5" fillId="0" borderId="0" xfId="0" applyFont="1"/>
    <xf numFmtId="8" fontId="1" fillId="0" borderId="5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8" fontId="1" fillId="2" borderId="4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0" xfId="0" applyFont="1" applyFill="1" applyBorder="1" applyAlignment="1">
      <alignment vertical="center" shrinkToFit="1"/>
    </xf>
    <xf numFmtId="16" fontId="1" fillId="2" borderId="0" xfId="0" applyNumberFormat="1" applyFont="1" applyFill="1" applyAlignment="1">
      <alignment vertical="center"/>
    </xf>
    <xf numFmtId="8" fontId="1" fillId="0" borderId="0" xfId="0" applyNumberFormat="1" applyFont="1" applyAlignment="1">
      <alignment vertical="center" shrinkToFit="1"/>
    </xf>
    <xf numFmtId="8" fontId="1" fillId="0" borderId="0" xfId="0" applyNumberFormat="1" applyFont="1" applyAlignment="1">
      <alignment vertical="center"/>
    </xf>
    <xf numFmtId="0" fontId="9" fillId="0" borderId="0" xfId="0" applyFont="1"/>
    <xf numFmtId="0" fontId="10" fillId="7" borderId="2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right" vertical="top" wrapText="1"/>
    </xf>
    <xf numFmtId="0" fontId="11" fillId="2" borderId="2" xfId="0" applyFont="1" applyFill="1" applyBorder="1" applyAlignment="1">
      <alignment horizontal="right" vertical="top" wrapText="1"/>
    </xf>
    <xf numFmtId="0" fontId="12" fillId="0" borderId="0" xfId="0" applyFont="1"/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3" fontId="11" fillId="0" borderId="2" xfId="0" applyNumberFormat="1" applyFont="1" applyBorder="1" applyAlignment="1">
      <alignment vertical="top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10" fillId="0" borderId="2" xfId="0" applyFont="1" applyBorder="1" applyAlignment="1">
      <alignment vertical="top" wrapText="1"/>
    </xf>
    <xf numFmtId="0" fontId="2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8" borderId="2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shrinkToFit="1"/>
    </xf>
    <xf numFmtId="0" fontId="1" fillId="2" borderId="2" xfId="0" applyFont="1" applyFill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right" vertical="center" shrinkToFi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/>
    <xf numFmtId="43" fontId="5" fillId="2" borderId="2" xfId="0" applyNumberFormat="1" applyFont="1" applyFill="1" applyBorder="1"/>
    <xf numFmtId="0" fontId="3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3" fontId="1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vertical="center"/>
    </xf>
    <xf numFmtId="0" fontId="9" fillId="2" borderId="0" xfId="0" applyFont="1" applyFill="1"/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shrinkToFit="1"/>
    </xf>
    <xf numFmtId="164" fontId="1" fillId="2" borderId="2" xfId="0" applyNumberFormat="1" applyFont="1" applyFill="1" applyBorder="1" applyAlignment="1">
      <alignment vertical="center"/>
    </xf>
    <xf numFmtId="0" fontId="5" fillId="2" borderId="0" xfId="0" applyFont="1" applyFill="1"/>
    <xf numFmtId="0" fontId="1" fillId="2" borderId="0" xfId="0" applyFont="1" applyFill="1" applyAlignment="1">
      <alignment horizontal="right" vertical="center"/>
    </xf>
    <xf numFmtId="8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8" fontId="1" fillId="2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horizontal="left" vertical="center" shrinkToFit="1"/>
    </xf>
    <xf numFmtId="8" fontId="1" fillId="2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/>
    <xf numFmtId="43" fontId="1" fillId="2" borderId="2" xfId="0" applyNumberFormat="1" applyFont="1" applyFill="1" applyBorder="1"/>
    <xf numFmtId="0" fontId="13" fillId="2" borderId="0" xfId="0" applyFont="1" applyFill="1"/>
    <xf numFmtId="43" fontId="14" fillId="2" borderId="0" xfId="0" applyNumberFormat="1" applyFont="1" applyFill="1"/>
    <xf numFmtId="4" fontId="14" fillId="2" borderId="0" xfId="0" applyNumberFormat="1" applyFont="1" applyFill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9" borderId="2" xfId="0" applyFont="1" applyFill="1" applyBorder="1" applyAlignment="1">
      <alignment vertical="center"/>
    </xf>
    <xf numFmtId="4" fontId="1" fillId="9" borderId="2" xfId="0" applyNumberFormat="1" applyFont="1" applyFill="1" applyBorder="1" applyAlignment="1">
      <alignment vertical="center"/>
    </xf>
    <xf numFmtId="0" fontId="1" fillId="9" borderId="2" xfId="0" applyFont="1" applyFill="1" applyBorder="1" applyAlignment="1">
      <alignment horizontal="center" vertical="center"/>
    </xf>
    <xf numFmtId="43" fontId="1" fillId="9" borderId="2" xfId="0" applyNumberFormat="1" applyFont="1" applyFill="1" applyBorder="1" applyAlignment="1">
      <alignment vertical="center"/>
    </xf>
    <xf numFmtId="4" fontId="1" fillId="0" borderId="2" xfId="0" applyNumberFormat="1" applyFont="1" applyBorder="1"/>
    <xf numFmtId="43" fontId="1" fillId="0" borderId="2" xfId="0" applyNumberFormat="1" applyFont="1" applyBorder="1"/>
    <xf numFmtId="0" fontId="1" fillId="0" borderId="3" xfId="0" applyFont="1" applyBorder="1" applyAlignment="1">
      <alignment horizontal="left" vertical="center"/>
    </xf>
    <xf numFmtId="0" fontId="1" fillId="0" borderId="0" xfId="0" applyFont="1"/>
    <xf numFmtId="0" fontId="1" fillId="2" borderId="0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 shrinkToFit="1"/>
    </xf>
    <xf numFmtId="43" fontId="1" fillId="0" borderId="0" xfId="0" applyNumberFormat="1" applyFont="1"/>
    <xf numFmtId="4" fontId="1" fillId="0" borderId="0" xfId="0" applyNumberFormat="1" applyFont="1"/>
    <xf numFmtId="0" fontId="1" fillId="0" borderId="2" xfId="0" applyFont="1" applyBorder="1" applyAlignment="1">
      <alignment horizontal="left"/>
    </xf>
    <xf numFmtId="0" fontId="1" fillId="10" borderId="0" xfId="0" applyFont="1" applyFill="1" applyAlignment="1">
      <alignment vertical="center" shrinkToFit="1"/>
    </xf>
    <xf numFmtId="0" fontId="13" fillId="0" borderId="0" xfId="0" applyFont="1"/>
    <xf numFmtId="43" fontId="14" fillId="0" borderId="0" xfId="0" applyNumberFormat="1" applyFont="1"/>
    <xf numFmtId="4" fontId="14" fillId="0" borderId="0" xfId="0" applyNumberFormat="1" applyFont="1"/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 shrinkToFit="1"/>
    </xf>
    <xf numFmtId="0" fontId="16" fillId="2" borderId="0" xfId="0" applyFont="1" applyFill="1" applyAlignment="1">
      <alignment vertical="center" shrinkToFit="1"/>
    </xf>
    <xf numFmtId="0" fontId="1" fillId="2" borderId="0" xfId="0" applyFont="1" applyFill="1"/>
    <xf numFmtId="0" fontId="1" fillId="2" borderId="2" xfId="0" applyFont="1" applyFill="1" applyBorder="1" applyAlignment="1">
      <alignment horizontal="left"/>
    </xf>
    <xf numFmtId="8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0" fillId="0" borderId="0" xfId="0" applyFont="1" applyAlignment="1"/>
    <xf numFmtId="0" fontId="19" fillId="0" borderId="0" xfId="0" applyFont="1" applyAlignment="1">
      <alignment horizontal="center" wrapText="1"/>
    </xf>
    <xf numFmtId="0" fontId="20" fillId="0" borderId="0" xfId="0" applyFont="1"/>
    <xf numFmtId="0" fontId="21" fillId="12" borderId="8" xfId="0" applyFont="1" applyFill="1" applyBorder="1" applyAlignment="1">
      <alignment vertical="center" wrapText="1"/>
    </xf>
    <xf numFmtId="4" fontId="0" fillId="0" borderId="0" xfId="0" applyNumberFormat="1" applyFont="1" applyAlignment="1"/>
    <xf numFmtId="4" fontId="20" fillId="13" borderId="0" xfId="0" applyNumberFormat="1" applyFont="1" applyFill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3" fillId="11" borderId="8" xfId="0" applyFont="1" applyFill="1" applyBorder="1" applyAlignment="1">
      <alignment horizontal="center" vertical="center" wrapText="1"/>
    </xf>
    <xf numFmtId="0" fontId="20" fillId="13" borderId="10" xfId="0" applyFont="1" applyFill="1" applyBorder="1" applyAlignment="1">
      <alignment vertical="center" wrapText="1"/>
    </xf>
    <xf numFmtId="0" fontId="0" fillId="13" borderId="0" xfId="0" applyFont="1" applyFill="1" applyBorder="1" applyAlignment="1"/>
    <xf numFmtId="0" fontId="22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14" borderId="8" xfId="0" applyFont="1" applyFill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right" vertical="center" wrapText="1"/>
    </xf>
    <xf numFmtId="165" fontId="22" fillId="14" borderId="8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Alignment="1">
      <alignment vertical="center" wrapText="1"/>
    </xf>
    <xf numFmtId="4" fontId="0" fillId="13" borderId="0" xfId="0" applyNumberFormat="1" applyFont="1" applyFill="1" applyBorder="1" applyAlignment="1"/>
    <xf numFmtId="4" fontId="23" fillId="11" borderId="8" xfId="0" applyNumberFormat="1" applyFont="1" applyFill="1" applyBorder="1" applyAlignment="1">
      <alignment horizontal="center" vertical="center" wrapText="1"/>
    </xf>
    <xf numFmtId="3" fontId="23" fillId="11" borderId="8" xfId="0" applyNumberFormat="1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vertical="center" wrapText="1"/>
    </xf>
    <xf numFmtId="165" fontId="22" fillId="14" borderId="8" xfId="0" applyNumberFormat="1" applyFont="1" applyFill="1" applyBorder="1" applyAlignment="1">
      <alignment vertical="center" wrapText="1"/>
    </xf>
    <xf numFmtId="3" fontId="22" fillId="14" borderId="8" xfId="0" applyNumberFormat="1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vertical="center" wrapText="1"/>
    </xf>
    <xf numFmtId="165" fontId="24" fillId="14" borderId="8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165" fontId="20" fillId="14" borderId="8" xfId="0" applyNumberFormat="1" applyFont="1" applyFill="1" applyBorder="1" applyAlignment="1">
      <alignment vertical="center" wrapText="1"/>
    </xf>
    <xf numFmtId="4" fontId="22" fillId="14" borderId="8" xfId="0" applyNumberFormat="1" applyFont="1" applyFill="1" applyBorder="1" applyAlignment="1">
      <alignment vertical="center" wrapText="1"/>
    </xf>
    <xf numFmtId="4" fontId="20" fillId="14" borderId="8" xfId="0" applyNumberFormat="1" applyFont="1" applyFill="1" applyBorder="1" applyAlignment="1">
      <alignment vertical="center" wrapText="1"/>
    </xf>
    <xf numFmtId="165" fontId="23" fillId="11" borderId="6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Alignment="1">
      <alignment vertical="center" wrapText="1"/>
    </xf>
    <xf numFmtId="0" fontId="20" fillId="13" borderId="0" xfId="0" applyFont="1" applyFill="1" applyAlignment="1">
      <alignment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vertical="center" wrapText="1"/>
    </xf>
    <xf numFmtId="0" fontId="20" fillId="11" borderId="8" xfId="0" applyFont="1" applyFill="1" applyBorder="1" applyAlignment="1">
      <alignment vertical="center" wrapText="1"/>
    </xf>
    <xf numFmtId="165" fontId="22" fillId="14" borderId="8" xfId="0" applyNumberFormat="1" applyFont="1" applyFill="1" applyBorder="1" applyAlignment="1">
      <alignment horizontal="center" vertical="center" wrapText="1"/>
    </xf>
    <xf numFmtId="165" fontId="23" fillId="11" borderId="8" xfId="0" applyNumberFormat="1" applyFont="1" applyFill="1" applyBorder="1" applyAlignment="1">
      <alignment horizontal="right" vertical="center" wrapText="1"/>
    </xf>
    <xf numFmtId="165" fontId="23" fillId="11" borderId="8" xfId="0" applyNumberFormat="1" applyFont="1" applyFill="1" applyBorder="1" applyAlignment="1">
      <alignment horizontal="center" vertical="center" wrapText="1"/>
    </xf>
    <xf numFmtId="165" fontId="22" fillId="0" borderId="8" xfId="0" applyNumberFormat="1" applyFont="1" applyBorder="1" applyAlignment="1">
      <alignment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4" fontId="22" fillId="14" borderId="8" xfId="0" applyNumberFormat="1" applyFont="1" applyFill="1" applyBorder="1" applyAlignment="1">
      <alignment horizontal="center" vertical="center" wrapText="1"/>
    </xf>
    <xf numFmtId="0" fontId="26" fillId="13" borderId="0" xfId="0" applyFont="1" applyFill="1" applyBorder="1" applyAlignment="1"/>
    <xf numFmtId="0" fontId="26" fillId="13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4" fontId="24" fillId="14" borderId="8" xfId="0" applyNumberFormat="1" applyFont="1" applyFill="1" applyBorder="1" applyAlignment="1">
      <alignment horizontal="right" vertical="center" wrapText="1"/>
    </xf>
    <xf numFmtId="0" fontId="24" fillId="14" borderId="8" xfId="0" applyFont="1" applyFill="1" applyBorder="1" applyAlignment="1">
      <alignment horizontal="right" vertical="center" wrapText="1"/>
    </xf>
    <xf numFmtId="0" fontId="23" fillId="11" borderId="9" xfId="0" applyFont="1" applyFill="1" applyBorder="1" applyAlignment="1">
      <alignment horizontal="center" vertical="center" wrapText="1"/>
    </xf>
    <xf numFmtId="4" fontId="23" fillId="11" borderId="12" xfId="0" applyNumberFormat="1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shrinkToFit="1"/>
    </xf>
    <xf numFmtId="0" fontId="22" fillId="0" borderId="3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left" vertical="center" wrapText="1" shrinkToFit="1"/>
    </xf>
    <xf numFmtId="0" fontId="22" fillId="0" borderId="3" xfId="0" applyFont="1" applyBorder="1" applyAlignment="1">
      <alignment vertical="center"/>
    </xf>
    <xf numFmtId="0" fontId="18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/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vertical="center" shrinkToFit="1"/>
    </xf>
    <xf numFmtId="0" fontId="22" fillId="2" borderId="0" xfId="0" applyFont="1" applyFill="1"/>
    <xf numFmtId="0" fontId="18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2" fillId="0" borderId="3" xfId="0" applyFont="1" applyBorder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2" borderId="5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vertical="center"/>
    </xf>
    <xf numFmtId="4" fontId="22" fillId="2" borderId="2" xfId="0" applyNumberFormat="1" applyFont="1" applyFill="1" applyBorder="1" applyAlignment="1">
      <alignment vertical="center"/>
    </xf>
    <xf numFmtId="4" fontId="22" fillId="0" borderId="2" xfId="0" applyNumberFormat="1" applyFont="1" applyBorder="1"/>
    <xf numFmtId="0" fontId="22" fillId="0" borderId="2" xfId="0" applyFont="1" applyBorder="1"/>
    <xf numFmtId="0" fontId="22" fillId="14" borderId="8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10" fillId="6" borderId="0" xfId="0" applyFont="1" applyFill="1" applyBorder="1" applyAlignment="1">
      <alignment horizontal="center" vertical="center"/>
    </xf>
    <xf numFmtId="0" fontId="0" fillId="0" borderId="0" xfId="0" applyFont="1" applyAlignment="1"/>
    <xf numFmtId="0" fontId="18" fillId="0" borderId="2" xfId="0" applyFont="1" applyBorder="1" applyAlignment="1">
      <alignment vertical="top" wrapText="1"/>
    </xf>
    <xf numFmtId="0" fontId="18" fillId="0" borderId="5" xfId="0" applyFont="1" applyBorder="1" applyAlignment="1">
      <alignment vertical="center" wrapText="1"/>
    </xf>
    <xf numFmtId="0" fontId="27" fillId="0" borderId="2" xfId="0" applyFont="1" applyBorder="1" applyAlignment="1">
      <alignment vertical="top" wrapText="1"/>
    </xf>
    <xf numFmtId="0" fontId="27" fillId="0" borderId="2" xfId="0" applyFont="1" applyBorder="1"/>
    <xf numFmtId="0" fontId="18" fillId="0" borderId="2" xfId="0" applyFont="1" applyBorder="1" applyAlignment="1">
      <alignment vertical="center" wrapText="1"/>
    </xf>
    <xf numFmtId="3" fontId="22" fillId="2" borderId="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28" fillId="0" borderId="0" xfId="0" applyFont="1" applyAlignment="1">
      <alignment horizontal="center" wrapText="1"/>
    </xf>
    <xf numFmtId="0" fontId="31" fillId="0" borderId="0" xfId="0" applyFont="1"/>
    <xf numFmtId="0" fontId="32" fillId="12" borderId="8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4" fillId="11" borderId="2" xfId="0" applyFont="1" applyFill="1" applyBorder="1" applyAlignment="1">
      <alignment horizontal="center" vertical="center" wrapText="1"/>
    </xf>
    <xf numFmtId="0" fontId="34" fillId="11" borderId="9" xfId="0" applyFont="1" applyFill="1" applyBorder="1" applyAlignment="1">
      <alignment horizontal="center" vertical="center" wrapText="1"/>
    </xf>
    <xf numFmtId="0" fontId="34" fillId="11" borderId="8" xfId="0" applyFont="1" applyFill="1" applyBorder="1" applyAlignment="1">
      <alignment horizontal="center" vertical="center" wrapText="1"/>
    </xf>
    <xf numFmtId="0" fontId="31" fillId="13" borderId="10" xfId="0" applyFont="1" applyFill="1" applyBorder="1" applyAlignment="1">
      <alignment vertical="center" wrapText="1"/>
    </xf>
    <xf numFmtId="0" fontId="29" fillId="13" borderId="0" xfId="0" applyFont="1" applyFill="1" applyBorder="1" applyAlignment="1"/>
    <xf numFmtId="165" fontId="33" fillId="0" borderId="8" xfId="0" applyNumberFormat="1" applyFont="1" applyBorder="1" applyAlignment="1">
      <alignment horizontal="right" vertical="center" wrapText="1"/>
    </xf>
    <xf numFmtId="4" fontId="33" fillId="2" borderId="2" xfId="0" applyNumberFormat="1" applyFont="1" applyFill="1" applyBorder="1" applyAlignment="1">
      <alignment vertical="center"/>
    </xf>
    <xf numFmtId="165" fontId="33" fillId="14" borderId="8" xfId="0" applyNumberFormat="1" applyFont="1" applyFill="1" applyBorder="1" applyAlignment="1">
      <alignment horizontal="right" vertical="center" wrapText="1"/>
    </xf>
    <xf numFmtId="4" fontId="31" fillId="0" borderId="0" xfId="0" applyNumberFormat="1" applyFont="1" applyAlignment="1">
      <alignment vertical="center" wrapText="1"/>
    </xf>
    <xf numFmtId="4" fontId="29" fillId="13" borderId="0" xfId="0" applyNumberFormat="1" applyFont="1" applyFill="1" applyBorder="1" applyAlignment="1"/>
    <xf numFmtId="4" fontId="29" fillId="0" borderId="0" xfId="0" applyNumberFormat="1" applyFont="1" applyAlignment="1"/>
    <xf numFmtId="4" fontId="33" fillId="0" borderId="2" xfId="0" applyNumberFormat="1" applyFont="1" applyBorder="1"/>
    <xf numFmtId="0" fontId="35" fillId="2" borderId="2" xfId="0" applyFont="1" applyFill="1" applyBorder="1" applyAlignment="1">
      <alignment vertical="center"/>
    </xf>
    <xf numFmtId="0" fontId="33" fillId="0" borderId="2" xfId="0" applyFont="1" applyBorder="1"/>
    <xf numFmtId="4" fontId="34" fillId="11" borderId="12" xfId="0" applyNumberFormat="1" applyFont="1" applyFill="1" applyBorder="1" applyAlignment="1">
      <alignment horizontal="center" vertical="center" wrapText="1"/>
    </xf>
    <xf numFmtId="4" fontId="34" fillId="11" borderId="8" xfId="0" applyNumberFormat="1" applyFont="1" applyFill="1" applyBorder="1" applyAlignment="1">
      <alignment horizontal="center" vertical="center" wrapText="1"/>
    </xf>
    <xf numFmtId="3" fontId="34" fillId="11" borderId="8" xfId="0" applyNumberFormat="1" applyFont="1" applyFill="1" applyBorder="1" applyAlignment="1">
      <alignment horizontal="center" vertical="center" wrapText="1"/>
    </xf>
    <xf numFmtId="0" fontId="31" fillId="11" borderId="7" xfId="0" applyFont="1" applyFill="1" applyBorder="1" applyAlignment="1">
      <alignment vertical="center" wrapText="1"/>
    </xf>
    <xf numFmtId="0" fontId="33" fillId="2" borderId="2" xfId="0" applyFont="1" applyFill="1" applyBorder="1" applyAlignment="1">
      <alignment vertical="center"/>
    </xf>
    <xf numFmtId="0" fontId="33" fillId="14" borderId="8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3" fontId="33" fillId="14" borderId="8" xfId="0" applyNumberFormat="1" applyFont="1" applyFill="1" applyBorder="1" applyAlignment="1">
      <alignment horizontal="center" vertical="center" wrapText="1"/>
    </xf>
    <xf numFmtId="3" fontId="33" fillId="2" borderId="2" xfId="0" applyNumberFormat="1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vertical="center" wrapText="1"/>
    </xf>
    <xf numFmtId="165" fontId="36" fillId="14" borderId="8" xfId="0" applyNumberFormat="1" applyFont="1" applyFill="1" applyBorder="1" applyAlignment="1">
      <alignment horizontal="right" vertical="center" wrapText="1"/>
    </xf>
    <xf numFmtId="4" fontId="36" fillId="14" borderId="8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165" fontId="33" fillId="14" borderId="8" xfId="0" applyNumberFormat="1" applyFont="1" applyFill="1" applyBorder="1" applyAlignment="1">
      <alignment vertical="center" wrapText="1"/>
    </xf>
    <xf numFmtId="0" fontId="33" fillId="0" borderId="2" xfId="0" applyFont="1" applyBorder="1" applyAlignment="1">
      <alignment horizontal="center"/>
    </xf>
    <xf numFmtId="0" fontId="35" fillId="0" borderId="2" xfId="0" applyFont="1" applyBorder="1"/>
    <xf numFmtId="0" fontId="35" fillId="0" borderId="2" xfId="0" applyFont="1" applyBorder="1" applyAlignment="1">
      <alignment horizontal="center"/>
    </xf>
    <xf numFmtId="4" fontId="33" fillId="14" borderId="8" xfId="0" applyNumberFormat="1" applyFont="1" applyFill="1" applyBorder="1" applyAlignment="1">
      <alignment vertical="center" wrapText="1"/>
    </xf>
    <xf numFmtId="4" fontId="35" fillId="2" borderId="2" xfId="0" applyNumberFormat="1" applyFont="1" applyFill="1" applyBorder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43" fontId="35" fillId="2" borderId="2" xfId="0" applyNumberFormat="1" applyFont="1" applyFill="1" applyBorder="1" applyAlignment="1">
      <alignment vertical="center"/>
    </xf>
    <xf numFmtId="4" fontId="35" fillId="0" borderId="2" xfId="0" applyNumberFormat="1" applyFont="1" applyBorder="1"/>
    <xf numFmtId="43" fontId="35" fillId="0" borderId="2" xfId="0" applyNumberFormat="1" applyFont="1" applyBorder="1"/>
    <xf numFmtId="0" fontId="36" fillId="14" borderId="8" xfId="0" applyFont="1" applyFill="1" applyBorder="1" applyAlignment="1">
      <alignment horizontal="right" vertical="center" wrapText="1"/>
    </xf>
    <xf numFmtId="165" fontId="34" fillId="11" borderId="6" xfId="0" applyNumberFormat="1" applyFont="1" applyFill="1" applyBorder="1" applyAlignment="1">
      <alignment horizontal="right" vertical="center" wrapText="1"/>
    </xf>
    <xf numFmtId="165" fontId="31" fillId="0" borderId="0" xfId="0" applyNumberFormat="1" applyFont="1" applyAlignment="1">
      <alignment vertical="center" wrapText="1"/>
    </xf>
    <xf numFmtId="0" fontId="31" fillId="13" borderId="0" xfId="0" applyFont="1" applyFill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3" fillId="13" borderId="8" xfId="0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13" borderId="8" xfId="0" applyFont="1" applyFill="1" applyBorder="1" applyAlignment="1">
      <alignment vertical="center" wrapText="1"/>
    </xf>
    <xf numFmtId="0" fontId="37" fillId="0" borderId="0" xfId="0" applyFont="1"/>
    <xf numFmtId="43" fontId="38" fillId="0" borderId="0" xfId="0" applyNumberFormat="1" applyFont="1"/>
    <xf numFmtId="0" fontId="31" fillId="11" borderId="8" xfId="0" applyFont="1" applyFill="1" applyBorder="1" applyAlignment="1">
      <alignment vertical="center" wrapText="1"/>
    </xf>
    <xf numFmtId="4" fontId="31" fillId="13" borderId="0" xfId="0" applyNumberFormat="1" applyFont="1" applyFill="1" applyAlignment="1">
      <alignment vertical="center" wrapText="1"/>
    </xf>
    <xf numFmtId="165" fontId="33" fillId="14" borderId="8" xfId="0" applyNumberFormat="1" applyFont="1" applyFill="1" applyBorder="1" applyAlignment="1">
      <alignment horizontal="center" vertical="center" wrapText="1"/>
    </xf>
    <xf numFmtId="0" fontId="31" fillId="14" borderId="8" xfId="0" applyFont="1" applyFill="1" applyBorder="1" applyAlignment="1">
      <alignment vertical="center" wrapText="1"/>
    </xf>
    <xf numFmtId="165" fontId="31" fillId="14" borderId="8" xfId="0" applyNumberFormat="1" applyFont="1" applyFill="1" applyBorder="1" applyAlignment="1">
      <alignment vertical="center" wrapText="1"/>
    </xf>
    <xf numFmtId="4" fontId="31" fillId="14" borderId="8" xfId="0" applyNumberFormat="1" applyFont="1" applyFill="1" applyBorder="1" applyAlignment="1">
      <alignment vertical="center" wrapText="1"/>
    </xf>
    <xf numFmtId="165" fontId="34" fillId="11" borderId="8" xfId="0" applyNumberFormat="1" applyFont="1" applyFill="1" applyBorder="1" applyAlignment="1">
      <alignment horizontal="right" vertical="center" wrapText="1"/>
    </xf>
    <xf numFmtId="165" fontId="34" fillId="11" borderId="8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vertical="top" wrapText="1"/>
    </xf>
    <xf numFmtId="0" fontId="30" fillId="0" borderId="5" xfId="0" applyFont="1" applyBorder="1" applyAlignment="1">
      <alignment vertical="center" wrapText="1"/>
    </xf>
    <xf numFmtId="165" fontId="33" fillId="0" borderId="8" xfId="0" applyNumberFormat="1" applyFont="1" applyBorder="1" applyAlignment="1">
      <alignment horizontal="center" vertical="center" wrapText="1"/>
    </xf>
    <xf numFmtId="165" fontId="33" fillId="0" borderId="8" xfId="0" applyNumberFormat="1" applyFont="1" applyBorder="1" applyAlignment="1">
      <alignment vertical="center" wrapText="1"/>
    </xf>
    <xf numFmtId="0" fontId="39" fillId="0" borderId="2" xfId="0" applyFont="1" applyBorder="1" applyAlignment="1">
      <alignment vertical="top" wrapText="1"/>
    </xf>
    <xf numFmtId="0" fontId="39" fillId="0" borderId="2" xfId="0" applyFont="1" applyBorder="1"/>
    <xf numFmtId="0" fontId="30" fillId="0" borderId="2" xfId="0" applyFont="1" applyBorder="1" applyAlignment="1">
      <alignment vertical="center" wrapText="1"/>
    </xf>
    <xf numFmtId="4" fontId="33" fillId="14" borderId="8" xfId="0" applyNumberFormat="1" applyFont="1" applyFill="1" applyBorder="1" applyAlignment="1">
      <alignment horizontal="center" vertical="center" wrapText="1"/>
    </xf>
    <xf numFmtId="0" fontId="36" fillId="13" borderId="0" xfId="0" applyFont="1" applyFill="1" applyBorder="1" applyAlignment="1"/>
    <xf numFmtId="0" fontId="36" fillId="13" borderId="0" xfId="0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4" fillId="13" borderId="0" xfId="0" applyFont="1" applyFill="1" applyBorder="1" applyAlignment="1"/>
    <xf numFmtId="0" fontId="24" fillId="13" borderId="0" xfId="0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23" fillId="0" borderId="0" xfId="0" applyFont="1" applyAlignment="1">
      <alignment horizontal="center" wrapText="1"/>
    </xf>
    <xf numFmtId="0" fontId="22" fillId="0" borderId="0" xfId="0" applyFont="1"/>
    <xf numFmtId="0" fontId="22" fillId="0" borderId="10" xfId="0" applyFont="1" applyBorder="1" applyAlignment="1">
      <alignment vertical="center" wrapText="1"/>
    </xf>
    <xf numFmtId="0" fontId="22" fillId="13" borderId="10" xfId="0" applyFont="1" applyFill="1" applyBorder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4" fillId="13" borderId="0" xfId="0" applyNumberFormat="1" applyFont="1" applyFill="1" applyBorder="1" applyAlignment="1"/>
    <xf numFmtId="4" fontId="24" fillId="0" borderId="0" xfId="0" applyNumberFormat="1" applyFont="1" applyAlignment="1"/>
    <xf numFmtId="0" fontId="18" fillId="0" borderId="2" xfId="0" applyFont="1" applyBorder="1" applyAlignment="1">
      <alignment vertical="center"/>
    </xf>
    <xf numFmtId="0" fontId="18" fillId="0" borderId="2" xfId="0" applyFont="1" applyFill="1" applyBorder="1" applyAlignment="1">
      <alignment horizontal="left" vertical="center" wrapText="1"/>
    </xf>
    <xf numFmtId="0" fontId="22" fillId="11" borderId="7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3" fontId="22" fillId="2" borderId="2" xfId="0" applyNumberFormat="1" applyFont="1" applyFill="1" applyBorder="1" applyAlignment="1">
      <alignment vertical="center"/>
    </xf>
    <xf numFmtId="43" fontId="22" fillId="0" borderId="2" xfId="0" applyNumberFormat="1" applyFont="1" applyBorder="1"/>
    <xf numFmtId="165" fontId="22" fillId="0" borderId="0" xfId="0" applyNumberFormat="1" applyFont="1" applyAlignment="1">
      <alignment vertical="center" wrapText="1"/>
    </xf>
    <xf numFmtId="0" fontId="22" fillId="13" borderId="0" xfId="0" applyFont="1" applyFill="1" applyAlignment="1">
      <alignment vertical="center" wrapText="1"/>
    </xf>
    <xf numFmtId="0" fontId="24" fillId="0" borderId="0" xfId="0" applyFont="1"/>
    <xf numFmtId="43" fontId="41" fillId="0" borderId="0" xfId="0" applyNumberFormat="1" applyFont="1"/>
    <xf numFmtId="0" fontId="22" fillId="11" borderId="8" xfId="0" applyFont="1" applyFill="1" applyBorder="1" applyAlignment="1">
      <alignment vertical="center" wrapText="1"/>
    </xf>
    <xf numFmtId="4" fontId="22" fillId="13" borderId="0" xfId="0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vertical="center" shrinkToFit="1"/>
    </xf>
    <xf numFmtId="0" fontId="18" fillId="0" borderId="8" xfId="0" applyFont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0" fontId="18" fillId="2" borderId="2" xfId="0" applyFont="1" applyFill="1" applyBorder="1"/>
    <xf numFmtId="0" fontId="18" fillId="2" borderId="3" xfId="0" applyFont="1" applyFill="1" applyBorder="1" applyAlignment="1">
      <alignment vertical="center"/>
    </xf>
    <xf numFmtId="0" fontId="27" fillId="0" borderId="2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0" borderId="2" xfId="0" applyFont="1" applyBorder="1"/>
    <xf numFmtId="0" fontId="18" fillId="2" borderId="4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shrinkToFit="1"/>
    </xf>
    <xf numFmtId="0" fontId="30" fillId="0" borderId="3" xfId="0" applyFont="1" applyBorder="1" applyAlignment="1">
      <alignment vertical="center" shrinkToFit="1"/>
    </xf>
    <xf numFmtId="0" fontId="30" fillId="2" borderId="2" xfId="0" applyFont="1" applyFill="1" applyBorder="1" applyAlignment="1">
      <alignment vertical="center"/>
    </xf>
    <xf numFmtId="0" fontId="30" fillId="0" borderId="8" xfId="0" applyFont="1" applyBorder="1" applyAlignment="1">
      <alignment horizontal="center" vertical="center" wrapText="1"/>
    </xf>
    <xf numFmtId="0" fontId="30" fillId="14" borderId="8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left" vertical="center" wrapText="1"/>
    </xf>
    <xf numFmtId="0" fontId="42" fillId="2" borderId="2" xfId="0" applyFont="1" applyFill="1" applyBorder="1" applyAlignment="1">
      <alignment horizontal="left" vertical="center" wrapText="1" shrinkToFit="1"/>
    </xf>
    <xf numFmtId="0" fontId="30" fillId="0" borderId="3" xfId="0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30" fillId="2" borderId="2" xfId="0" applyFont="1" applyFill="1" applyBorder="1"/>
    <xf numFmtId="0" fontId="42" fillId="2" borderId="2" xfId="0" applyFont="1" applyFill="1" applyBorder="1"/>
    <xf numFmtId="0" fontId="30" fillId="2" borderId="3" xfId="0" applyFont="1" applyFill="1" applyBorder="1" applyAlignment="1">
      <alignment vertical="center"/>
    </xf>
    <xf numFmtId="0" fontId="42" fillId="0" borderId="2" xfId="0" applyFont="1" applyFill="1" applyBorder="1" applyAlignment="1">
      <alignment horizontal="left" vertical="center" wrapText="1"/>
    </xf>
    <xf numFmtId="0" fontId="42" fillId="2" borderId="2" xfId="0" applyFont="1" applyFill="1" applyBorder="1" applyAlignment="1">
      <alignment vertical="center"/>
    </xf>
    <xf numFmtId="0" fontId="42" fillId="2" borderId="0" xfId="0" applyFont="1" applyFill="1" applyAlignment="1">
      <alignment vertical="center" shrinkToFit="1"/>
    </xf>
    <xf numFmtId="0" fontId="42" fillId="0" borderId="0" xfId="0" applyFont="1"/>
    <xf numFmtId="0" fontId="30" fillId="0" borderId="3" xfId="0" applyFont="1" applyBorder="1" applyAlignment="1">
      <alignment vertical="center" wrapText="1"/>
    </xf>
    <xf numFmtId="0" fontId="43" fillId="0" borderId="2" xfId="0" applyFont="1" applyBorder="1"/>
    <xf numFmtId="0" fontId="30" fillId="2" borderId="2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vertical="center"/>
    </xf>
    <xf numFmtId="0" fontId="42" fillId="2" borderId="4" xfId="0" applyFont="1" applyFill="1" applyBorder="1" applyAlignment="1">
      <alignment horizontal="left" vertical="center" wrapText="1"/>
    </xf>
    <xf numFmtId="0" fontId="42" fillId="2" borderId="2" xfId="0" applyFont="1" applyFill="1" applyBorder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42" fillId="2" borderId="0" xfId="0" applyFont="1" applyFill="1" applyAlignment="1">
      <alignment vertical="center"/>
    </xf>
    <xf numFmtId="0" fontId="42" fillId="0" borderId="2" xfId="0" applyFont="1" applyFill="1" applyBorder="1" applyAlignment="1">
      <alignment horizontal="left" vertical="center"/>
    </xf>
    <xf numFmtId="0" fontId="43" fillId="0" borderId="0" xfId="0" applyFont="1"/>
    <xf numFmtId="0" fontId="42" fillId="0" borderId="0" xfId="0" applyFont="1" applyAlignment="1">
      <alignment vertical="center"/>
    </xf>
    <xf numFmtId="0" fontId="30" fillId="2" borderId="5" xfId="0" applyFont="1" applyFill="1" applyBorder="1" applyAlignment="1">
      <alignment vertical="center"/>
    </xf>
    <xf numFmtId="0" fontId="42" fillId="2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34" fillId="11" borderId="6" xfId="0" applyFont="1" applyFill="1" applyBorder="1" applyAlignment="1">
      <alignment horizontal="center" vertical="center" wrapText="1"/>
    </xf>
    <xf numFmtId="0" fontId="30" fillId="0" borderId="7" xfId="0" applyFont="1" applyBorder="1"/>
    <xf numFmtId="0" fontId="30" fillId="0" borderId="9" xfId="0" applyFont="1" applyBorder="1"/>
    <xf numFmtId="0" fontId="28" fillId="11" borderId="0" xfId="0" applyFont="1" applyFill="1" applyAlignment="1">
      <alignment horizontal="left" vertical="center"/>
    </xf>
    <xf numFmtId="0" fontId="29" fillId="0" borderId="0" xfId="0" applyFont="1" applyAlignment="1"/>
    <xf numFmtId="0" fontId="28" fillId="11" borderId="6" xfId="0" applyFont="1" applyFill="1" applyBorder="1" applyAlignment="1">
      <alignment horizontal="left" vertical="center"/>
    </xf>
    <xf numFmtId="0" fontId="33" fillId="12" borderId="6" xfId="0" applyFont="1" applyFill="1" applyBorder="1" applyAlignment="1">
      <alignment vertical="center" wrapText="1"/>
    </xf>
    <xf numFmtId="0" fontId="34" fillId="11" borderId="11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 wrapText="1"/>
    </xf>
    <xf numFmtId="0" fontId="33" fillId="13" borderId="6" xfId="0" applyFont="1" applyFill="1" applyBorder="1" applyAlignment="1">
      <alignment horizontal="left" wrapText="1"/>
    </xf>
    <xf numFmtId="0" fontId="33" fillId="0" borderId="6" xfId="0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29" fillId="13" borderId="6" xfId="0" applyFont="1" applyFill="1" applyBorder="1" applyAlignment="1">
      <alignment horizontal="left" wrapText="1"/>
    </xf>
    <xf numFmtId="0" fontId="23" fillId="11" borderId="6" xfId="0" applyFont="1" applyFill="1" applyBorder="1" applyAlignment="1">
      <alignment horizontal="center" vertical="center" wrapText="1"/>
    </xf>
    <xf numFmtId="0" fontId="18" fillId="0" borderId="7" xfId="0" applyFont="1" applyBorder="1"/>
    <xf numFmtId="0" fontId="18" fillId="0" borderId="9" xfId="0" applyFont="1" applyBorder="1"/>
    <xf numFmtId="0" fontId="23" fillId="11" borderId="0" xfId="0" applyFont="1" applyFill="1" applyAlignment="1">
      <alignment horizontal="left" vertical="center"/>
    </xf>
    <xf numFmtId="0" fontId="24" fillId="0" borderId="0" xfId="0" applyFont="1" applyAlignment="1"/>
    <xf numFmtId="0" fontId="23" fillId="11" borderId="6" xfId="0" applyFont="1" applyFill="1" applyBorder="1" applyAlignment="1">
      <alignment horizontal="left" vertical="center"/>
    </xf>
    <xf numFmtId="0" fontId="22" fillId="12" borderId="6" xfId="0" applyFont="1" applyFill="1" applyBorder="1" applyAlignment="1">
      <alignment vertical="center" wrapText="1"/>
    </xf>
    <xf numFmtId="0" fontId="23" fillId="11" borderId="11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4" fontId="23" fillId="11" borderId="6" xfId="0" applyNumberFormat="1" applyFont="1" applyFill="1" applyBorder="1" applyAlignment="1">
      <alignment horizontal="left" vertical="center" wrapText="1"/>
    </xf>
    <xf numFmtId="0" fontId="22" fillId="13" borderId="6" xfId="0" applyFont="1" applyFill="1" applyBorder="1" applyAlignment="1">
      <alignment horizontal="left" wrapText="1"/>
    </xf>
    <xf numFmtId="0" fontId="22" fillId="0" borderId="6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4" fillId="13" borderId="6" xfId="0" applyFont="1" applyFill="1" applyBorder="1" applyAlignment="1">
      <alignment horizontal="left" wrapText="1"/>
    </xf>
    <xf numFmtId="0" fontId="0" fillId="0" borderId="0" xfId="0" applyFont="1" applyAlignment="1"/>
    <xf numFmtId="0" fontId="0" fillId="13" borderId="6" xfId="0" applyFont="1" applyFill="1" applyBorder="1" applyAlignment="1">
      <alignment horizontal="left" wrapText="1"/>
    </xf>
    <xf numFmtId="0" fontId="17" fillId="11" borderId="0" xfId="0" applyFont="1" applyFill="1" applyAlignment="1">
      <alignment horizontal="left" vertical="center"/>
    </xf>
    <xf numFmtId="0" fontId="17" fillId="11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74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620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2550" cy="7429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025"/>
        <a:stretch>
          <a:fillRect/>
        </a:stretch>
      </xdr:blipFill>
      <xdr:spPr>
        <a:xfrm>
          <a:off x="0" y="0"/>
          <a:ext cx="1352550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3"/>
  <sheetViews>
    <sheetView topLeftCell="B1" workbookViewId="0">
      <selection activeCell="M18" sqref="M18"/>
    </sheetView>
  </sheetViews>
  <sheetFormatPr defaultColWidth="9.140625" defaultRowHeight="12" customHeight="1"/>
  <cols>
    <col min="1" max="1" width="7.140625" style="1" customWidth="1"/>
    <col min="2" max="2" width="11" style="1" customWidth="1"/>
    <col min="3" max="3" width="3.85546875" style="2" customWidth="1"/>
    <col min="4" max="4" width="37.5703125" style="1" customWidth="1"/>
    <col min="5" max="5" width="9" style="3" customWidth="1"/>
    <col min="6" max="6" width="8.42578125" style="1" customWidth="1"/>
    <col min="7" max="7" width="6.140625" style="1" customWidth="1"/>
    <col min="8" max="8" width="4.42578125" style="4" customWidth="1"/>
    <col min="9" max="9" width="8" style="1" customWidth="1"/>
    <col min="10" max="10" width="16.140625" style="5" customWidth="1"/>
    <col min="11" max="11" width="56.28515625" style="5" customWidth="1"/>
    <col min="12" max="12" width="7.140625" style="6" customWidth="1"/>
    <col min="13" max="13" width="13.85546875" style="1" customWidth="1"/>
    <col min="14" max="14" width="7.7109375" style="1" customWidth="1"/>
    <col min="15" max="15" width="9.140625" style="1" customWidth="1"/>
    <col min="16" max="16" width="11.7109375" style="1" customWidth="1"/>
    <col min="17" max="17" width="7.85546875" style="1" customWidth="1"/>
    <col min="18" max="18" width="3.7109375" style="2" customWidth="1"/>
    <col min="19" max="19" width="9.5703125" style="1" customWidth="1"/>
    <col min="20" max="16384" width="9.140625" style="1"/>
  </cols>
  <sheetData>
    <row r="1" spans="1:19" ht="11.25">
      <c r="A1" s="427" t="s">
        <v>291</v>
      </c>
      <c r="B1" s="427"/>
      <c r="C1" s="427"/>
      <c r="D1" s="427"/>
      <c r="E1" s="427"/>
      <c r="F1" s="427"/>
      <c r="G1" s="427"/>
      <c r="H1" s="427"/>
      <c r="I1" s="427"/>
      <c r="J1" s="52"/>
      <c r="K1" s="52"/>
      <c r="M1" s="427" t="s">
        <v>292</v>
      </c>
      <c r="N1" s="427"/>
      <c r="O1" s="427"/>
      <c r="P1" s="427"/>
      <c r="Q1" s="427"/>
      <c r="R1" s="427"/>
      <c r="S1" s="427"/>
    </row>
    <row r="2" spans="1:19" ht="11.25">
      <c r="A2" s="7" t="s">
        <v>0</v>
      </c>
      <c r="B2" s="7" t="s">
        <v>1</v>
      </c>
      <c r="C2" s="8" t="s">
        <v>2</v>
      </c>
      <c r="D2" s="7" t="s">
        <v>3</v>
      </c>
      <c r="E2" s="9" t="s">
        <v>4</v>
      </c>
      <c r="F2" s="7" t="s">
        <v>5</v>
      </c>
      <c r="G2" s="7" t="s">
        <v>6</v>
      </c>
      <c r="H2" s="10" t="s">
        <v>221</v>
      </c>
      <c r="I2" s="7" t="s">
        <v>7</v>
      </c>
      <c r="J2" s="9" t="s">
        <v>8</v>
      </c>
      <c r="K2" s="9" t="s">
        <v>222</v>
      </c>
      <c r="M2" s="46"/>
      <c r="N2" s="46" t="s">
        <v>9</v>
      </c>
      <c r="O2" s="46" t="s">
        <v>10</v>
      </c>
      <c r="P2" s="46" t="s">
        <v>11</v>
      </c>
      <c r="Q2" s="46" t="s">
        <v>12</v>
      </c>
      <c r="R2" s="69" t="s">
        <v>2</v>
      </c>
      <c r="S2" s="46" t="s">
        <v>13</v>
      </c>
    </row>
    <row r="3" spans="1:19" ht="22.5">
      <c r="A3" s="7" t="s">
        <v>198</v>
      </c>
      <c r="B3" s="11">
        <v>14000</v>
      </c>
      <c r="C3" s="8">
        <v>1</v>
      </c>
      <c r="D3" s="12" t="s">
        <v>15</v>
      </c>
      <c r="E3" s="13">
        <v>71881</v>
      </c>
      <c r="F3" s="14" t="s">
        <v>16</v>
      </c>
      <c r="G3" s="13" t="s">
        <v>17</v>
      </c>
      <c r="H3" s="15">
        <v>2018</v>
      </c>
      <c r="I3" s="23" t="s">
        <v>18</v>
      </c>
      <c r="J3" s="53" t="s">
        <v>223</v>
      </c>
      <c r="K3" s="53" t="s">
        <v>223</v>
      </c>
      <c r="M3" s="21" t="s">
        <v>199</v>
      </c>
      <c r="N3" s="21" t="s">
        <v>200</v>
      </c>
      <c r="O3" s="54">
        <v>2800</v>
      </c>
      <c r="P3" s="54">
        <v>11200</v>
      </c>
      <c r="Q3" s="54">
        <f>O3+P3</f>
        <v>14000</v>
      </c>
      <c r="R3" s="70">
        <v>1</v>
      </c>
      <c r="S3" s="71">
        <f t="shared" ref="S3:S13" si="0">Q3*R3</f>
        <v>14000</v>
      </c>
    </row>
    <row r="4" spans="1:19" ht="11.25">
      <c r="A4" s="7" t="s">
        <v>201</v>
      </c>
      <c r="B4" s="11">
        <v>12000</v>
      </c>
      <c r="C4" s="8">
        <v>1</v>
      </c>
      <c r="D4" s="12" t="s">
        <v>23</v>
      </c>
      <c r="E4" s="13">
        <v>71579</v>
      </c>
      <c r="F4" s="13" t="s">
        <v>21</v>
      </c>
      <c r="G4" s="13" t="s">
        <v>12</v>
      </c>
      <c r="H4" s="16">
        <v>2015</v>
      </c>
      <c r="I4" s="23" t="s">
        <v>24</v>
      </c>
      <c r="J4" s="53" t="s">
        <v>25</v>
      </c>
      <c r="K4" s="53" t="s">
        <v>145</v>
      </c>
      <c r="M4" s="21" t="s">
        <v>202</v>
      </c>
      <c r="N4" s="21" t="s">
        <v>200</v>
      </c>
      <c r="O4" s="54">
        <v>2400</v>
      </c>
      <c r="P4" s="54">
        <v>9600</v>
      </c>
      <c r="Q4" s="54">
        <f>O4+P4</f>
        <v>12000</v>
      </c>
      <c r="R4" s="70">
        <v>6</v>
      </c>
      <c r="S4" s="71">
        <f t="shared" si="0"/>
        <v>72000</v>
      </c>
    </row>
    <row r="5" spans="1:19" ht="11.25">
      <c r="A5" s="7" t="s">
        <v>201</v>
      </c>
      <c r="B5" s="11">
        <v>12000</v>
      </c>
      <c r="C5" s="8">
        <v>1</v>
      </c>
      <c r="D5" s="12" t="s">
        <v>27</v>
      </c>
      <c r="E5" s="13">
        <v>71891</v>
      </c>
      <c r="F5" s="13" t="s">
        <v>28</v>
      </c>
      <c r="G5" s="13" t="s">
        <v>29</v>
      </c>
      <c r="H5" s="16">
        <v>2019</v>
      </c>
      <c r="I5" s="23" t="s">
        <v>224</v>
      </c>
      <c r="J5" s="53" t="s">
        <v>225</v>
      </c>
      <c r="K5" s="53" t="s">
        <v>226</v>
      </c>
      <c r="M5" s="46" t="s">
        <v>203</v>
      </c>
      <c r="N5" s="46" t="s">
        <v>14</v>
      </c>
      <c r="O5" s="55">
        <v>1993.32</v>
      </c>
      <c r="P5" s="55">
        <v>7973.3</v>
      </c>
      <c r="Q5" s="55">
        <v>9966.6200000000008</v>
      </c>
      <c r="R5" s="69">
        <v>3</v>
      </c>
      <c r="S5" s="72">
        <f t="shared" si="0"/>
        <v>29899.86</v>
      </c>
    </row>
    <row r="6" spans="1:19" ht="11.25">
      <c r="A6" s="7" t="s">
        <v>201</v>
      </c>
      <c r="B6" s="11">
        <v>12000</v>
      </c>
      <c r="C6" s="8">
        <v>1</v>
      </c>
      <c r="D6" s="12" t="s">
        <v>32</v>
      </c>
      <c r="E6" s="13">
        <v>71884</v>
      </c>
      <c r="F6" s="13" t="s">
        <v>21</v>
      </c>
      <c r="G6" s="17" t="s">
        <v>12</v>
      </c>
      <c r="H6" s="16">
        <v>2019</v>
      </c>
      <c r="I6" s="23" t="s">
        <v>227</v>
      </c>
      <c r="J6" s="53" t="s">
        <v>225</v>
      </c>
      <c r="K6" s="53" t="s">
        <v>228</v>
      </c>
      <c r="M6" s="46" t="s">
        <v>26</v>
      </c>
      <c r="N6" s="46" t="s">
        <v>19</v>
      </c>
      <c r="O6" s="55">
        <v>1461.77</v>
      </c>
      <c r="P6" s="55">
        <v>5847.08</v>
      </c>
      <c r="Q6" s="55">
        <v>7308.85</v>
      </c>
      <c r="R6" s="69">
        <v>6</v>
      </c>
      <c r="S6" s="72">
        <f t="shared" si="0"/>
        <v>43853.1</v>
      </c>
    </row>
    <row r="7" spans="1:19" ht="11.25">
      <c r="A7" s="7" t="s">
        <v>201</v>
      </c>
      <c r="B7" s="11">
        <v>12000</v>
      </c>
      <c r="C7" s="8">
        <v>1</v>
      </c>
      <c r="D7" s="18" t="s">
        <v>35</v>
      </c>
      <c r="E7" s="13">
        <v>71880</v>
      </c>
      <c r="F7" s="19" t="s">
        <v>21</v>
      </c>
      <c r="G7" s="17" t="s">
        <v>12</v>
      </c>
      <c r="H7" s="16">
        <v>2019</v>
      </c>
      <c r="I7" s="23" t="s">
        <v>229</v>
      </c>
      <c r="J7" s="53" t="s">
        <v>230</v>
      </c>
      <c r="K7" s="53" t="s">
        <v>231</v>
      </c>
      <c r="M7" s="46" t="s">
        <v>30</v>
      </c>
      <c r="N7" s="46" t="s">
        <v>31</v>
      </c>
      <c r="O7" s="55">
        <v>1229.22</v>
      </c>
      <c r="P7" s="55">
        <v>4916.8599999999997</v>
      </c>
      <c r="Q7" s="55">
        <v>6146.08</v>
      </c>
      <c r="R7" s="69">
        <v>9</v>
      </c>
      <c r="S7" s="72">
        <f t="shared" si="0"/>
        <v>55314.720000000001</v>
      </c>
    </row>
    <row r="8" spans="1:19" ht="11.25">
      <c r="A8" s="7" t="s">
        <v>201</v>
      </c>
      <c r="B8" s="11">
        <v>12000</v>
      </c>
      <c r="C8" s="8">
        <v>1</v>
      </c>
      <c r="D8" s="12" t="s">
        <v>146</v>
      </c>
      <c r="E8" s="14">
        <v>71931</v>
      </c>
      <c r="F8" s="14" t="s">
        <v>21</v>
      </c>
      <c r="G8" s="14" t="s">
        <v>147</v>
      </c>
      <c r="H8" s="15">
        <v>2021</v>
      </c>
      <c r="I8" s="23" t="s">
        <v>232</v>
      </c>
      <c r="J8" s="53" t="s">
        <v>230</v>
      </c>
      <c r="K8" s="53" t="s">
        <v>233</v>
      </c>
      <c r="M8" s="46" t="s">
        <v>33</v>
      </c>
      <c r="N8" s="46" t="s">
        <v>34</v>
      </c>
      <c r="O8" s="55">
        <v>1129.55</v>
      </c>
      <c r="P8" s="55">
        <v>4518.2</v>
      </c>
      <c r="Q8" s="55">
        <v>5647.75</v>
      </c>
      <c r="R8" s="69">
        <v>27</v>
      </c>
      <c r="S8" s="72">
        <f t="shared" si="0"/>
        <v>152489.25</v>
      </c>
    </row>
    <row r="9" spans="1:19" ht="11.25">
      <c r="A9" s="7" t="s">
        <v>201</v>
      </c>
      <c r="B9" s="11">
        <v>12000</v>
      </c>
      <c r="C9" s="8">
        <v>1</v>
      </c>
      <c r="D9" s="12" t="s">
        <v>44</v>
      </c>
      <c r="E9" s="17">
        <v>71887</v>
      </c>
      <c r="F9" s="17" t="s">
        <v>21</v>
      </c>
      <c r="G9" s="17" t="s">
        <v>12</v>
      </c>
      <c r="H9" s="20">
        <v>2019</v>
      </c>
      <c r="I9" s="32" t="s">
        <v>234</v>
      </c>
      <c r="J9" s="56" t="s">
        <v>230</v>
      </c>
      <c r="K9" s="56" t="s">
        <v>235</v>
      </c>
      <c r="M9" s="46" t="s">
        <v>36</v>
      </c>
      <c r="N9" s="46" t="s">
        <v>37</v>
      </c>
      <c r="O9" s="46">
        <v>930.22</v>
      </c>
      <c r="P9" s="55">
        <v>3720.87</v>
      </c>
      <c r="Q9" s="55">
        <v>4651.09</v>
      </c>
      <c r="R9" s="69">
        <v>25</v>
      </c>
      <c r="S9" s="72">
        <f t="shared" si="0"/>
        <v>116277.25</v>
      </c>
    </row>
    <row r="10" spans="1:19" ht="11.25">
      <c r="A10" s="21" t="s">
        <v>14</v>
      </c>
      <c r="B10" s="22">
        <v>9966.6200000000008</v>
      </c>
      <c r="C10" s="8">
        <v>1</v>
      </c>
      <c r="D10" s="19" t="s">
        <v>41</v>
      </c>
      <c r="E10" s="17">
        <v>6971</v>
      </c>
      <c r="F10" s="17" t="s">
        <v>21</v>
      </c>
      <c r="G10" s="17" t="s">
        <v>12</v>
      </c>
      <c r="H10" s="20">
        <v>2009</v>
      </c>
      <c r="I10" s="23" t="s">
        <v>229</v>
      </c>
      <c r="J10" s="56" t="s">
        <v>236</v>
      </c>
      <c r="K10" s="56" t="s">
        <v>237</v>
      </c>
      <c r="M10" s="46" t="s">
        <v>39</v>
      </c>
      <c r="N10" s="46" t="s">
        <v>40</v>
      </c>
      <c r="O10" s="46">
        <v>807.29</v>
      </c>
      <c r="P10" s="55">
        <v>3229.18</v>
      </c>
      <c r="Q10" s="55">
        <v>4036.47</v>
      </c>
      <c r="R10" s="69">
        <v>4</v>
      </c>
      <c r="S10" s="72">
        <f t="shared" si="0"/>
        <v>16145.88</v>
      </c>
    </row>
    <row r="11" spans="1:19" ht="11.25">
      <c r="A11" s="21" t="s">
        <v>14</v>
      </c>
      <c r="B11" s="22">
        <v>9966.6200000000008</v>
      </c>
      <c r="C11" s="8">
        <v>1</v>
      </c>
      <c r="D11" s="23" t="s">
        <v>50</v>
      </c>
      <c r="E11" s="17">
        <v>71922</v>
      </c>
      <c r="F11" s="19" t="s">
        <v>21</v>
      </c>
      <c r="G11" s="17" t="s">
        <v>12</v>
      </c>
      <c r="H11" s="16">
        <v>2019</v>
      </c>
      <c r="I11" s="23" t="s">
        <v>18</v>
      </c>
      <c r="J11" s="56" t="s">
        <v>236</v>
      </c>
      <c r="K11" s="53" t="s">
        <v>238</v>
      </c>
      <c r="M11" s="46" t="s">
        <v>42</v>
      </c>
      <c r="N11" s="46" t="s">
        <v>43</v>
      </c>
      <c r="O11" s="46">
        <v>664.44</v>
      </c>
      <c r="P11" s="55">
        <v>2657.77</v>
      </c>
      <c r="Q11" s="55">
        <v>3322.21</v>
      </c>
      <c r="R11" s="69">
        <v>28</v>
      </c>
      <c r="S11" s="72">
        <f t="shared" si="0"/>
        <v>93021.88</v>
      </c>
    </row>
    <row r="12" spans="1:19">
      <c r="A12" s="21" t="s">
        <v>14</v>
      </c>
      <c r="B12" s="22">
        <v>9966.6200000000008</v>
      </c>
      <c r="C12" s="8">
        <v>1</v>
      </c>
      <c r="D12" s="24" t="s">
        <v>239</v>
      </c>
      <c r="E12" s="25">
        <v>71950</v>
      </c>
      <c r="F12" s="19" t="s">
        <v>21</v>
      </c>
      <c r="G12" s="17" t="s">
        <v>12</v>
      </c>
      <c r="H12" s="26">
        <v>2021</v>
      </c>
      <c r="I12" s="23" t="s">
        <v>18</v>
      </c>
      <c r="J12" s="56" t="s">
        <v>240</v>
      </c>
      <c r="K12" s="57" t="s">
        <v>241</v>
      </c>
      <c r="M12" s="46" t="s">
        <v>45</v>
      </c>
      <c r="N12" s="46" t="s">
        <v>46</v>
      </c>
      <c r="O12" s="46">
        <v>431.89</v>
      </c>
      <c r="P12" s="55">
        <v>1727.55</v>
      </c>
      <c r="Q12" s="55">
        <v>2159.44</v>
      </c>
      <c r="R12" s="69">
        <v>14</v>
      </c>
      <c r="S12" s="72">
        <f t="shared" si="0"/>
        <v>30232.16</v>
      </c>
    </row>
    <row r="13" spans="1:19" ht="11.25">
      <c r="A13" s="27" t="s">
        <v>19</v>
      </c>
      <c r="B13" s="28">
        <v>7308.85</v>
      </c>
      <c r="C13" s="8">
        <v>1</v>
      </c>
      <c r="D13" s="29" t="s">
        <v>20</v>
      </c>
      <c r="E13" s="30">
        <v>71802</v>
      </c>
      <c r="F13" s="30" t="s">
        <v>21</v>
      </c>
      <c r="G13" s="30" t="s">
        <v>12</v>
      </c>
      <c r="H13" s="31">
        <v>2016</v>
      </c>
      <c r="I13" s="23" t="s">
        <v>18</v>
      </c>
      <c r="J13" s="9" t="s">
        <v>22</v>
      </c>
      <c r="K13" s="9" t="s">
        <v>144</v>
      </c>
      <c r="M13" s="46" t="s">
        <v>48</v>
      </c>
      <c r="N13" s="46" t="s">
        <v>49</v>
      </c>
      <c r="O13" s="46">
        <v>265.77999999999997</v>
      </c>
      <c r="P13" s="55">
        <v>1063.1099999999999</v>
      </c>
      <c r="Q13" s="55">
        <v>1328.89</v>
      </c>
      <c r="R13" s="69">
        <v>4</v>
      </c>
      <c r="S13" s="72">
        <f t="shared" si="0"/>
        <v>5315.56</v>
      </c>
    </row>
    <row r="14" spans="1:19" ht="11.25">
      <c r="A14" s="21" t="s">
        <v>19</v>
      </c>
      <c r="B14" s="22">
        <v>7308.85</v>
      </c>
      <c r="C14" s="8">
        <v>1</v>
      </c>
      <c r="D14" s="32" t="s">
        <v>204</v>
      </c>
      <c r="E14" s="33">
        <v>71940</v>
      </c>
      <c r="F14" s="17" t="s">
        <v>21</v>
      </c>
      <c r="G14" s="17" t="s">
        <v>12</v>
      </c>
      <c r="H14" s="16">
        <v>2021</v>
      </c>
      <c r="I14" s="23" t="s">
        <v>18</v>
      </c>
      <c r="J14" s="53" t="s">
        <v>242</v>
      </c>
      <c r="K14" s="53" t="s">
        <v>205</v>
      </c>
    </row>
    <row r="15" spans="1:19" ht="11.25">
      <c r="A15" s="21" t="s">
        <v>19</v>
      </c>
      <c r="B15" s="22">
        <v>7308.85</v>
      </c>
      <c r="C15" s="8">
        <v>1</v>
      </c>
      <c r="D15" s="34" t="s">
        <v>243</v>
      </c>
      <c r="E15" s="25">
        <v>71954</v>
      </c>
      <c r="F15" s="21" t="s">
        <v>244</v>
      </c>
      <c r="G15" s="21" t="s">
        <v>17</v>
      </c>
      <c r="H15" s="21">
        <v>2021</v>
      </c>
      <c r="I15" s="23" t="s">
        <v>18</v>
      </c>
      <c r="J15" s="9" t="s">
        <v>22</v>
      </c>
      <c r="K15" s="9" t="s">
        <v>22</v>
      </c>
      <c r="R15" s="2">
        <f>SUM(R3:R13)</f>
        <v>127</v>
      </c>
      <c r="S15" s="73">
        <f>SUM(S3:S13)</f>
        <v>628549.66</v>
      </c>
    </row>
    <row r="16" spans="1:19" ht="11.25">
      <c r="A16" s="27" t="s">
        <v>19</v>
      </c>
      <c r="B16" s="35">
        <v>7308.85</v>
      </c>
      <c r="C16" s="8">
        <v>1</v>
      </c>
      <c r="D16" s="32" t="s">
        <v>283</v>
      </c>
      <c r="E16" s="33">
        <v>71957</v>
      </c>
      <c r="F16" s="17" t="s">
        <v>21</v>
      </c>
      <c r="G16" s="17" t="s">
        <v>12</v>
      </c>
      <c r="H16" s="16">
        <v>2021</v>
      </c>
      <c r="I16" s="23" t="s">
        <v>18</v>
      </c>
      <c r="J16" s="53" t="s">
        <v>22</v>
      </c>
      <c r="K16" s="53" t="s">
        <v>22</v>
      </c>
      <c r="L16" s="58"/>
    </row>
    <row r="17" spans="1:22" ht="12" customHeight="1">
      <c r="A17" s="21" t="s">
        <v>19</v>
      </c>
      <c r="B17" s="22">
        <v>7308.85</v>
      </c>
      <c r="C17" s="8">
        <v>1</v>
      </c>
      <c r="D17" s="32" t="s">
        <v>287</v>
      </c>
      <c r="E17" s="33">
        <v>71959</v>
      </c>
      <c r="F17" s="17" t="s">
        <v>21</v>
      </c>
      <c r="G17" s="17" t="s">
        <v>12</v>
      </c>
      <c r="H17" s="16">
        <v>2022</v>
      </c>
      <c r="I17" s="23" t="s">
        <v>18</v>
      </c>
      <c r="J17" s="53" t="s">
        <v>22</v>
      </c>
      <c r="K17" s="53" t="s">
        <v>22</v>
      </c>
      <c r="L17" s="58"/>
    </row>
    <row r="18" spans="1:22" ht="12" customHeight="1">
      <c r="A18" s="21" t="s">
        <v>19</v>
      </c>
      <c r="B18" s="22">
        <v>7308.85</v>
      </c>
      <c r="C18" s="8">
        <v>1</v>
      </c>
      <c r="D18" s="27" t="s">
        <v>38</v>
      </c>
      <c r="E18" s="37"/>
      <c r="F18" s="38"/>
      <c r="G18" s="38"/>
      <c r="H18" s="31"/>
      <c r="I18" s="21"/>
      <c r="J18" s="9" t="s">
        <v>22</v>
      </c>
      <c r="K18" s="53" t="s">
        <v>22</v>
      </c>
    </row>
    <row r="19" spans="1:22" ht="12" customHeight="1">
      <c r="A19" s="27" t="s">
        <v>31</v>
      </c>
      <c r="B19" s="28">
        <v>6146.08</v>
      </c>
      <c r="C19" s="8">
        <v>1</v>
      </c>
      <c r="D19" s="36" t="s">
        <v>47</v>
      </c>
      <c r="E19" s="30">
        <v>71785</v>
      </c>
      <c r="F19" s="30" t="s">
        <v>21</v>
      </c>
      <c r="G19" s="30" t="s">
        <v>12</v>
      </c>
      <c r="H19" s="39">
        <v>2016</v>
      </c>
      <c r="I19" s="23" t="s">
        <v>18</v>
      </c>
      <c r="J19" s="59" t="s">
        <v>196</v>
      </c>
      <c r="K19" s="59" t="s">
        <v>245</v>
      </c>
      <c r="L19" s="60"/>
      <c r="N19" s="61"/>
      <c r="O19" s="62"/>
      <c r="P19" s="63"/>
      <c r="Q19" s="74"/>
      <c r="R19" s="62"/>
      <c r="S19" s="75"/>
      <c r="T19" s="76"/>
      <c r="U19" s="77"/>
      <c r="V19" s="78"/>
    </row>
    <row r="20" spans="1:22" ht="12" customHeight="1">
      <c r="A20" s="21" t="s">
        <v>31</v>
      </c>
      <c r="B20" s="22">
        <v>6146.08</v>
      </c>
      <c r="C20" s="8">
        <v>1</v>
      </c>
      <c r="D20" s="29" t="s">
        <v>53</v>
      </c>
      <c r="E20" s="25">
        <v>70394</v>
      </c>
      <c r="F20" s="25" t="s">
        <v>21</v>
      </c>
      <c r="G20" s="25" t="s">
        <v>12</v>
      </c>
      <c r="H20" s="26">
        <v>1993</v>
      </c>
      <c r="I20" s="21" t="s">
        <v>224</v>
      </c>
      <c r="J20" s="59" t="s">
        <v>196</v>
      </c>
      <c r="K20" s="9" t="s">
        <v>246</v>
      </c>
    </row>
    <row r="21" spans="1:22" ht="12" customHeight="1">
      <c r="A21" s="21" t="s">
        <v>31</v>
      </c>
      <c r="B21" s="22">
        <v>6146.08</v>
      </c>
      <c r="C21" s="8">
        <v>1</v>
      </c>
      <c r="D21" s="21" t="s">
        <v>195</v>
      </c>
      <c r="E21" s="25">
        <v>71937</v>
      </c>
      <c r="F21" s="25" t="s">
        <v>21</v>
      </c>
      <c r="G21" s="25" t="s">
        <v>12</v>
      </c>
      <c r="H21" s="26">
        <v>2021</v>
      </c>
      <c r="I21" s="21" t="s">
        <v>18</v>
      </c>
      <c r="J21" s="59" t="s">
        <v>196</v>
      </c>
      <c r="K21" s="59" t="s">
        <v>247</v>
      </c>
    </row>
    <row r="22" spans="1:22" ht="12" customHeight="1">
      <c r="A22" s="27" t="s">
        <v>31</v>
      </c>
      <c r="B22" s="28">
        <v>6146.08</v>
      </c>
      <c r="C22" s="8">
        <v>1</v>
      </c>
      <c r="D22" s="19" t="s">
        <v>73</v>
      </c>
      <c r="E22" s="13">
        <v>6874</v>
      </c>
      <c r="F22" s="13" t="s">
        <v>21</v>
      </c>
      <c r="G22" s="13" t="s">
        <v>12</v>
      </c>
      <c r="H22" s="16">
        <v>2007</v>
      </c>
      <c r="I22" s="23" t="s">
        <v>224</v>
      </c>
      <c r="J22" s="56" t="s">
        <v>196</v>
      </c>
      <c r="K22" s="53" t="s">
        <v>248</v>
      </c>
    </row>
    <row r="23" spans="1:22" ht="12" customHeight="1">
      <c r="A23" s="27" t="s">
        <v>31</v>
      </c>
      <c r="B23" s="28">
        <v>6146.08</v>
      </c>
      <c r="C23" s="8">
        <v>1</v>
      </c>
      <c r="D23" s="29" t="s">
        <v>95</v>
      </c>
      <c r="E23" s="25">
        <v>71810</v>
      </c>
      <c r="F23" s="25" t="s">
        <v>21</v>
      </c>
      <c r="G23" s="25" t="s">
        <v>12</v>
      </c>
      <c r="H23" s="26">
        <v>2017</v>
      </c>
      <c r="I23" s="21" t="s">
        <v>232</v>
      </c>
      <c r="J23" s="9" t="s">
        <v>196</v>
      </c>
      <c r="K23" s="53" t="s">
        <v>293</v>
      </c>
      <c r="L23" s="100"/>
    </row>
    <row r="24" spans="1:22" ht="12" customHeight="1">
      <c r="A24" s="27" t="s">
        <v>31</v>
      </c>
      <c r="B24" s="28">
        <v>6146.08</v>
      </c>
      <c r="C24" s="8">
        <v>1</v>
      </c>
      <c r="D24" s="40" t="s">
        <v>71</v>
      </c>
      <c r="E24" s="17">
        <v>70629</v>
      </c>
      <c r="F24" s="17" t="s">
        <v>21</v>
      </c>
      <c r="G24" s="17" t="s">
        <v>12</v>
      </c>
      <c r="H24" s="16">
        <v>2012</v>
      </c>
      <c r="I24" s="23" t="s">
        <v>229</v>
      </c>
      <c r="J24" s="56" t="s">
        <v>196</v>
      </c>
      <c r="K24" s="53" t="s">
        <v>249</v>
      </c>
    </row>
    <row r="25" spans="1:22" ht="12" customHeight="1">
      <c r="A25" s="27" t="s">
        <v>31</v>
      </c>
      <c r="B25" s="28">
        <v>6146.08</v>
      </c>
      <c r="C25" s="8">
        <v>1</v>
      </c>
      <c r="D25" s="23" t="s">
        <v>83</v>
      </c>
      <c r="E25" s="41">
        <v>71924</v>
      </c>
      <c r="F25" s="13" t="s">
        <v>21</v>
      </c>
      <c r="G25" s="13" t="s">
        <v>12</v>
      </c>
      <c r="H25" s="42">
        <v>2019</v>
      </c>
      <c r="I25" s="64" t="s">
        <v>224</v>
      </c>
      <c r="J25" s="56" t="s">
        <v>196</v>
      </c>
      <c r="K25" s="56" t="s">
        <v>250</v>
      </c>
    </row>
    <row r="26" spans="1:22" ht="12" customHeight="1">
      <c r="A26" s="27" t="s">
        <v>31</v>
      </c>
      <c r="B26" s="28">
        <v>6146.08</v>
      </c>
      <c r="C26" s="8">
        <v>1</v>
      </c>
      <c r="D26" s="32" t="s">
        <v>286</v>
      </c>
      <c r="E26" s="25">
        <v>71958</v>
      </c>
      <c r="F26" s="13" t="s">
        <v>21</v>
      </c>
      <c r="G26" s="13" t="s">
        <v>12</v>
      </c>
      <c r="H26" s="42">
        <v>2021</v>
      </c>
      <c r="I26" s="64" t="s">
        <v>18</v>
      </c>
      <c r="J26" s="56" t="s">
        <v>196</v>
      </c>
      <c r="K26" s="9" t="s">
        <v>289</v>
      </c>
      <c r="L26" s="58"/>
    </row>
    <row r="27" spans="1:22" ht="12" customHeight="1">
      <c r="A27" s="27" t="s">
        <v>31</v>
      </c>
      <c r="B27" s="28">
        <v>6146.08</v>
      </c>
      <c r="C27" s="8">
        <v>1</v>
      </c>
      <c r="D27" s="27" t="s">
        <v>38</v>
      </c>
      <c r="E27" s="25"/>
      <c r="F27" s="13"/>
      <c r="G27" s="13"/>
      <c r="H27" s="42"/>
      <c r="I27" s="64" t="s">
        <v>24</v>
      </c>
      <c r="J27" s="56" t="s">
        <v>196</v>
      </c>
      <c r="K27" s="56" t="s">
        <v>288</v>
      </c>
      <c r="L27" s="58"/>
    </row>
    <row r="28" spans="1:22" ht="12" customHeight="1">
      <c r="A28" s="21" t="s">
        <v>34</v>
      </c>
      <c r="B28" s="43">
        <v>5647.75</v>
      </c>
      <c r="C28" s="8">
        <v>1</v>
      </c>
      <c r="D28" s="29" t="s">
        <v>54</v>
      </c>
      <c r="E28" s="44">
        <v>70556</v>
      </c>
      <c r="F28" s="25" t="s">
        <v>21</v>
      </c>
      <c r="G28" s="44" t="s">
        <v>12</v>
      </c>
      <c r="H28" s="26">
        <v>2012</v>
      </c>
      <c r="I28" s="21" t="s">
        <v>234</v>
      </c>
      <c r="J28" s="9" t="s">
        <v>55</v>
      </c>
      <c r="K28" s="9" t="s">
        <v>251</v>
      </c>
    </row>
    <row r="29" spans="1:22" ht="12" customHeight="1">
      <c r="A29" s="21" t="s">
        <v>34</v>
      </c>
      <c r="B29" s="43">
        <v>5647.75</v>
      </c>
      <c r="C29" s="8">
        <v>1</v>
      </c>
      <c r="D29" s="29" t="s">
        <v>56</v>
      </c>
      <c r="E29" s="25">
        <v>71836</v>
      </c>
      <c r="F29" s="25" t="s">
        <v>21</v>
      </c>
      <c r="G29" s="25" t="s">
        <v>12</v>
      </c>
      <c r="H29" s="26">
        <v>2018</v>
      </c>
      <c r="I29" s="21" t="s">
        <v>234</v>
      </c>
      <c r="J29" s="9" t="s">
        <v>55</v>
      </c>
      <c r="K29" s="9" t="s">
        <v>251</v>
      </c>
    </row>
    <row r="30" spans="1:22" ht="12" customHeight="1">
      <c r="A30" s="21" t="s">
        <v>34</v>
      </c>
      <c r="B30" s="43">
        <v>5647.75</v>
      </c>
      <c r="C30" s="8">
        <v>1</v>
      </c>
      <c r="D30" s="29" t="s">
        <v>57</v>
      </c>
      <c r="E30" s="44">
        <v>71242</v>
      </c>
      <c r="F30" s="25" t="s">
        <v>58</v>
      </c>
      <c r="G30" s="44" t="s">
        <v>59</v>
      </c>
      <c r="H30" s="26">
        <v>2013</v>
      </c>
      <c r="I30" s="21" t="s">
        <v>234</v>
      </c>
      <c r="J30" s="9" t="s">
        <v>55</v>
      </c>
      <c r="K30" s="9" t="s">
        <v>252</v>
      </c>
    </row>
    <row r="31" spans="1:22" ht="12" customHeight="1">
      <c r="A31" s="21" t="s">
        <v>34</v>
      </c>
      <c r="B31" s="43">
        <v>5647.75</v>
      </c>
      <c r="C31" s="8">
        <v>1</v>
      </c>
      <c r="D31" s="29" t="s">
        <v>60</v>
      </c>
      <c r="E31" s="25">
        <v>71374</v>
      </c>
      <c r="F31" s="25" t="s">
        <v>21</v>
      </c>
      <c r="G31" s="25" t="s">
        <v>12</v>
      </c>
      <c r="H31" s="26">
        <v>1992</v>
      </c>
      <c r="I31" s="21" t="s">
        <v>18</v>
      </c>
      <c r="J31" s="9" t="s">
        <v>55</v>
      </c>
      <c r="K31" s="9" t="s">
        <v>148</v>
      </c>
    </row>
    <row r="32" spans="1:22" ht="12" customHeight="1">
      <c r="A32" s="21" t="s">
        <v>34</v>
      </c>
      <c r="B32" s="43">
        <v>5647.75</v>
      </c>
      <c r="C32" s="8">
        <v>1</v>
      </c>
      <c r="D32" s="29" t="s">
        <v>61</v>
      </c>
      <c r="E32" s="44">
        <v>70289</v>
      </c>
      <c r="F32" s="25" t="s">
        <v>21</v>
      </c>
      <c r="G32" s="25" t="s">
        <v>12</v>
      </c>
      <c r="H32" s="39">
        <v>2011</v>
      </c>
      <c r="I32" s="21" t="s">
        <v>229</v>
      </c>
      <c r="J32" s="9" t="s">
        <v>55</v>
      </c>
      <c r="K32" s="9" t="s">
        <v>149</v>
      </c>
      <c r="L32" s="65"/>
    </row>
    <row r="33" spans="1:11" ht="11.25">
      <c r="A33" s="21" t="s">
        <v>34</v>
      </c>
      <c r="B33" s="43">
        <v>5647.75</v>
      </c>
      <c r="C33" s="8">
        <v>1</v>
      </c>
      <c r="D33" s="29" t="s">
        <v>62</v>
      </c>
      <c r="E33" s="25">
        <v>70793</v>
      </c>
      <c r="F33" s="25" t="s">
        <v>21</v>
      </c>
      <c r="G33" s="25" t="s">
        <v>12</v>
      </c>
      <c r="H33" s="26">
        <v>2012</v>
      </c>
      <c r="I33" s="21" t="s">
        <v>234</v>
      </c>
      <c r="J33" s="9" t="s">
        <v>55</v>
      </c>
      <c r="K33" s="9" t="s">
        <v>252</v>
      </c>
    </row>
    <row r="34" spans="1:11" ht="11.25">
      <c r="A34" s="27" t="s">
        <v>34</v>
      </c>
      <c r="B34" s="35">
        <v>5647.75</v>
      </c>
      <c r="C34" s="8">
        <v>1</v>
      </c>
      <c r="D34" s="36" t="s">
        <v>63</v>
      </c>
      <c r="E34" s="30">
        <v>70696</v>
      </c>
      <c r="F34" s="30" t="s">
        <v>21</v>
      </c>
      <c r="G34" s="30" t="s">
        <v>12</v>
      </c>
      <c r="H34" s="39">
        <v>2012</v>
      </c>
      <c r="I34" s="21" t="s">
        <v>229</v>
      </c>
      <c r="J34" s="9" t="s">
        <v>55</v>
      </c>
      <c r="K34" s="9" t="s">
        <v>253</v>
      </c>
    </row>
    <row r="35" spans="1:11" ht="11.25">
      <c r="A35" s="21" t="s">
        <v>34</v>
      </c>
      <c r="B35" s="22">
        <v>5647.75</v>
      </c>
      <c r="C35" s="8">
        <v>1</v>
      </c>
      <c r="D35" s="36" t="s">
        <v>64</v>
      </c>
      <c r="E35" s="25">
        <v>71882</v>
      </c>
      <c r="F35" s="30" t="s">
        <v>21</v>
      </c>
      <c r="G35" s="30" t="s">
        <v>12</v>
      </c>
      <c r="H35" s="26">
        <v>2019</v>
      </c>
      <c r="I35" s="21" t="s">
        <v>229</v>
      </c>
      <c r="J35" s="9" t="s">
        <v>55</v>
      </c>
      <c r="K35" s="9" t="s">
        <v>150</v>
      </c>
    </row>
    <row r="36" spans="1:11" ht="11.25">
      <c r="A36" s="21" t="s">
        <v>34</v>
      </c>
      <c r="B36" s="43">
        <v>5647.75</v>
      </c>
      <c r="C36" s="8">
        <v>1</v>
      </c>
      <c r="D36" s="36" t="s">
        <v>65</v>
      </c>
      <c r="E36" s="25">
        <v>70599</v>
      </c>
      <c r="F36" s="25" t="s">
        <v>21</v>
      </c>
      <c r="G36" s="25" t="s">
        <v>12</v>
      </c>
      <c r="H36" s="26">
        <v>2012</v>
      </c>
      <c r="I36" s="21" t="s">
        <v>24</v>
      </c>
      <c r="J36" s="9" t="s">
        <v>55</v>
      </c>
      <c r="K36" s="9" t="s">
        <v>151</v>
      </c>
    </row>
    <row r="37" spans="1:11" ht="11.25">
      <c r="A37" s="21" t="s">
        <v>34</v>
      </c>
      <c r="B37" s="43">
        <v>5647.75</v>
      </c>
      <c r="C37" s="8">
        <v>1</v>
      </c>
      <c r="D37" s="36" t="s">
        <v>81</v>
      </c>
      <c r="E37" s="25">
        <v>71740</v>
      </c>
      <c r="F37" s="25" t="s">
        <v>21</v>
      </c>
      <c r="G37" s="25" t="s">
        <v>12</v>
      </c>
      <c r="H37" s="26">
        <v>2018</v>
      </c>
      <c r="I37" s="21" t="s">
        <v>24</v>
      </c>
      <c r="J37" s="9" t="s">
        <v>55</v>
      </c>
      <c r="K37" s="9" t="s">
        <v>152</v>
      </c>
    </row>
    <row r="38" spans="1:11" ht="11.25">
      <c r="A38" s="21" t="s">
        <v>34</v>
      </c>
      <c r="B38" s="43">
        <v>5647.75</v>
      </c>
      <c r="C38" s="8">
        <v>1</v>
      </c>
      <c r="D38" s="29" t="s">
        <v>66</v>
      </c>
      <c r="E38" s="30">
        <v>71878</v>
      </c>
      <c r="F38" s="25" t="s">
        <v>21</v>
      </c>
      <c r="G38" s="30" t="s">
        <v>12</v>
      </c>
      <c r="H38" s="26">
        <v>2018</v>
      </c>
      <c r="I38" s="21" t="s">
        <v>227</v>
      </c>
      <c r="J38" s="9" t="s">
        <v>55</v>
      </c>
      <c r="K38" s="9" t="s">
        <v>254</v>
      </c>
    </row>
    <row r="39" spans="1:11" ht="11.25">
      <c r="A39" s="45" t="s">
        <v>34</v>
      </c>
      <c r="B39" s="43">
        <v>5647.75</v>
      </c>
      <c r="C39" s="8">
        <v>1</v>
      </c>
      <c r="D39" s="36" t="s">
        <v>67</v>
      </c>
      <c r="E39" s="30">
        <v>71806</v>
      </c>
      <c r="F39" s="30" t="s">
        <v>21</v>
      </c>
      <c r="G39" s="30" t="s">
        <v>12</v>
      </c>
      <c r="H39" s="26">
        <v>2017</v>
      </c>
      <c r="I39" s="21" t="s">
        <v>227</v>
      </c>
      <c r="J39" s="9" t="s">
        <v>55</v>
      </c>
      <c r="K39" s="9" t="s">
        <v>255</v>
      </c>
    </row>
    <row r="40" spans="1:11" ht="11.25">
      <c r="A40" s="21" t="s">
        <v>34</v>
      </c>
      <c r="B40" s="43">
        <v>5647.75</v>
      </c>
      <c r="C40" s="8">
        <v>1</v>
      </c>
      <c r="D40" s="21" t="s">
        <v>68</v>
      </c>
      <c r="E40" s="25">
        <v>71906</v>
      </c>
      <c r="F40" s="38" t="s">
        <v>21</v>
      </c>
      <c r="G40" s="38" t="s">
        <v>12</v>
      </c>
      <c r="H40" s="26">
        <v>2019</v>
      </c>
      <c r="I40" s="21" t="s">
        <v>229</v>
      </c>
      <c r="J40" s="9" t="s">
        <v>69</v>
      </c>
      <c r="K40" s="9" t="s">
        <v>150</v>
      </c>
    </row>
    <row r="41" spans="1:11" ht="11.25">
      <c r="A41" s="45" t="s">
        <v>34</v>
      </c>
      <c r="B41" s="43">
        <v>5647.75</v>
      </c>
      <c r="C41" s="8">
        <v>1</v>
      </c>
      <c r="D41" s="29" t="s">
        <v>70</v>
      </c>
      <c r="E41" s="30">
        <v>6580</v>
      </c>
      <c r="F41" s="30" t="s">
        <v>21</v>
      </c>
      <c r="G41" s="30" t="s">
        <v>12</v>
      </c>
      <c r="H41" s="26">
        <v>2005</v>
      </c>
      <c r="I41" s="21" t="s">
        <v>232</v>
      </c>
      <c r="J41" s="9" t="s">
        <v>55</v>
      </c>
      <c r="K41" s="9" t="s">
        <v>153</v>
      </c>
    </row>
    <row r="42" spans="1:11" ht="11.25">
      <c r="A42" s="45" t="s">
        <v>34</v>
      </c>
      <c r="B42" s="43">
        <v>5647.75</v>
      </c>
      <c r="C42" s="8">
        <v>1</v>
      </c>
      <c r="D42" s="46" t="s">
        <v>190</v>
      </c>
      <c r="E42" s="25">
        <v>71932</v>
      </c>
      <c r="F42" s="30" t="s">
        <v>21</v>
      </c>
      <c r="G42" s="30" t="s">
        <v>12</v>
      </c>
      <c r="H42" s="26">
        <v>2021</v>
      </c>
      <c r="I42" s="21" t="s">
        <v>229</v>
      </c>
      <c r="J42" s="9" t="s">
        <v>55</v>
      </c>
      <c r="K42" s="9" t="s">
        <v>150</v>
      </c>
    </row>
    <row r="43" spans="1:11" ht="11.25">
      <c r="A43" s="21" t="s">
        <v>34</v>
      </c>
      <c r="B43" s="43">
        <v>5647.75</v>
      </c>
      <c r="C43" s="8">
        <v>1</v>
      </c>
      <c r="D43" s="30" t="s">
        <v>72</v>
      </c>
      <c r="E43" s="25">
        <v>71920</v>
      </c>
      <c r="F43" s="38" t="s">
        <v>21</v>
      </c>
      <c r="G43" s="38" t="s">
        <v>12</v>
      </c>
      <c r="H43" s="31">
        <v>2019</v>
      </c>
      <c r="I43" s="21" t="s">
        <v>229</v>
      </c>
      <c r="J43" s="9" t="s">
        <v>55</v>
      </c>
      <c r="K43" s="9" t="s">
        <v>150</v>
      </c>
    </row>
    <row r="44" spans="1:11" ht="11.25">
      <c r="A44" s="45" t="s">
        <v>34</v>
      </c>
      <c r="B44" s="43">
        <v>5647.75</v>
      </c>
      <c r="C44" s="8">
        <v>1</v>
      </c>
      <c r="D44" s="36" t="s">
        <v>290</v>
      </c>
      <c r="E44" s="25">
        <v>71823</v>
      </c>
      <c r="F44" s="25" t="s">
        <v>21</v>
      </c>
      <c r="G44" s="25" t="s">
        <v>12</v>
      </c>
      <c r="H44" s="26">
        <v>2017</v>
      </c>
      <c r="I44" s="21" t="s">
        <v>229</v>
      </c>
      <c r="J44" s="9" t="s">
        <v>55</v>
      </c>
      <c r="K44" s="9" t="s">
        <v>154</v>
      </c>
    </row>
    <row r="45" spans="1:11" ht="11.25">
      <c r="A45" s="21" t="s">
        <v>34</v>
      </c>
      <c r="B45" s="43">
        <v>5647.75</v>
      </c>
      <c r="C45" s="8">
        <v>1</v>
      </c>
      <c r="D45" s="27" t="s">
        <v>191</v>
      </c>
      <c r="E45" s="25">
        <v>71934</v>
      </c>
      <c r="F45" s="25" t="s">
        <v>21</v>
      </c>
      <c r="G45" s="25" t="s">
        <v>12</v>
      </c>
      <c r="H45" s="26">
        <v>2021</v>
      </c>
      <c r="I45" s="21" t="s">
        <v>232</v>
      </c>
      <c r="J45" s="9" t="s">
        <v>55</v>
      </c>
      <c r="K45" s="9" t="s">
        <v>256</v>
      </c>
    </row>
    <row r="46" spans="1:11" ht="11.25">
      <c r="A46" s="21" t="s">
        <v>34</v>
      </c>
      <c r="B46" s="22">
        <v>5647.75</v>
      </c>
      <c r="C46" s="8">
        <v>1</v>
      </c>
      <c r="D46" s="27" t="s">
        <v>89</v>
      </c>
      <c r="E46" s="25">
        <v>71925</v>
      </c>
      <c r="F46" s="38" t="s">
        <v>21</v>
      </c>
      <c r="G46" s="38" t="s">
        <v>12</v>
      </c>
      <c r="H46" s="26">
        <v>2020</v>
      </c>
      <c r="I46" s="21" t="s">
        <v>229</v>
      </c>
      <c r="J46" s="9" t="s">
        <v>69</v>
      </c>
      <c r="K46" s="9" t="s">
        <v>150</v>
      </c>
    </row>
    <row r="47" spans="1:11" ht="11.25">
      <c r="A47" s="27" t="s">
        <v>34</v>
      </c>
      <c r="B47" s="28">
        <v>5647.75</v>
      </c>
      <c r="C47" s="8">
        <v>1</v>
      </c>
      <c r="D47" s="32" t="s">
        <v>211</v>
      </c>
      <c r="E47" s="13">
        <v>71946</v>
      </c>
      <c r="F47" s="14" t="s">
        <v>21</v>
      </c>
      <c r="G47" s="14" t="s">
        <v>12</v>
      </c>
      <c r="H47" s="16">
        <v>2021</v>
      </c>
      <c r="I47" s="23" t="s">
        <v>229</v>
      </c>
      <c r="J47" s="53" t="s">
        <v>69</v>
      </c>
      <c r="K47" s="53" t="s">
        <v>150</v>
      </c>
    </row>
    <row r="48" spans="1:11" ht="11.25">
      <c r="A48" s="27" t="s">
        <v>34</v>
      </c>
      <c r="B48" s="28">
        <v>5647.75</v>
      </c>
      <c r="C48" s="8">
        <v>1</v>
      </c>
      <c r="D48" s="21" t="s">
        <v>74</v>
      </c>
      <c r="E48" s="25">
        <v>71928</v>
      </c>
      <c r="F48" s="30" t="s">
        <v>21</v>
      </c>
      <c r="G48" s="30" t="s">
        <v>12</v>
      </c>
      <c r="H48" s="39">
        <v>2020</v>
      </c>
      <c r="I48" s="27" t="s">
        <v>18</v>
      </c>
      <c r="J48" s="59" t="s">
        <v>55</v>
      </c>
      <c r="K48" s="59" t="s">
        <v>155</v>
      </c>
    </row>
    <row r="49" spans="1:12" ht="11.25">
      <c r="A49" s="27" t="s">
        <v>34</v>
      </c>
      <c r="B49" s="28">
        <v>5647.75</v>
      </c>
      <c r="C49" s="8">
        <v>1</v>
      </c>
      <c r="D49" s="36" t="s">
        <v>51</v>
      </c>
      <c r="E49" s="25">
        <v>6785</v>
      </c>
      <c r="F49" s="25" t="s">
        <v>52</v>
      </c>
      <c r="G49" s="25" t="s">
        <v>12</v>
      </c>
      <c r="H49" s="26">
        <v>2007</v>
      </c>
      <c r="I49" s="21" t="s">
        <v>224</v>
      </c>
      <c r="J49" s="59" t="s">
        <v>55</v>
      </c>
      <c r="K49" s="9" t="s">
        <v>257</v>
      </c>
    </row>
    <row r="50" spans="1:12" ht="11.25">
      <c r="A50" s="27" t="s">
        <v>34</v>
      </c>
      <c r="B50" s="28">
        <v>5647.75</v>
      </c>
      <c r="C50" s="8">
        <v>1</v>
      </c>
      <c r="D50" s="32" t="s">
        <v>206</v>
      </c>
      <c r="E50" s="17">
        <v>71939</v>
      </c>
      <c r="F50" s="32" t="s">
        <v>21</v>
      </c>
      <c r="G50" s="32" t="s">
        <v>12</v>
      </c>
      <c r="H50" s="32">
        <v>2021</v>
      </c>
      <c r="I50" s="32" t="s">
        <v>18</v>
      </c>
      <c r="J50" s="17" t="s">
        <v>55</v>
      </c>
      <c r="K50" s="17" t="s">
        <v>207</v>
      </c>
    </row>
    <row r="51" spans="1:12" ht="11.25">
      <c r="A51" s="21" t="s">
        <v>34</v>
      </c>
      <c r="B51" s="28">
        <v>5647.75</v>
      </c>
      <c r="C51" s="8">
        <v>1</v>
      </c>
      <c r="D51" s="32" t="s">
        <v>208</v>
      </c>
      <c r="E51" s="17">
        <v>71941</v>
      </c>
      <c r="F51" s="17" t="s">
        <v>21</v>
      </c>
      <c r="G51" s="17" t="s">
        <v>12</v>
      </c>
      <c r="H51" s="20">
        <v>2021</v>
      </c>
      <c r="I51" s="32" t="s">
        <v>232</v>
      </c>
      <c r="J51" s="56" t="s">
        <v>55</v>
      </c>
      <c r="K51" s="17" t="s">
        <v>55</v>
      </c>
      <c r="L51" s="66"/>
    </row>
    <row r="52" spans="1:12" ht="11.25">
      <c r="A52" s="21" t="s">
        <v>34</v>
      </c>
      <c r="B52" s="28">
        <v>5647.75</v>
      </c>
      <c r="C52" s="8">
        <v>1</v>
      </c>
      <c r="D52" s="32" t="s">
        <v>212</v>
      </c>
      <c r="E52" s="13">
        <v>71945</v>
      </c>
      <c r="F52" s="17" t="s">
        <v>21</v>
      </c>
      <c r="G52" s="17" t="s">
        <v>12</v>
      </c>
      <c r="H52" s="20">
        <v>2021</v>
      </c>
      <c r="I52" s="32" t="s">
        <v>232</v>
      </c>
      <c r="J52" s="13" t="s">
        <v>55</v>
      </c>
      <c r="K52" s="17" t="s">
        <v>213</v>
      </c>
      <c r="L52" s="66"/>
    </row>
    <row r="53" spans="1:12" ht="11.25">
      <c r="A53" s="21" t="s">
        <v>34</v>
      </c>
      <c r="B53" s="28">
        <v>5647.75</v>
      </c>
      <c r="C53" s="8">
        <v>1</v>
      </c>
      <c r="D53" s="32" t="s">
        <v>285</v>
      </c>
      <c r="E53" s="17">
        <v>71961</v>
      </c>
      <c r="F53" s="17" t="s">
        <v>21</v>
      </c>
      <c r="G53" s="17" t="s">
        <v>12</v>
      </c>
      <c r="H53" s="20">
        <v>2021</v>
      </c>
      <c r="I53" s="32" t="s">
        <v>18</v>
      </c>
      <c r="J53" s="17" t="s">
        <v>55</v>
      </c>
      <c r="K53" s="56"/>
      <c r="L53" s="66"/>
    </row>
    <row r="54" spans="1:12" ht="11.25">
      <c r="A54" s="21" t="s">
        <v>34</v>
      </c>
      <c r="B54" s="28">
        <v>5647.75</v>
      </c>
      <c r="C54" s="8">
        <v>1</v>
      </c>
      <c r="D54" s="27" t="s">
        <v>38</v>
      </c>
      <c r="E54" s="25"/>
      <c r="F54" s="30"/>
      <c r="G54" s="30"/>
      <c r="H54" s="39"/>
      <c r="I54" s="27"/>
      <c r="J54" s="25" t="s">
        <v>55</v>
      </c>
      <c r="K54" s="59"/>
      <c r="L54" s="66"/>
    </row>
    <row r="55" spans="1:12" ht="11.25">
      <c r="A55" s="21" t="s">
        <v>37</v>
      </c>
      <c r="B55" s="43">
        <v>4651.09</v>
      </c>
      <c r="C55" s="8">
        <v>1</v>
      </c>
      <c r="D55" s="47" t="s">
        <v>75</v>
      </c>
      <c r="E55" s="48">
        <v>71918</v>
      </c>
      <c r="F55" s="49" t="s">
        <v>21</v>
      </c>
      <c r="G55" s="49" t="s">
        <v>12</v>
      </c>
      <c r="H55" s="50">
        <v>2019</v>
      </c>
      <c r="I55" s="67" t="s">
        <v>18</v>
      </c>
      <c r="J55" s="68" t="s">
        <v>69</v>
      </c>
      <c r="K55" s="9" t="s">
        <v>156</v>
      </c>
    </row>
    <row r="56" spans="1:12" ht="11.25">
      <c r="A56" s="21" t="s">
        <v>37</v>
      </c>
      <c r="B56" s="43">
        <v>4651.09</v>
      </c>
      <c r="C56" s="8">
        <v>1</v>
      </c>
      <c r="D56" s="36" t="s">
        <v>76</v>
      </c>
      <c r="E56" s="30">
        <v>71923</v>
      </c>
      <c r="F56" s="30" t="s">
        <v>21</v>
      </c>
      <c r="G56" s="30" t="s">
        <v>12</v>
      </c>
      <c r="H56" s="39">
        <v>2019</v>
      </c>
      <c r="I56" s="27" t="s">
        <v>18</v>
      </c>
      <c r="J56" s="59" t="s">
        <v>69</v>
      </c>
      <c r="K56" s="59" t="s">
        <v>258</v>
      </c>
    </row>
    <row r="57" spans="1:12" ht="11.25">
      <c r="A57" s="21" t="s">
        <v>37</v>
      </c>
      <c r="B57" s="43">
        <v>4651.09</v>
      </c>
      <c r="C57" s="8">
        <v>1</v>
      </c>
      <c r="D57" s="30" t="s">
        <v>77</v>
      </c>
      <c r="E57" s="30">
        <v>71888</v>
      </c>
      <c r="F57" s="25" t="s">
        <v>21</v>
      </c>
      <c r="G57" s="25" t="s">
        <v>12</v>
      </c>
      <c r="H57" s="26">
        <v>2019</v>
      </c>
      <c r="I57" s="27" t="s">
        <v>18</v>
      </c>
      <c r="J57" s="9" t="s">
        <v>69</v>
      </c>
      <c r="K57" s="9" t="s">
        <v>258</v>
      </c>
    </row>
    <row r="58" spans="1:12" ht="11.25">
      <c r="A58" s="21" t="s">
        <v>37</v>
      </c>
      <c r="B58" s="43">
        <v>4651.09</v>
      </c>
      <c r="C58" s="8">
        <v>1</v>
      </c>
      <c r="D58" s="36" t="s">
        <v>78</v>
      </c>
      <c r="E58" s="30">
        <v>71842</v>
      </c>
      <c r="F58" s="30" t="s">
        <v>21</v>
      </c>
      <c r="G58" s="30" t="s">
        <v>12</v>
      </c>
      <c r="H58" s="39">
        <v>2018</v>
      </c>
      <c r="I58" s="27" t="s">
        <v>224</v>
      </c>
      <c r="J58" s="59" t="s">
        <v>69</v>
      </c>
      <c r="K58" s="59" t="s">
        <v>157</v>
      </c>
    </row>
    <row r="59" spans="1:12" ht="11.25">
      <c r="A59" s="45" t="s">
        <v>37</v>
      </c>
      <c r="B59" s="43">
        <v>4651.09</v>
      </c>
      <c r="C59" s="8">
        <v>1</v>
      </c>
      <c r="D59" s="19" t="s">
        <v>197</v>
      </c>
      <c r="E59" s="25">
        <v>71938</v>
      </c>
      <c r="F59" s="25" t="s">
        <v>21</v>
      </c>
      <c r="G59" s="25" t="s">
        <v>12</v>
      </c>
      <c r="H59" s="26">
        <v>2021</v>
      </c>
      <c r="I59" s="21" t="s">
        <v>227</v>
      </c>
      <c r="J59" s="9" t="s">
        <v>69</v>
      </c>
      <c r="K59" s="53" t="s">
        <v>259</v>
      </c>
    </row>
    <row r="60" spans="1:12" ht="11.25">
      <c r="A60" s="21" t="s">
        <v>37</v>
      </c>
      <c r="B60" s="51">
        <v>4651.09</v>
      </c>
      <c r="C60" s="8">
        <v>1</v>
      </c>
      <c r="D60" s="36" t="s">
        <v>79</v>
      </c>
      <c r="E60" s="25">
        <v>71813</v>
      </c>
      <c r="F60" s="25" t="s">
        <v>21</v>
      </c>
      <c r="G60" s="25" t="s">
        <v>12</v>
      </c>
      <c r="H60" s="26">
        <v>2017</v>
      </c>
      <c r="I60" s="21" t="s">
        <v>24</v>
      </c>
      <c r="J60" s="9" t="s">
        <v>69</v>
      </c>
      <c r="K60" s="9" t="s">
        <v>260</v>
      </c>
    </row>
    <row r="61" spans="1:12" ht="11.25">
      <c r="A61" s="45" t="s">
        <v>37</v>
      </c>
      <c r="B61" s="43">
        <v>4651.09</v>
      </c>
      <c r="C61" s="8">
        <v>1</v>
      </c>
      <c r="D61" s="36" t="s">
        <v>80</v>
      </c>
      <c r="E61" s="30">
        <v>71668</v>
      </c>
      <c r="F61" s="30" t="s">
        <v>21</v>
      </c>
      <c r="G61" s="30" t="s">
        <v>12</v>
      </c>
      <c r="H61" s="26">
        <v>2015</v>
      </c>
      <c r="I61" s="21" t="s">
        <v>24</v>
      </c>
      <c r="J61" s="9" t="s">
        <v>69</v>
      </c>
      <c r="K61" s="9" t="s">
        <v>158</v>
      </c>
    </row>
    <row r="62" spans="1:12" ht="11.25">
      <c r="A62" s="21" t="s">
        <v>37</v>
      </c>
      <c r="B62" s="51">
        <v>4651.09</v>
      </c>
      <c r="C62" s="8">
        <v>1</v>
      </c>
      <c r="D62" s="36" t="s">
        <v>108</v>
      </c>
      <c r="E62" s="25">
        <v>71838</v>
      </c>
      <c r="F62" s="25" t="s">
        <v>21</v>
      </c>
      <c r="G62" s="25" t="s">
        <v>12</v>
      </c>
      <c r="H62" s="26">
        <v>2018</v>
      </c>
      <c r="I62" s="21" t="s">
        <v>24</v>
      </c>
      <c r="J62" s="9" t="s">
        <v>69</v>
      </c>
      <c r="K62" s="9" t="s">
        <v>159</v>
      </c>
    </row>
    <row r="63" spans="1:12" ht="11.25">
      <c r="A63" s="21" t="s">
        <v>37</v>
      </c>
      <c r="B63" s="51">
        <v>4651.09</v>
      </c>
      <c r="C63" s="8">
        <v>1</v>
      </c>
      <c r="D63" s="29" t="s">
        <v>82</v>
      </c>
      <c r="E63" s="38">
        <v>71876</v>
      </c>
      <c r="F63" s="25" t="s">
        <v>21</v>
      </c>
      <c r="G63" s="25" t="s">
        <v>12</v>
      </c>
      <c r="H63" s="26">
        <v>2018</v>
      </c>
      <c r="I63" s="21" t="s">
        <v>224</v>
      </c>
      <c r="J63" s="9" t="s">
        <v>69</v>
      </c>
      <c r="K63" s="9" t="s">
        <v>160</v>
      </c>
    </row>
    <row r="64" spans="1:12" ht="11.25">
      <c r="A64" s="27" t="s">
        <v>37</v>
      </c>
      <c r="B64" s="51">
        <v>4651.09</v>
      </c>
      <c r="C64" s="8">
        <v>1</v>
      </c>
      <c r="D64" s="32" t="s">
        <v>214</v>
      </c>
      <c r="E64" s="13">
        <v>71944</v>
      </c>
      <c r="F64" s="13" t="s">
        <v>21</v>
      </c>
      <c r="G64" s="13" t="s">
        <v>12</v>
      </c>
      <c r="H64" s="23">
        <v>2021</v>
      </c>
      <c r="I64" s="23" t="s">
        <v>18</v>
      </c>
      <c r="J64" s="53" t="s">
        <v>69</v>
      </c>
      <c r="K64" s="13" t="s">
        <v>215</v>
      </c>
    </row>
    <row r="65" spans="1:12" ht="11.25">
      <c r="A65" s="21" t="s">
        <v>37</v>
      </c>
      <c r="B65" s="35">
        <v>4651.09</v>
      </c>
      <c r="C65" s="8">
        <v>1</v>
      </c>
      <c r="D65" s="36" t="s">
        <v>84</v>
      </c>
      <c r="E65" s="36">
        <v>71890</v>
      </c>
      <c r="F65" s="30" t="s">
        <v>21</v>
      </c>
      <c r="G65" s="30" t="s">
        <v>12</v>
      </c>
      <c r="H65" s="39">
        <v>2019</v>
      </c>
      <c r="I65" s="27" t="s">
        <v>224</v>
      </c>
      <c r="J65" s="9" t="s">
        <v>69</v>
      </c>
      <c r="K65" s="9" t="s">
        <v>261</v>
      </c>
    </row>
    <row r="66" spans="1:12" ht="11.25">
      <c r="A66" s="21" t="s">
        <v>37</v>
      </c>
      <c r="B66" s="43">
        <v>4651.09</v>
      </c>
      <c r="C66" s="8">
        <v>1</v>
      </c>
      <c r="D66" s="29" t="s">
        <v>85</v>
      </c>
      <c r="E66" s="25">
        <v>71877</v>
      </c>
      <c r="F66" s="25" t="s">
        <v>21</v>
      </c>
      <c r="G66" s="25" t="s">
        <v>12</v>
      </c>
      <c r="H66" s="26">
        <v>2018</v>
      </c>
      <c r="I66" s="21" t="s">
        <v>227</v>
      </c>
      <c r="J66" s="9" t="s">
        <v>86</v>
      </c>
      <c r="K66" s="9" t="s">
        <v>262</v>
      </c>
    </row>
    <row r="67" spans="1:12" ht="11.25">
      <c r="A67" s="21" t="s">
        <v>37</v>
      </c>
      <c r="B67" s="43">
        <v>4651.09</v>
      </c>
      <c r="C67" s="8">
        <v>1</v>
      </c>
      <c r="D67" s="30" t="s">
        <v>87</v>
      </c>
      <c r="E67" s="25">
        <v>71809</v>
      </c>
      <c r="F67" s="25" t="s">
        <v>21</v>
      </c>
      <c r="G67" s="25" t="s">
        <v>12</v>
      </c>
      <c r="H67" s="79">
        <v>2017</v>
      </c>
      <c r="I67" s="21" t="s">
        <v>227</v>
      </c>
      <c r="J67" s="9" t="s">
        <v>86</v>
      </c>
      <c r="K67" s="9" t="s">
        <v>161</v>
      </c>
    </row>
    <row r="68" spans="1:12" ht="11.25">
      <c r="A68" s="38" t="s">
        <v>37</v>
      </c>
      <c r="B68" s="43">
        <v>4651.09</v>
      </c>
      <c r="C68" s="8">
        <v>1</v>
      </c>
      <c r="D68" s="36" t="s">
        <v>88</v>
      </c>
      <c r="E68" s="25">
        <v>70963</v>
      </c>
      <c r="F68" s="25" t="s">
        <v>21</v>
      </c>
      <c r="G68" s="25" t="s">
        <v>12</v>
      </c>
      <c r="H68" s="26">
        <v>2012</v>
      </c>
      <c r="I68" s="21" t="s">
        <v>227</v>
      </c>
      <c r="J68" s="9" t="s">
        <v>86</v>
      </c>
      <c r="K68" s="9" t="s">
        <v>263</v>
      </c>
    </row>
    <row r="69" spans="1:12" ht="11.25">
      <c r="A69" s="45" t="s">
        <v>37</v>
      </c>
      <c r="B69" s="22">
        <v>4651.09</v>
      </c>
      <c r="C69" s="8">
        <v>1</v>
      </c>
      <c r="D69" s="23" t="s">
        <v>121</v>
      </c>
      <c r="E69" s="13">
        <v>71914</v>
      </c>
      <c r="F69" s="13" t="s">
        <v>21</v>
      </c>
      <c r="G69" s="13" t="s">
        <v>12</v>
      </c>
      <c r="H69" s="16">
        <v>2019</v>
      </c>
      <c r="I69" s="21" t="s">
        <v>227</v>
      </c>
      <c r="J69" s="9" t="s">
        <v>86</v>
      </c>
      <c r="K69" s="9" t="s">
        <v>264</v>
      </c>
    </row>
    <row r="70" spans="1:12" ht="11.25">
      <c r="A70" s="45" t="s">
        <v>37</v>
      </c>
      <c r="B70" s="43">
        <v>4651.09</v>
      </c>
      <c r="C70" s="8">
        <v>1</v>
      </c>
      <c r="D70" s="19" t="s">
        <v>124</v>
      </c>
      <c r="E70" s="17">
        <v>71831</v>
      </c>
      <c r="F70" s="17" t="s">
        <v>21</v>
      </c>
      <c r="G70" s="17" t="s">
        <v>12</v>
      </c>
      <c r="H70" s="16">
        <v>2018</v>
      </c>
      <c r="I70" s="23" t="s">
        <v>232</v>
      </c>
      <c r="J70" s="53" t="s">
        <v>69</v>
      </c>
      <c r="K70" s="53" t="s">
        <v>216</v>
      </c>
    </row>
    <row r="71" spans="1:12" ht="11.25">
      <c r="A71" s="21" t="s">
        <v>37</v>
      </c>
      <c r="B71" s="51">
        <v>4651.09</v>
      </c>
      <c r="C71" s="8">
        <v>1</v>
      </c>
      <c r="D71" s="90" t="s">
        <v>38</v>
      </c>
      <c r="E71" s="81"/>
      <c r="F71" s="82"/>
      <c r="G71" s="82"/>
      <c r="H71" s="50"/>
      <c r="I71" s="91"/>
      <c r="J71" s="68" t="s">
        <v>69</v>
      </c>
      <c r="K71" s="9"/>
      <c r="L71" s="92"/>
    </row>
    <row r="72" spans="1:12" ht="11.25">
      <c r="A72" s="27" t="s">
        <v>37</v>
      </c>
      <c r="B72" s="28">
        <v>4651.09</v>
      </c>
      <c r="C72" s="8">
        <v>1</v>
      </c>
      <c r="D72" s="30" t="s">
        <v>90</v>
      </c>
      <c r="E72" s="30">
        <v>71907</v>
      </c>
      <c r="F72" s="30" t="s">
        <v>21</v>
      </c>
      <c r="G72" s="30" t="s">
        <v>12</v>
      </c>
      <c r="H72" s="39">
        <v>2019</v>
      </c>
      <c r="I72" s="27" t="s">
        <v>18</v>
      </c>
      <c r="J72" s="59" t="s">
        <v>69</v>
      </c>
      <c r="K72" s="59" t="s">
        <v>162</v>
      </c>
    </row>
    <row r="73" spans="1:12" ht="11.25">
      <c r="A73" s="27" t="s">
        <v>37</v>
      </c>
      <c r="B73" s="28">
        <v>4651.09</v>
      </c>
      <c r="C73" s="8">
        <v>1</v>
      </c>
      <c r="D73" s="27" t="s">
        <v>163</v>
      </c>
      <c r="E73" s="25">
        <v>71930</v>
      </c>
      <c r="F73" s="36" t="s">
        <v>21</v>
      </c>
      <c r="G73" s="30" t="s">
        <v>12</v>
      </c>
      <c r="H73" s="26">
        <v>2021</v>
      </c>
      <c r="I73" s="21" t="s">
        <v>232</v>
      </c>
      <c r="J73" s="59" t="s">
        <v>69</v>
      </c>
      <c r="K73" s="59" t="s">
        <v>265</v>
      </c>
      <c r="L73" s="93"/>
    </row>
    <row r="74" spans="1:12" ht="11.25">
      <c r="A74" s="27" t="s">
        <v>37</v>
      </c>
      <c r="B74" s="28">
        <v>4651.09</v>
      </c>
      <c r="C74" s="8">
        <v>1</v>
      </c>
      <c r="D74" s="83" t="s">
        <v>91</v>
      </c>
      <c r="E74" s="30">
        <v>71929</v>
      </c>
      <c r="F74" s="36" t="s">
        <v>21</v>
      </c>
      <c r="G74" s="30" t="s">
        <v>12</v>
      </c>
      <c r="H74" s="26">
        <v>2020</v>
      </c>
      <c r="I74" s="21" t="s">
        <v>18</v>
      </c>
      <c r="J74" s="9" t="s">
        <v>69</v>
      </c>
      <c r="K74" s="59" t="s">
        <v>162</v>
      </c>
    </row>
    <row r="75" spans="1:12" ht="11.25">
      <c r="A75" s="27" t="s">
        <v>37</v>
      </c>
      <c r="B75" s="28">
        <v>4651.09</v>
      </c>
      <c r="C75" s="8">
        <v>1</v>
      </c>
      <c r="D75" s="84" t="s">
        <v>192</v>
      </c>
      <c r="E75" s="30">
        <v>71933</v>
      </c>
      <c r="F75" s="36" t="s">
        <v>21</v>
      </c>
      <c r="G75" s="30" t="s">
        <v>12</v>
      </c>
      <c r="H75" s="26">
        <v>2021</v>
      </c>
      <c r="I75" s="21" t="s">
        <v>232</v>
      </c>
      <c r="J75" s="9" t="s">
        <v>69</v>
      </c>
      <c r="K75" s="9" t="s">
        <v>266</v>
      </c>
    </row>
    <row r="76" spans="1:12" ht="11.25">
      <c r="A76" s="27" t="s">
        <v>37</v>
      </c>
      <c r="B76" s="28">
        <v>4651.09</v>
      </c>
      <c r="C76" s="8">
        <v>1</v>
      </c>
      <c r="D76" s="21" t="s">
        <v>92</v>
      </c>
      <c r="E76" s="25">
        <v>71900</v>
      </c>
      <c r="F76" s="25" t="s">
        <v>21</v>
      </c>
      <c r="G76" s="25" t="s">
        <v>12</v>
      </c>
      <c r="H76" s="26">
        <v>2019</v>
      </c>
      <c r="I76" s="21" t="s">
        <v>227</v>
      </c>
      <c r="J76" s="9" t="s">
        <v>69</v>
      </c>
      <c r="K76" s="9" t="s">
        <v>265</v>
      </c>
    </row>
    <row r="77" spans="1:12" ht="11.25">
      <c r="A77" s="27" t="s">
        <v>37</v>
      </c>
      <c r="B77" s="28">
        <v>4651.09</v>
      </c>
      <c r="C77" s="8">
        <v>1</v>
      </c>
      <c r="D77" s="32" t="s">
        <v>209</v>
      </c>
      <c r="E77" s="13">
        <v>71942</v>
      </c>
      <c r="F77" s="13" t="s">
        <v>21</v>
      </c>
      <c r="G77" s="13" t="s">
        <v>12</v>
      </c>
      <c r="H77" s="16">
        <v>2021</v>
      </c>
      <c r="I77" s="23" t="s">
        <v>227</v>
      </c>
      <c r="J77" s="53" t="s">
        <v>69</v>
      </c>
      <c r="K77" s="53" t="s">
        <v>267</v>
      </c>
    </row>
    <row r="78" spans="1:12" ht="11.25">
      <c r="A78" s="27" t="s">
        <v>37</v>
      </c>
      <c r="B78" s="28">
        <v>4651.09</v>
      </c>
      <c r="C78" s="8">
        <v>1</v>
      </c>
      <c r="D78" s="32" t="s">
        <v>210</v>
      </c>
      <c r="E78" s="13">
        <v>71943</v>
      </c>
      <c r="F78" s="13" t="s">
        <v>21</v>
      </c>
      <c r="G78" s="13" t="s">
        <v>12</v>
      </c>
      <c r="H78" s="16">
        <v>2021</v>
      </c>
      <c r="I78" s="23" t="s">
        <v>227</v>
      </c>
      <c r="J78" s="53" t="s">
        <v>69</v>
      </c>
      <c r="K78" s="53" t="s">
        <v>268</v>
      </c>
    </row>
    <row r="79" spans="1:12" ht="11.25">
      <c r="A79" s="27" t="s">
        <v>37</v>
      </c>
      <c r="B79" s="28">
        <v>4651.09</v>
      </c>
      <c r="C79" s="8">
        <v>1</v>
      </c>
      <c r="D79" s="32" t="s">
        <v>269</v>
      </c>
      <c r="E79" s="25">
        <v>71953</v>
      </c>
      <c r="F79" s="25" t="s">
        <v>21</v>
      </c>
      <c r="G79" s="25" t="s">
        <v>12</v>
      </c>
      <c r="H79" s="26">
        <v>2021</v>
      </c>
      <c r="I79" s="21" t="s">
        <v>234</v>
      </c>
      <c r="J79" s="9" t="s">
        <v>69</v>
      </c>
      <c r="K79" s="9" t="s">
        <v>69</v>
      </c>
    </row>
    <row r="80" spans="1:12" ht="11.25">
      <c r="A80" s="27" t="s">
        <v>40</v>
      </c>
      <c r="B80" s="28">
        <v>4036.47</v>
      </c>
      <c r="C80" s="8">
        <v>1</v>
      </c>
      <c r="D80" s="29" t="s">
        <v>93</v>
      </c>
      <c r="E80" s="25">
        <v>70718</v>
      </c>
      <c r="F80" s="25" t="s">
        <v>21</v>
      </c>
      <c r="G80" s="25" t="s">
        <v>12</v>
      </c>
      <c r="H80" s="26">
        <v>2010</v>
      </c>
      <c r="I80" s="21" t="s">
        <v>224</v>
      </c>
      <c r="J80" s="9" t="s">
        <v>94</v>
      </c>
      <c r="K80" s="9" t="s">
        <v>164</v>
      </c>
    </row>
    <row r="81" spans="1:13" ht="11.25">
      <c r="A81" s="27" t="s">
        <v>40</v>
      </c>
      <c r="B81" s="28">
        <v>4036.47</v>
      </c>
      <c r="C81" s="8">
        <v>1</v>
      </c>
      <c r="D81" s="80" t="s">
        <v>38</v>
      </c>
      <c r="E81" s="25"/>
      <c r="F81" s="25"/>
      <c r="G81" s="25"/>
      <c r="H81" s="26"/>
      <c r="I81" s="21" t="s">
        <v>229</v>
      </c>
      <c r="J81" s="9" t="s">
        <v>94</v>
      </c>
      <c r="K81" s="9" t="s">
        <v>166</v>
      </c>
    </row>
    <row r="82" spans="1:13" ht="11.25">
      <c r="A82" s="27" t="s">
        <v>40</v>
      </c>
      <c r="B82" s="28">
        <v>4036.47</v>
      </c>
      <c r="C82" s="8">
        <v>1</v>
      </c>
      <c r="D82" s="29" t="s">
        <v>96</v>
      </c>
      <c r="E82" s="25">
        <v>71153</v>
      </c>
      <c r="F82" s="25" t="s">
        <v>21</v>
      </c>
      <c r="G82" s="25" t="s">
        <v>12</v>
      </c>
      <c r="H82" s="26">
        <v>2013</v>
      </c>
      <c r="I82" s="21" t="s">
        <v>229</v>
      </c>
      <c r="J82" s="9" t="s">
        <v>94</v>
      </c>
      <c r="K82" s="9" t="s">
        <v>165</v>
      </c>
    </row>
    <row r="83" spans="1:13" ht="11.25">
      <c r="A83" s="27" t="s">
        <v>40</v>
      </c>
      <c r="B83" s="28">
        <v>4036.47</v>
      </c>
      <c r="C83" s="8">
        <v>1</v>
      </c>
      <c r="D83" s="29" t="s">
        <v>97</v>
      </c>
      <c r="E83" s="25">
        <v>70602</v>
      </c>
      <c r="F83" s="25" t="s">
        <v>21</v>
      </c>
      <c r="G83" s="25" t="s">
        <v>12</v>
      </c>
      <c r="H83" s="26">
        <v>2012</v>
      </c>
      <c r="I83" s="21" t="s">
        <v>229</v>
      </c>
      <c r="J83" s="9" t="s">
        <v>94</v>
      </c>
      <c r="K83" s="9" t="s">
        <v>166</v>
      </c>
    </row>
    <row r="84" spans="1:13" ht="11.25">
      <c r="A84" s="27" t="s">
        <v>43</v>
      </c>
      <c r="B84" s="35">
        <v>3322.21</v>
      </c>
      <c r="C84" s="8">
        <v>1</v>
      </c>
      <c r="D84" s="29" t="s">
        <v>98</v>
      </c>
      <c r="E84" s="30">
        <v>70220</v>
      </c>
      <c r="F84" s="30" t="s">
        <v>99</v>
      </c>
      <c r="G84" s="30" t="s">
        <v>17</v>
      </c>
      <c r="H84" s="26">
        <v>2010</v>
      </c>
      <c r="I84" s="21" t="s">
        <v>224</v>
      </c>
      <c r="J84" s="9" t="s">
        <v>100</v>
      </c>
      <c r="K84" s="9" t="s">
        <v>167</v>
      </c>
    </row>
    <row r="85" spans="1:13" ht="11.25">
      <c r="A85" s="27" t="s">
        <v>43</v>
      </c>
      <c r="B85" s="35">
        <v>3322.21</v>
      </c>
      <c r="C85" s="8">
        <v>1</v>
      </c>
      <c r="D85" s="36" t="s">
        <v>101</v>
      </c>
      <c r="E85" s="30">
        <v>70335</v>
      </c>
      <c r="F85" s="30" t="s">
        <v>21</v>
      </c>
      <c r="G85" s="30" t="s">
        <v>12</v>
      </c>
      <c r="H85" s="39">
        <v>2011</v>
      </c>
      <c r="I85" s="27" t="s">
        <v>227</v>
      </c>
      <c r="J85" s="9" t="s">
        <v>100</v>
      </c>
      <c r="K85" s="59" t="s">
        <v>168</v>
      </c>
    </row>
    <row r="86" spans="1:13" ht="11.25">
      <c r="A86" s="27" t="s">
        <v>43</v>
      </c>
      <c r="B86" s="35">
        <v>3322.21</v>
      </c>
      <c r="C86" s="8">
        <v>1</v>
      </c>
      <c r="D86" s="29" t="s">
        <v>102</v>
      </c>
      <c r="E86" s="30">
        <v>70610</v>
      </c>
      <c r="F86" s="30" t="s">
        <v>21</v>
      </c>
      <c r="G86" s="30" t="s">
        <v>12</v>
      </c>
      <c r="H86" s="26">
        <v>2012</v>
      </c>
      <c r="I86" s="21" t="s">
        <v>224</v>
      </c>
      <c r="J86" s="9" t="s">
        <v>100</v>
      </c>
      <c r="K86" s="9" t="s">
        <v>169</v>
      </c>
    </row>
    <row r="87" spans="1:13" ht="11.25">
      <c r="A87" s="21" t="s">
        <v>43</v>
      </c>
      <c r="B87" s="43">
        <v>3322.21</v>
      </c>
      <c r="C87" s="8">
        <v>1</v>
      </c>
      <c r="D87" s="36" t="s">
        <v>217</v>
      </c>
      <c r="E87" s="25">
        <v>71952</v>
      </c>
      <c r="F87" s="30" t="s">
        <v>21</v>
      </c>
      <c r="G87" s="25" t="s">
        <v>12</v>
      </c>
      <c r="H87" s="26">
        <v>2021</v>
      </c>
      <c r="I87" s="21" t="s">
        <v>18</v>
      </c>
      <c r="J87" s="9" t="s">
        <v>100</v>
      </c>
      <c r="K87" s="9" t="s">
        <v>171</v>
      </c>
      <c r="M87" s="94"/>
    </row>
    <row r="88" spans="1:13" ht="11.25">
      <c r="A88" s="27" t="s">
        <v>43</v>
      </c>
      <c r="B88" s="35">
        <v>3322.21</v>
      </c>
      <c r="C88" s="8">
        <v>1</v>
      </c>
      <c r="D88" s="36" t="s">
        <v>103</v>
      </c>
      <c r="E88" s="25">
        <v>71848</v>
      </c>
      <c r="F88" s="36" t="s">
        <v>21</v>
      </c>
      <c r="G88" s="30" t="s">
        <v>12</v>
      </c>
      <c r="H88" s="26">
        <v>2018</v>
      </c>
      <c r="I88" s="21" t="s">
        <v>18</v>
      </c>
      <c r="J88" s="9" t="s">
        <v>100</v>
      </c>
      <c r="K88" s="9" t="s">
        <v>171</v>
      </c>
    </row>
    <row r="89" spans="1:13" ht="11.25">
      <c r="A89" s="27" t="s">
        <v>43</v>
      </c>
      <c r="B89" s="35">
        <v>3322.21</v>
      </c>
      <c r="C89" s="8">
        <v>1</v>
      </c>
      <c r="D89" s="30" t="s">
        <v>104</v>
      </c>
      <c r="E89" s="30">
        <v>71872</v>
      </c>
      <c r="F89" s="30" t="s">
        <v>21</v>
      </c>
      <c r="G89" s="30" t="s">
        <v>12</v>
      </c>
      <c r="H89" s="39">
        <v>2018</v>
      </c>
      <c r="I89" s="27" t="s">
        <v>229</v>
      </c>
      <c r="J89" s="9" t="s">
        <v>100</v>
      </c>
      <c r="K89" s="59" t="s">
        <v>172</v>
      </c>
      <c r="L89" s="1"/>
    </row>
    <row r="90" spans="1:13" ht="11.25">
      <c r="A90" s="21" t="s">
        <v>43</v>
      </c>
      <c r="B90" s="85">
        <v>3322.21</v>
      </c>
      <c r="C90" s="8">
        <v>1</v>
      </c>
      <c r="D90" s="86" t="s">
        <v>105</v>
      </c>
      <c r="E90" s="87">
        <v>71886</v>
      </c>
      <c r="F90" s="87" t="s">
        <v>21</v>
      </c>
      <c r="G90" s="87" t="s">
        <v>12</v>
      </c>
      <c r="H90" s="88">
        <v>2019</v>
      </c>
      <c r="I90" s="95" t="s">
        <v>18</v>
      </c>
      <c r="J90" s="9" t="s">
        <v>100</v>
      </c>
      <c r="K90" s="9" t="s">
        <v>171</v>
      </c>
    </row>
    <row r="91" spans="1:13" ht="11.25">
      <c r="A91" s="27" t="s">
        <v>43</v>
      </c>
      <c r="B91" s="35">
        <v>3322.21</v>
      </c>
      <c r="C91" s="8">
        <v>1</v>
      </c>
      <c r="D91" s="36" t="s">
        <v>106</v>
      </c>
      <c r="E91" s="30">
        <v>71808</v>
      </c>
      <c r="F91" s="30" t="s">
        <v>21</v>
      </c>
      <c r="G91" s="30" t="s">
        <v>12</v>
      </c>
      <c r="H91" s="39">
        <v>2017</v>
      </c>
      <c r="I91" s="27" t="s">
        <v>18</v>
      </c>
      <c r="J91" s="9" t="s">
        <v>100</v>
      </c>
      <c r="K91" s="59" t="s">
        <v>170</v>
      </c>
      <c r="L91" s="96"/>
    </row>
    <row r="92" spans="1:13" ht="11.25">
      <c r="A92" s="27" t="s">
        <v>43</v>
      </c>
      <c r="B92" s="89">
        <v>3322.21</v>
      </c>
      <c r="C92" s="8">
        <v>1</v>
      </c>
      <c r="D92" s="47" t="s">
        <v>107</v>
      </c>
      <c r="E92" s="81">
        <v>71902</v>
      </c>
      <c r="F92" s="81" t="s">
        <v>21</v>
      </c>
      <c r="G92" s="81" t="s">
        <v>12</v>
      </c>
      <c r="H92" s="50">
        <v>2019</v>
      </c>
      <c r="I92" s="91" t="s">
        <v>224</v>
      </c>
      <c r="J92" s="9" t="s">
        <v>100</v>
      </c>
      <c r="K92" s="9" t="s">
        <v>270</v>
      </c>
      <c r="L92" s="96"/>
    </row>
    <row r="93" spans="1:13" ht="11.25">
      <c r="A93" s="21" t="s">
        <v>43</v>
      </c>
      <c r="B93" s="43">
        <v>3322.21</v>
      </c>
      <c r="C93" s="8">
        <v>1</v>
      </c>
      <c r="D93" s="1" t="s">
        <v>194</v>
      </c>
      <c r="E93" s="25">
        <v>71936</v>
      </c>
      <c r="F93" s="81" t="s">
        <v>21</v>
      </c>
      <c r="G93" s="81" t="s">
        <v>12</v>
      </c>
      <c r="H93" s="26">
        <v>2021</v>
      </c>
      <c r="I93" s="21" t="s">
        <v>224</v>
      </c>
      <c r="J93" s="9" t="s">
        <v>100</v>
      </c>
      <c r="K93" s="9" t="s">
        <v>270</v>
      </c>
      <c r="L93" s="96"/>
    </row>
    <row r="94" spans="1:13" ht="11.25">
      <c r="A94" s="21" t="s">
        <v>43</v>
      </c>
      <c r="B94" s="43">
        <v>3322.21</v>
      </c>
      <c r="C94" s="8">
        <v>1</v>
      </c>
      <c r="D94" s="36" t="s">
        <v>109</v>
      </c>
      <c r="E94" s="25">
        <v>6475</v>
      </c>
      <c r="F94" s="25" t="s">
        <v>21</v>
      </c>
      <c r="G94" s="25" t="s">
        <v>12</v>
      </c>
      <c r="H94" s="26">
        <v>2003</v>
      </c>
      <c r="I94" s="21" t="s">
        <v>24</v>
      </c>
      <c r="J94" s="9" t="s">
        <v>100</v>
      </c>
      <c r="K94" s="9" t="s">
        <v>173</v>
      </c>
      <c r="L94" s="96"/>
    </row>
    <row r="95" spans="1:13" ht="11.25">
      <c r="A95" s="21" t="s">
        <v>43</v>
      </c>
      <c r="B95" s="43">
        <v>3322.21</v>
      </c>
      <c r="C95" s="8">
        <v>1</v>
      </c>
      <c r="D95" s="29" t="s">
        <v>110</v>
      </c>
      <c r="E95" s="30">
        <v>70688</v>
      </c>
      <c r="F95" s="25" t="s">
        <v>21</v>
      </c>
      <c r="G95" s="30" t="s">
        <v>12</v>
      </c>
      <c r="H95" s="26">
        <v>2009</v>
      </c>
      <c r="I95" s="21" t="s">
        <v>224</v>
      </c>
      <c r="J95" s="9" t="s">
        <v>100</v>
      </c>
      <c r="K95" s="9" t="s">
        <v>174</v>
      </c>
      <c r="L95" s="96"/>
    </row>
    <row r="96" spans="1:13" ht="11.25">
      <c r="A96" s="21" t="s">
        <v>43</v>
      </c>
      <c r="B96" s="43">
        <v>3322.21</v>
      </c>
      <c r="C96" s="8">
        <v>1</v>
      </c>
      <c r="D96" s="36" t="s">
        <v>111</v>
      </c>
      <c r="E96" s="30">
        <v>71250</v>
      </c>
      <c r="F96" s="30" t="s">
        <v>21</v>
      </c>
      <c r="G96" s="30" t="s">
        <v>12</v>
      </c>
      <c r="H96" s="39">
        <v>2013</v>
      </c>
      <c r="I96" s="27" t="s">
        <v>234</v>
      </c>
      <c r="J96" s="9" t="s">
        <v>100</v>
      </c>
      <c r="K96" s="59" t="s">
        <v>271</v>
      </c>
      <c r="L96" s="60"/>
    </row>
    <row r="97" spans="1:13" ht="11.25">
      <c r="A97" s="21" t="s">
        <v>43</v>
      </c>
      <c r="B97" s="43">
        <v>3322.21</v>
      </c>
      <c r="C97" s="8">
        <v>1</v>
      </c>
      <c r="D97" s="36" t="s">
        <v>112</v>
      </c>
      <c r="E97" s="9">
        <v>71781</v>
      </c>
      <c r="F97" s="25" t="s">
        <v>21</v>
      </c>
      <c r="G97" s="25" t="s">
        <v>12</v>
      </c>
      <c r="H97" s="26">
        <v>2018</v>
      </c>
      <c r="I97" s="21" t="s">
        <v>224</v>
      </c>
      <c r="J97" s="9" t="s">
        <v>100</v>
      </c>
      <c r="K97" s="9" t="s">
        <v>175</v>
      </c>
    </row>
    <row r="98" spans="1:13" ht="11.25">
      <c r="A98" s="21" t="s">
        <v>43</v>
      </c>
      <c r="B98" s="43">
        <v>3322.21</v>
      </c>
      <c r="C98" s="8">
        <v>1</v>
      </c>
      <c r="D98" s="36" t="s">
        <v>113</v>
      </c>
      <c r="E98" s="30">
        <v>70726</v>
      </c>
      <c r="F98" s="30" t="s">
        <v>21</v>
      </c>
      <c r="G98" s="30" t="s">
        <v>12</v>
      </c>
      <c r="H98" s="26">
        <v>2012</v>
      </c>
      <c r="I98" s="21" t="s">
        <v>224</v>
      </c>
      <c r="J98" s="9" t="s">
        <v>100</v>
      </c>
      <c r="K98" s="9" t="s">
        <v>176</v>
      </c>
    </row>
    <row r="99" spans="1:13" ht="11.25">
      <c r="A99" s="21" t="s">
        <v>43</v>
      </c>
      <c r="B99" s="43">
        <v>3322.21</v>
      </c>
      <c r="C99" s="8">
        <v>1</v>
      </c>
      <c r="D99" s="29" t="s">
        <v>114</v>
      </c>
      <c r="E99" s="30" t="s">
        <v>115</v>
      </c>
      <c r="F99" s="25" t="s">
        <v>21</v>
      </c>
      <c r="G99" s="25" t="s">
        <v>12</v>
      </c>
      <c r="H99" s="26">
        <v>1991</v>
      </c>
      <c r="I99" s="21" t="s">
        <v>224</v>
      </c>
      <c r="J99" s="9" t="s">
        <v>100</v>
      </c>
      <c r="K99" s="9" t="s">
        <v>164</v>
      </c>
    </row>
    <row r="100" spans="1:13" ht="11.25">
      <c r="A100" s="21" t="s">
        <v>43</v>
      </c>
      <c r="B100" s="43">
        <v>3322.21</v>
      </c>
      <c r="C100" s="8">
        <v>1</v>
      </c>
      <c r="D100" s="36" t="s">
        <v>116</v>
      </c>
      <c r="E100" s="30">
        <v>71903</v>
      </c>
      <c r="F100" s="30" t="s">
        <v>21</v>
      </c>
      <c r="G100" s="30" t="s">
        <v>12</v>
      </c>
      <c r="H100" s="39">
        <v>2019</v>
      </c>
      <c r="I100" s="27" t="s">
        <v>224</v>
      </c>
      <c r="J100" s="9" t="s">
        <v>100</v>
      </c>
      <c r="K100" s="9" t="s">
        <v>177</v>
      </c>
    </row>
    <row r="101" spans="1:13" ht="11.25">
      <c r="A101" s="21" t="s">
        <v>43</v>
      </c>
      <c r="B101" s="43">
        <v>3322.21</v>
      </c>
      <c r="C101" s="8">
        <v>1</v>
      </c>
      <c r="D101" s="36" t="s">
        <v>117</v>
      </c>
      <c r="E101" s="25">
        <v>71501</v>
      </c>
      <c r="F101" s="25" t="s">
        <v>21</v>
      </c>
      <c r="G101" s="25" t="s">
        <v>12</v>
      </c>
      <c r="H101" s="26">
        <v>2014</v>
      </c>
      <c r="I101" s="21" t="s">
        <v>224</v>
      </c>
      <c r="J101" s="9" t="s">
        <v>100</v>
      </c>
      <c r="K101" s="9" t="s">
        <v>178</v>
      </c>
    </row>
    <row r="102" spans="1:13" ht="11.25">
      <c r="A102" s="21" t="s">
        <v>43</v>
      </c>
      <c r="B102" s="43">
        <v>3322.21</v>
      </c>
      <c r="C102" s="8">
        <v>1</v>
      </c>
      <c r="D102" s="36" t="s">
        <v>118</v>
      </c>
      <c r="E102" s="30">
        <v>71893</v>
      </c>
      <c r="F102" s="25" t="s">
        <v>21</v>
      </c>
      <c r="G102" s="25" t="s">
        <v>12</v>
      </c>
      <c r="H102" s="26">
        <v>2019</v>
      </c>
      <c r="I102" s="21" t="s">
        <v>224</v>
      </c>
      <c r="J102" s="9" t="s">
        <v>100</v>
      </c>
      <c r="K102" s="9" t="s">
        <v>272</v>
      </c>
    </row>
    <row r="103" spans="1:13" ht="11.25">
      <c r="A103" s="21" t="s">
        <v>43</v>
      </c>
      <c r="B103" s="43">
        <v>3322.21</v>
      </c>
      <c r="C103" s="8">
        <v>1</v>
      </c>
      <c r="D103" s="36" t="s">
        <v>119</v>
      </c>
      <c r="E103" s="44">
        <v>71812</v>
      </c>
      <c r="F103" s="25" t="s">
        <v>21</v>
      </c>
      <c r="G103" s="25" t="s">
        <v>12</v>
      </c>
      <c r="H103" s="26">
        <v>2017</v>
      </c>
      <c r="I103" s="21" t="s">
        <v>227</v>
      </c>
      <c r="J103" s="9" t="s">
        <v>100</v>
      </c>
      <c r="K103" s="9" t="s">
        <v>273</v>
      </c>
    </row>
    <row r="104" spans="1:13" ht="11.25">
      <c r="A104" s="21" t="s">
        <v>43</v>
      </c>
      <c r="B104" s="43">
        <v>3322.21</v>
      </c>
      <c r="C104" s="8">
        <v>1</v>
      </c>
      <c r="D104" s="36" t="s">
        <v>120</v>
      </c>
      <c r="E104" s="9">
        <v>70998</v>
      </c>
      <c r="F104" s="25" t="s">
        <v>21</v>
      </c>
      <c r="G104" s="25" t="s">
        <v>12</v>
      </c>
      <c r="H104" s="26">
        <v>2012</v>
      </c>
      <c r="I104" s="21" t="s">
        <v>227</v>
      </c>
      <c r="J104" s="9" t="s">
        <v>100</v>
      </c>
      <c r="K104" s="9" t="s">
        <v>274</v>
      </c>
    </row>
    <row r="105" spans="1:13" ht="11.25">
      <c r="A105" s="27" t="s">
        <v>43</v>
      </c>
      <c r="B105" s="35">
        <v>3322.21</v>
      </c>
      <c r="C105" s="8">
        <v>1</v>
      </c>
      <c r="D105" s="32" t="s">
        <v>284</v>
      </c>
      <c r="E105" s="13">
        <v>71956</v>
      </c>
      <c r="F105" s="13" t="s">
        <v>21</v>
      </c>
      <c r="G105" s="13" t="s">
        <v>12</v>
      </c>
      <c r="H105" s="16">
        <v>2021</v>
      </c>
      <c r="I105" s="23" t="s">
        <v>227</v>
      </c>
      <c r="J105" s="53" t="s">
        <v>100</v>
      </c>
      <c r="K105" s="53" t="s">
        <v>179</v>
      </c>
    </row>
    <row r="106" spans="1:13" ht="11.25">
      <c r="A106" s="21" t="s">
        <v>43</v>
      </c>
      <c r="B106" s="43">
        <v>3322.21</v>
      </c>
      <c r="C106" s="8">
        <v>1</v>
      </c>
      <c r="D106" s="36" t="s">
        <v>122</v>
      </c>
      <c r="E106" s="25">
        <v>70670</v>
      </c>
      <c r="F106" s="25" t="s">
        <v>21</v>
      </c>
      <c r="G106" s="25" t="s">
        <v>12</v>
      </c>
      <c r="H106" s="26">
        <v>2012</v>
      </c>
      <c r="I106" s="21" t="s">
        <v>227</v>
      </c>
      <c r="J106" s="9" t="s">
        <v>100</v>
      </c>
      <c r="K106" s="9" t="s">
        <v>180</v>
      </c>
    </row>
    <row r="107" spans="1:13" ht="11.25">
      <c r="A107" s="21" t="s">
        <v>43</v>
      </c>
      <c r="B107" s="43">
        <v>3322.21</v>
      </c>
      <c r="C107" s="8">
        <v>1</v>
      </c>
      <c r="D107" s="36" t="s">
        <v>123</v>
      </c>
      <c r="E107" s="25">
        <v>71826</v>
      </c>
      <c r="F107" s="36" t="s">
        <v>21</v>
      </c>
      <c r="G107" s="30" t="s">
        <v>12</v>
      </c>
      <c r="H107" s="26">
        <v>2018</v>
      </c>
      <c r="I107" s="21" t="s">
        <v>229</v>
      </c>
      <c r="J107" s="9" t="s">
        <v>100</v>
      </c>
      <c r="K107" s="9" t="s">
        <v>181</v>
      </c>
    </row>
    <row r="108" spans="1:13" ht="11.25">
      <c r="A108" s="21" t="s">
        <v>43</v>
      </c>
      <c r="B108" s="43">
        <v>3322.21</v>
      </c>
      <c r="C108" s="8">
        <v>1</v>
      </c>
      <c r="D108" s="23" t="s">
        <v>137</v>
      </c>
      <c r="E108" s="13">
        <v>71927</v>
      </c>
      <c r="F108" s="13" t="s">
        <v>21</v>
      </c>
      <c r="G108" s="13" t="s">
        <v>12</v>
      </c>
      <c r="H108" s="16">
        <v>2020</v>
      </c>
      <c r="I108" s="23" t="s">
        <v>232</v>
      </c>
      <c r="J108" s="9" t="s">
        <v>100</v>
      </c>
      <c r="K108" s="53" t="s">
        <v>275</v>
      </c>
    </row>
    <row r="109" spans="1:13" ht="11.25">
      <c r="A109" s="21" t="s">
        <v>43</v>
      </c>
      <c r="B109" s="22">
        <v>3322.21</v>
      </c>
      <c r="C109" s="8">
        <v>1</v>
      </c>
      <c r="D109" s="40" t="s">
        <v>125</v>
      </c>
      <c r="E109" s="13">
        <v>70700</v>
      </c>
      <c r="F109" s="13" t="s">
        <v>21</v>
      </c>
      <c r="G109" s="13" t="s">
        <v>12</v>
      </c>
      <c r="H109" s="16">
        <v>2012</v>
      </c>
      <c r="I109" s="23" t="s">
        <v>229</v>
      </c>
      <c r="J109" s="9" t="s">
        <v>100</v>
      </c>
      <c r="K109" s="53" t="s">
        <v>276</v>
      </c>
    </row>
    <row r="110" spans="1:13" ht="11.25">
      <c r="A110" s="21" t="s">
        <v>43</v>
      </c>
      <c r="B110" s="22">
        <v>3322.21</v>
      </c>
      <c r="C110" s="8">
        <v>1</v>
      </c>
      <c r="D110" s="19" t="s">
        <v>133</v>
      </c>
      <c r="E110" s="13">
        <v>71855</v>
      </c>
      <c r="F110" s="13" t="s">
        <v>21</v>
      </c>
      <c r="G110" s="13" t="s">
        <v>12</v>
      </c>
      <c r="H110" s="16">
        <v>2018</v>
      </c>
      <c r="I110" s="23" t="s">
        <v>224</v>
      </c>
      <c r="J110" s="9" t="s">
        <v>100</v>
      </c>
      <c r="K110" s="53" t="s">
        <v>178</v>
      </c>
    </row>
    <row r="111" spans="1:13" ht="11.25">
      <c r="A111" s="21" t="s">
        <v>43</v>
      </c>
      <c r="B111" s="22">
        <v>3322.21</v>
      </c>
      <c r="C111" s="8">
        <v>1</v>
      </c>
      <c r="D111" s="19" t="s">
        <v>277</v>
      </c>
      <c r="E111" s="13">
        <v>71955</v>
      </c>
      <c r="F111" s="13" t="s">
        <v>21</v>
      </c>
      <c r="G111" s="13" t="s">
        <v>12</v>
      </c>
      <c r="H111" s="16">
        <v>2021</v>
      </c>
      <c r="I111" s="23" t="s">
        <v>229</v>
      </c>
      <c r="J111" s="9" t="s">
        <v>100</v>
      </c>
      <c r="K111" s="53" t="s">
        <v>278</v>
      </c>
      <c r="L111" s="97"/>
      <c r="M111" s="66"/>
    </row>
    <row r="112" spans="1:13" ht="11.25">
      <c r="A112" s="21" t="s">
        <v>46</v>
      </c>
      <c r="B112" s="43">
        <v>2159.44</v>
      </c>
      <c r="C112" s="8">
        <v>1</v>
      </c>
      <c r="D112" s="40" t="s">
        <v>126</v>
      </c>
      <c r="E112" s="13">
        <v>71404</v>
      </c>
      <c r="F112" s="13" t="s">
        <v>21</v>
      </c>
      <c r="G112" s="13" t="s">
        <v>12</v>
      </c>
      <c r="H112" s="16">
        <v>2014</v>
      </c>
      <c r="I112" s="23" t="s">
        <v>227</v>
      </c>
      <c r="J112" s="53" t="s">
        <v>127</v>
      </c>
      <c r="K112" s="53" t="s">
        <v>273</v>
      </c>
    </row>
    <row r="113" spans="1:12" ht="11.25">
      <c r="A113" s="21" t="s">
        <v>46</v>
      </c>
      <c r="B113" s="43">
        <v>2159.44</v>
      </c>
      <c r="C113" s="8">
        <v>1</v>
      </c>
      <c r="D113" s="34" t="s">
        <v>128</v>
      </c>
      <c r="E113" s="17">
        <v>71921</v>
      </c>
      <c r="F113" s="17" t="s">
        <v>21</v>
      </c>
      <c r="G113" s="17" t="s">
        <v>12</v>
      </c>
      <c r="H113" s="20">
        <v>2019</v>
      </c>
      <c r="I113" s="32" t="s">
        <v>234</v>
      </c>
      <c r="J113" s="56" t="s">
        <v>127</v>
      </c>
      <c r="K113" s="56" t="s">
        <v>182</v>
      </c>
      <c r="L113" s="1"/>
    </row>
    <row r="114" spans="1:12" ht="11.25">
      <c r="A114" s="27" t="s">
        <v>46</v>
      </c>
      <c r="B114" s="35">
        <v>2159.44</v>
      </c>
      <c r="C114" s="8">
        <v>1</v>
      </c>
      <c r="D114" s="19" t="s">
        <v>129</v>
      </c>
      <c r="E114" s="13">
        <v>71757</v>
      </c>
      <c r="F114" s="13" t="s">
        <v>21</v>
      </c>
      <c r="G114" s="13" t="s">
        <v>12</v>
      </c>
      <c r="H114" s="16">
        <v>2016</v>
      </c>
      <c r="I114" s="23" t="s">
        <v>224</v>
      </c>
      <c r="J114" s="53" t="s">
        <v>127</v>
      </c>
      <c r="K114" s="53" t="s">
        <v>169</v>
      </c>
    </row>
    <row r="115" spans="1:12" ht="11.25">
      <c r="A115" s="21" t="s">
        <v>46</v>
      </c>
      <c r="B115" s="43">
        <v>2159.44</v>
      </c>
      <c r="C115" s="8">
        <v>1</v>
      </c>
      <c r="D115" s="40" t="s">
        <v>130</v>
      </c>
      <c r="E115" s="13">
        <v>7021</v>
      </c>
      <c r="F115" s="13" t="s">
        <v>21</v>
      </c>
      <c r="G115" s="13" t="s">
        <v>12</v>
      </c>
      <c r="H115" s="16">
        <v>1991</v>
      </c>
      <c r="I115" s="23" t="s">
        <v>224</v>
      </c>
      <c r="J115" s="53" t="s">
        <v>127</v>
      </c>
      <c r="K115" s="53" t="s">
        <v>183</v>
      </c>
    </row>
    <row r="116" spans="1:12" ht="11.25">
      <c r="A116" s="21" t="s">
        <v>46</v>
      </c>
      <c r="B116" s="43">
        <v>2159.44</v>
      </c>
      <c r="C116" s="8">
        <v>1</v>
      </c>
      <c r="D116" s="40" t="s">
        <v>131</v>
      </c>
      <c r="E116" s="17">
        <v>71439</v>
      </c>
      <c r="F116" s="13" t="s">
        <v>21</v>
      </c>
      <c r="G116" s="13" t="s">
        <v>12</v>
      </c>
      <c r="H116" s="16">
        <v>2008</v>
      </c>
      <c r="I116" s="23" t="s">
        <v>224</v>
      </c>
      <c r="J116" s="53" t="s">
        <v>127</v>
      </c>
      <c r="K116" s="53" t="s">
        <v>184</v>
      </c>
    </row>
    <row r="117" spans="1:12" ht="11.25">
      <c r="A117" s="27" t="s">
        <v>46</v>
      </c>
      <c r="B117" s="35">
        <v>2159.44</v>
      </c>
      <c r="C117" s="8">
        <v>1</v>
      </c>
      <c r="D117" s="19" t="s">
        <v>132</v>
      </c>
      <c r="E117" s="17">
        <v>71829</v>
      </c>
      <c r="F117" s="19" t="s">
        <v>21</v>
      </c>
      <c r="G117" s="17" t="s">
        <v>12</v>
      </c>
      <c r="H117" s="16">
        <v>2018</v>
      </c>
      <c r="I117" s="23" t="s">
        <v>224</v>
      </c>
      <c r="J117" s="53" t="s">
        <v>127</v>
      </c>
      <c r="K117" s="53" t="s">
        <v>185</v>
      </c>
    </row>
    <row r="118" spans="1:12" ht="11.25">
      <c r="A118" s="21" t="s">
        <v>46</v>
      </c>
      <c r="B118" s="43">
        <v>2159.44</v>
      </c>
      <c r="C118" s="8">
        <v>1</v>
      </c>
      <c r="D118" s="19" t="s">
        <v>143</v>
      </c>
      <c r="E118" s="13">
        <v>71873</v>
      </c>
      <c r="F118" s="13" t="s">
        <v>21</v>
      </c>
      <c r="G118" s="13" t="s">
        <v>12</v>
      </c>
      <c r="H118" s="16">
        <v>2018</v>
      </c>
      <c r="I118" s="23" t="s">
        <v>224</v>
      </c>
      <c r="J118" s="53" t="s">
        <v>139</v>
      </c>
      <c r="K118" s="53" t="s">
        <v>189</v>
      </c>
    </row>
    <row r="119" spans="1:12" ht="11.25">
      <c r="A119" s="21" t="s">
        <v>46</v>
      </c>
      <c r="B119" s="43">
        <v>2159.44</v>
      </c>
      <c r="C119" s="8">
        <v>1</v>
      </c>
      <c r="D119" s="19" t="s">
        <v>134</v>
      </c>
      <c r="E119" s="13">
        <v>71340</v>
      </c>
      <c r="F119" s="13" t="s">
        <v>21</v>
      </c>
      <c r="G119" s="13" t="s">
        <v>12</v>
      </c>
      <c r="H119" s="16">
        <v>2013</v>
      </c>
      <c r="I119" s="23" t="s">
        <v>227</v>
      </c>
      <c r="J119" s="53" t="s">
        <v>127</v>
      </c>
      <c r="K119" s="53" t="s">
        <v>273</v>
      </c>
    </row>
    <row r="120" spans="1:12" ht="11.25">
      <c r="A120" s="27" t="s">
        <v>46</v>
      </c>
      <c r="B120" s="35">
        <v>2159.44</v>
      </c>
      <c r="C120" s="8">
        <v>1</v>
      </c>
      <c r="D120" s="90" t="s">
        <v>193</v>
      </c>
      <c r="E120" s="13">
        <v>71935</v>
      </c>
      <c r="F120" s="13" t="s">
        <v>21</v>
      </c>
      <c r="G120" s="13" t="s">
        <v>12</v>
      </c>
      <c r="H120" s="16">
        <v>2021</v>
      </c>
      <c r="I120" s="23" t="s">
        <v>227</v>
      </c>
      <c r="J120" s="53" t="s">
        <v>127</v>
      </c>
      <c r="K120" s="53" t="s">
        <v>273</v>
      </c>
    </row>
    <row r="121" spans="1:12" ht="11.25">
      <c r="A121" s="21" t="s">
        <v>46</v>
      </c>
      <c r="B121" s="43">
        <v>2159.44</v>
      </c>
      <c r="C121" s="8">
        <v>1</v>
      </c>
      <c r="D121" s="19" t="s">
        <v>135</v>
      </c>
      <c r="E121" s="13">
        <v>2569</v>
      </c>
      <c r="F121" s="13" t="s">
        <v>136</v>
      </c>
      <c r="G121" s="13" t="s">
        <v>17</v>
      </c>
      <c r="H121" s="16">
        <v>1988</v>
      </c>
      <c r="I121" s="23" t="s">
        <v>227</v>
      </c>
      <c r="J121" s="53" t="s">
        <v>127</v>
      </c>
      <c r="K121" s="53" t="s">
        <v>273</v>
      </c>
    </row>
    <row r="122" spans="1:12" ht="11.25">
      <c r="A122" s="21" t="s">
        <v>46</v>
      </c>
      <c r="B122" s="43">
        <v>2159.44</v>
      </c>
      <c r="C122" s="8">
        <v>1</v>
      </c>
      <c r="D122" s="19" t="s">
        <v>279</v>
      </c>
      <c r="E122" s="13">
        <v>71951</v>
      </c>
      <c r="F122" s="13" t="s">
        <v>21</v>
      </c>
      <c r="G122" s="13" t="s">
        <v>12</v>
      </c>
      <c r="H122" s="16">
        <v>2021</v>
      </c>
      <c r="I122" s="23" t="s">
        <v>227</v>
      </c>
      <c r="J122" s="53" t="s">
        <v>127</v>
      </c>
      <c r="K122" s="53" t="s">
        <v>274</v>
      </c>
    </row>
    <row r="123" spans="1:12" ht="11.25">
      <c r="A123" s="27" t="s">
        <v>46</v>
      </c>
      <c r="B123" s="35">
        <v>2159.44</v>
      </c>
      <c r="C123" s="8">
        <v>1</v>
      </c>
      <c r="D123" s="23" t="s">
        <v>218</v>
      </c>
      <c r="E123" s="13">
        <v>71947</v>
      </c>
      <c r="F123" s="13" t="s">
        <v>21</v>
      </c>
      <c r="G123" s="13" t="s">
        <v>12</v>
      </c>
      <c r="H123" s="16">
        <v>2021</v>
      </c>
      <c r="I123" s="23" t="s">
        <v>232</v>
      </c>
      <c r="J123" s="53" t="s">
        <v>127</v>
      </c>
      <c r="K123" s="53" t="s">
        <v>280</v>
      </c>
    </row>
    <row r="124" spans="1:12" ht="11.25">
      <c r="A124" s="21" t="s">
        <v>46</v>
      </c>
      <c r="B124" s="43">
        <v>2159.44</v>
      </c>
      <c r="C124" s="8">
        <v>1</v>
      </c>
      <c r="D124" s="19" t="s">
        <v>138</v>
      </c>
      <c r="E124" s="13">
        <v>71896</v>
      </c>
      <c r="F124" s="13" t="s">
        <v>21</v>
      </c>
      <c r="G124" s="13" t="s">
        <v>12</v>
      </c>
      <c r="H124" s="16">
        <v>2019</v>
      </c>
      <c r="I124" s="23" t="s">
        <v>232</v>
      </c>
      <c r="J124" s="53" t="s">
        <v>127</v>
      </c>
      <c r="K124" s="53" t="s">
        <v>281</v>
      </c>
    </row>
    <row r="125" spans="1:12" ht="11.25">
      <c r="A125" s="21" t="s">
        <v>46</v>
      </c>
      <c r="B125" s="43">
        <v>2159.44</v>
      </c>
      <c r="C125" s="8">
        <v>1</v>
      </c>
      <c r="D125" s="19" t="s">
        <v>219</v>
      </c>
      <c r="E125" s="13">
        <v>71948</v>
      </c>
      <c r="F125" s="13" t="s">
        <v>21</v>
      </c>
      <c r="G125" s="13" t="s">
        <v>12</v>
      </c>
      <c r="H125" s="16">
        <v>2021</v>
      </c>
      <c r="I125" s="23" t="s">
        <v>232</v>
      </c>
      <c r="J125" s="53" t="s">
        <v>127</v>
      </c>
      <c r="K125" s="53" t="s">
        <v>280</v>
      </c>
    </row>
    <row r="126" spans="1:12" ht="11.25">
      <c r="A126" s="21" t="s">
        <v>49</v>
      </c>
      <c r="B126" s="22">
        <v>1328.89</v>
      </c>
      <c r="C126" s="8">
        <v>1</v>
      </c>
      <c r="D126" s="19" t="s">
        <v>220</v>
      </c>
      <c r="E126" s="13">
        <v>71949</v>
      </c>
      <c r="F126" s="17" t="s">
        <v>21</v>
      </c>
      <c r="G126" s="17" t="s">
        <v>12</v>
      </c>
      <c r="H126" s="16">
        <v>2021</v>
      </c>
      <c r="I126" s="23" t="s">
        <v>234</v>
      </c>
      <c r="J126" s="53" t="s">
        <v>139</v>
      </c>
      <c r="K126" s="53" t="s">
        <v>282</v>
      </c>
    </row>
    <row r="127" spans="1:12" ht="11.25">
      <c r="A127" s="27" t="s">
        <v>49</v>
      </c>
      <c r="B127" s="35">
        <v>1328.89</v>
      </c>
      <c r="C127" s="8">
        <v>1</v>
      </c>
      <c r="D127" s="23" t="s">
        <v>140</v>
      </c>
      <c r="E127" s="13">
        <v>71915</v>
      </c>
      <c r="F127" s="17" t="s">
        <v>21</v>
      </c>
      <c r="G127" s="17" t="s">
        <v>12</v>
      </c>
      <c r="H127" s="16">
        <v>2019</v>
      </c>
      <c r="I127" s="23" t="s">
        <v>18</v>
      </c>
      <c r="J127" s="53" t="s">
        <v>139</v>
      </c>
      <c r="K127" s="53" t="s">
        <v>186</v>
      </c>
    </row>
    <row r="128" spans="1:12" ht="11.25">
      <c r="A128" s="21" t="s">
        <v>49</v>
      </c>
      <c r="B128" s="43">
        <v>1328.89</v>
      </c>
      <c r="C128" s="8">
        <v>1</v>
      </c>
      <c r="D128" s="40" t="s">
        <v>141</v>
      </c>
      <c r="E128" s="13">
        <v>71786</v>
      </c>
      <c r="F128" s="13" t="s">
        <v>21</v>
      </c>
      <c r="G128" s="13" t="s">
        <v>12</v>
      </c>
      <c r="H128" s="16">
        <v>2016</v>
      </c>
      <c r="I128" s="23" t="s">
        <v>229</v>
      </c>
      <c r="J128" s="53" t="s">
        <v>139</v>
      </c>
      <c r="K128" s="53" t="s">
        <v>187</v>
      </c>
    </row>
    <row r="129" spans="1:11" ht="11.25">
      <c r="A129" s="21" t="s">
        <v>49</v>
      </c>
      <c r="B129" s="43">
        <v>1328.89</v>
      </c>
      <c r="C129" s="8">
        <v>1</v>
      </c>
      <c r="D129" s="29" t="s">
        <v>142</v>
      </c>
      <c r="E129" s="30">
        <v>71749</v>
      </c>
      <c r="F129" s="25" t="s">
        <v>21</v>
      </c>
      <c r="G129" s="30" t="s">
        <v>12</v>
      </c>
      <c r="H129" s="26">
        <v>2015</v>
      </c>
      <c r="I129" s="21" t="s">
        <v>224</v>
      </c>
      <c r="J129" s="9" t="s">
        <v>139</v>
      </c>
      <c r="K129" s="9" t="s">
        <v>188</v>
      </c>
    </row>
    <row r="130" spans="1:11" ht="11.25">
      <c r="B130" s="98">
        <f>SUM(B3:B129)</f>
        <v>628549.65999999898</v>
      </c>
      <c r="C130" s="2">
        <f>SUM(C3:C129)</f>
        <v>127</v>
      </c>
    </row>
    <row r="153" spans="2:2" ht="11.25">
      <c r="B153" s="99"/>
    </row>
  </sheetData>
  <mergeCells count="2">
    <mergeCell ref="A1:I1"/>
    <mergeCell ref="M1:S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sqref="A1:XFD1048576"/>
    </sheetView>
  </sheetViews>
  <sheetFormatPr defaultColWidth="13.28515625" defaultRowHeight="15"/>
  <cols>
    <col min="1" max="1" width="4.85546875" style="108" bestFit="1" customWidth="1"/>
    <col min="2" max="2" width="3.85546875" style="108" bestFit="1" customWidth="1"/>
    <col min="3" max="3" width="7.85546875" style="108" bestFit="1" customWidth="1"/>
    <col min="4" max="4" width="28.85546875" style="108" customWidth="1"/>
    <col min="5" max="5" width="9" style="108" bestFit="1" customWidth="1"/>
    <col min="6" max="6" width="9.28515625" style="108" customWidth="1"/>
    <col min="7" max="7" width="4.85546875" style="108" bestFit="1" customWidth="1"/>
    <col min="8" max="8" width="7" style="108" bestFit="1" customWidth="1"/>
    <col min="9" max="9" width="3.85546875" style="108" bestFit="1" customWidth="1"/>
    <col min="10" max="10" width="8.7109375" style="108" bestFit="1" customWidth="1"/>
    <col min="11" max="16384" width="13.28515625" style="108"/>
  </cols>
  <sheetData>
    <row r="1" spans="1:10">
      <c r="A1" s="428" t="s">
        <v>355</v>
      </c>
      <c r="B1" s="428"/>
      <c r="C1" s="428"/>
      <c r="D1" s="428"/>
      <c r="E1" s="428"/>
      <c r="G1" s="429" t="s">
        <v>354</v>
      </c>
      <c r="H1" s="429"/>
      <c r="I1" s="429"/>
      <c r="J1" s="429"/>
    </row>
    <row r="2" spans="1:10">
      <c r="A2" s="101" t="s">
        <v>9</v>
      </c>
      <c r="B2" s="102" t="s">
        <v>2</v>
      </c>
      <c r="C2" s="101" t="s">
        <v>296</v>
      </c>
      <c r="D2" s="101" t="s">
        <v>3</v>
      </c>
      <c r="E2" s="103" t="s">
        <v>297</v>
      </c>
      <c r="G2" s="101" t="s">
        <v>9</v>
      </c>
      <c r="H2" s="101" t="s">
        <v>296</v>
      </c>
      <c r="I2" s="102" t="s">
        <v>2</v>
      </c>
      <c r="J2" s="101" t="s">
        <v>298</v>
      </c>
    </row>
    <row r="3" spans="1:10">
      <c r="A3" s="109" t="s">
        <v>299</v>
      </c>
      <c r="B3" s="110">
        <v>1</v>
      </c>
      <c r="C3" s="104">
        <v>1200.69</v>
      </c>
      <c r="D3" s="105" t="s">
        <v>300</v>
      </c>
      <c r="E3" s="106" t="s">
        <v>301</v>
      </c>
      <c r="G3" s="109" t="s">
        <v>299</v>
      </c>
      <c r="H3" s="104">
        <v>1200.69</v>
      </c>
      <c r="I3" s="110">
        <v>6</v>
      </c>
      <c r="J3" s="111">
        <f>H3*I3</f>
        <v>7204.14</v>
      </c>
    </row>
    <row r="4" spans="1:10">
      <c r="A4" s="109" t="s">
        <v>299</v>
      </c>
      <c r="B4" s="110">
        <v>1</v>
      </c>
      <c r="C4" s="104">
        <v>1200.69</v>
      </c>
      <c r="D4" s="105" t="s">
        <v>302</v>
      </c>
      <c r="E4" s="106" t="s">
        <v>303</v>
      </c>
      <c r="G4" s="109" t="s">
        <v>304</v>
      </c>
      <c r="H4" s="106">
        <v>732.55</v>
      </c>
      <c r="I4" s="110">
        <v>7</v>
      </c>
      <c r="J4" s="111">
        <f t="shared" ref="J4:J6" si="0">H4*I4</f>
        <v>5127.8499999999995</v>
      </c>
    </row>
    <row r="5" spans="1:10">
      <c r="A5" s="109" t="s">
        <v>299</v>
      </c>
      <c r="B5" s="110">
        <v>1</v>
      </c>
      <c r="C5" s="104">
        <v>1200.69</v>
      </c>
      <c r="D5" s="105" t="s">
        <v>305</v>
      </c>
      <c r="E5" s="106" t="s">
        <v>306</v>
      </c>
      <c r="G5" s="109" t="s">
        <v>307</v>
      </c>
      <c r="H5" s="106">
        <v>488.36</v>
      </c>
      <c r="I5" s="110">
        <v>3</v>
      </c>
      <c r="J5" s="111">
        <f t="shared" si="0"/>
        <v>1465.08</v>
      </c>
    </row>
    <row r="6" spans="1:10">
      <c r="A6" s="109" t="s">
        <v>299</v>
      </c>
      <c r="B6" s="110">
        <v>1</v>
      </c>
      <c r="C6" s="104">
        <v>1200.69</v>
      </c>
      <c r="D6" s="105" t="s">
        <v>308</v>
      </c>
      <c r="E6" s="106">
        <v>280</v>
      </c>
      <c r="G6" s="112" t="s">
        <v>309</v>
      </c>
      <c r="H6" s="106">
        <v>436.04</v>
      </c>
      <c r="I6" s="113">
        <v>6</v>
      </c>
      <c r="J6" s="111">
        <f t="shared" si="0"/>
        <v>2616.2400000000002</v>
      </c>
    </row>
    <row r="7" spans="1:10">
      <c r="A7" s="109" t="s">
        <v>299</v>
      </c>
      <c r="B7" s="110">
        <v>1</v>
      </c>
      <c r="C7" s="104">
        <v>1200.69</v>
      </c>
      <c r="D7" s="105" t="s">
        <v>310</v>
      </c>
      <c r="E7" s="106">
        <v>663</v>
      </c>
      <c r="G7" s="114"/>
      <c r="H7" s="115"/>
      <c r="I7" s="116">
        <f>SUM(I3:I6)</f>
        <v>22</v>
      </c>
      <c r="J7" s="117">
        <f>SUM(J3:J6)</f>
        <v>16413.310000000001</v>
      </c>
    </row>
    <row r="8" spans="1:10">
      <c r="A8" s="109" t="s">
        <v>299</v>
      </c>
      <c r="B8" s="110">
        <v>1</v>
      </c>
      <c r="C8" s="104">
        <v>1200.69</v>
      </c>
      <c r="D8" s="105" t="s">
        <v>311</v>
      </c>
      <c r="E8" s="106">
        <v>752</v>
      </c>
    </row>
    <row r="9" spans="1:10">
      <c r="A9" s="109" t="s">
        <v>304</v>
      </c>
      <c r="B9" s="110">
        <v>1</v>
      </c>
      <c r="C9" s="106">
        <v>732.55</v>
      </c>
      <c r="D9" s="118" t="s">
        <v>312</v>
      </c>
      <c r="E9" s="106"/>
    </row>
    <row r="10" spans="1:10">
      <c r="A10" s="109" t="s">
        <v>304</v>
      </c>
      <c r="B10" s="110">
        <v>1</v>
      </c>
      <c r="C10" s="106">
        <v>732.55</v>
      </c>
      <c r="D10" s="105" t="s">
        <v>313</v>
      </c>
      <c r="E10" s="106">
        <v>647</v>
      </c>
    </row>
    <row r="11" spans="1:10">
      <c r="A11" s="109" t="s">
        <v>304</v>
      </c>
      <c r="B11" s="110">
        <v>1</v>
      </c>
      <c r="C11" s="106">
        <v>732.55</v>
      </c>
      <c r="D11" s="105" t="s">
        <v>314</v>
      </c>
      <c r="E11" s="106">
        <v>531</v>
      </c>
    </row>
    <row r="12" spans="1:10">
      <c r="A12" s="109" t="s">
        <v>304</v>
      </c>
      <c r="B12" s="110">
        <v>1</v>
      </c>
      <c r="C12" s="106">
        <v>732.55</v>
      </c>
      <c r="D12" s="118" t="s">
        <v>312</v>
      </c>
      <c r="E12" s="106"/>
    </row>
    <row r="13" spans="1:10">
      <c r="A13" s="109" t="s">
        <v>304</v>
      </c>
      <c r="B13" s="110">
        <v>1</v>
      </c>
      <c r="C13" s="106">
        <v>732.55</v>
      </c>
      <c r="D13" s="105" t="s">
        <v>315</v>
      </c>
      <c r="E13" s="106">
        <v>2187</v>
      </c>
    </row>
    <row r="14" spans="1:10">
      <c r="A14" s="109" t="s">
        <v>304</v>
      </c>
      <c r="B14" s="110">
        <v>1</v>
      </c>
      <c r="C14" s="106">
        <v>732.55</v>
      </c>
      <c r="D14" s="105" t="s">
        <v>316</v>
      </c>
      <c r="E14" s="106">
        <v>2232</v>
      </c>
    </row>
    <row r="15" spans="1:10">
      <c r="A15" s="109" t="s">
        <v>304</v>
      </c>
      <c r="B15" s="110">
        <v>1</v>
      </c>
      <c r="C15" s="106">
        <v>732.55</v>
      </c>
      <c r="D15" s="118" t="s">
        <v>312</v>
      </c>
      <c r="E15" s="106">
        <v>2704</v>
      </c>
    </row>
    <row r="16" spans="1:10">
      <c r="A16" s="109" t="s">
        <v>307</v>
      </c>
      <c r="B16" s="110">
        <v>1</v>
      </c>
      <c r="C16" s="106">
        <v>488.36</v>
      </c>
      <c r="D16" s="105" t="s">
        <v>317</v>
      </c>
      <c r="E16" s="106" t="s">
        <v>318</v>
      </c>
    </row>
    <row r="17" spans="1:5">
      <c r="A17" s="109" t="s">
        <v>307</v>
      </c>
      <c r="B17" s="110">
        <v>1</v>
      </c>
      <c r="C17" s="106">
        <v>488.36</v>
      </c>
      <c r="D17" s="118" t="s">
        <v>312</v>
      </c>
      <c r="E17" s="106"/>
    </row>
    <row r="18" spans="1:5">
      <c r="A18" s="109" t="s">
        <v>307</v>
      </c>
      <c r="B18" s="110">
        <v>1</v>
      </c>
      <c r="C18" s="106">
        <v>488.36</v>
      </c>
      <c r="D18" s="118" t="s">
        <v>312</v>
      </c>
      <c r="E18" s="106"/>
    </row>
    <row r="19" spans="1:5">
      <c r="A19" s="109" t="s">
        <v>307</v>
      </c>
      <c r="B19" s="110">
        <v>1</v>
      </c>
      <c r="C19" s="106">
        <v>488.36</v>
      </c>
      <c r="D19" s="118" t="s">
        <v>312</v>
      </c>
      <c r="E19" s="106"/>
    </row>
    <row r="20" spans="1:5">
      <c r="A20" s="109" t="s">
        <v>309</v>
      </c>
      <c r="B20" s="110">
        <v>1</v>
      </c>
      <c r="C20" s="106">
        <v>436.04</v>
      </c>
      <c r="D20" s="105" t="s">
        <v>319</v>
      </c>
      <c r="E20" s="107">
        <v>2194</v>
      </c>
    </row>
    <row r="21" spans="1:5">
      <c r="A21" s="109" t="s">
        <v>309</v>
      </c>
      <c r="B21" s="110">
        <v>1</v>
      </c>
      <c r="C21" s="106">
        <v>436.04</v>
      </c>
      <c r="D21" s="105" t="s">
        <v>320</v>
      </c>
      <c r="E21" s="106">
        <v>2640</v>
      </c>
    </row>
    <row r="22" spans="1:5">
      <c r="A22" s="109" t="s">
        <v>309</v>
      </c>
      <c r="B22" s="110">
        <v>1</v>
      </c>
      <c r="C22" s="106">
        <v>436.04</v>
      </c>
      <c r="D22" s="105" t="s">
        <v>321</v>
      </c>
      <c r="E22" s="106">
        <v>1996</v>
      </c>
    </row>
    <row r="23" spans="1:5">
      <c r="A23" s="109" t="s">
        <v>309</v>
      </c>
      <c r="B23" s="110">
        <v>1</v>
      </c>
      <c r="C23" s="106">
        <v>436.04</v>
      </c>
      <c r="D23" s="105" t="s">
        <v>322</v>
      </c>
      <c r="E23" s="106">
        <v>774</v>
      </c>
    </row>
    <row r="24" spans="1:5">
      <c r="A24" s="109" t="s">
        <v>309</v>
      </c>
      <c r="B24" s="110">
        <v>1</v>
      </c>
      <c r="C24" s="106">
        <v>436.04</v>
      </c>
      <c r="D24" s="119" t="s">
        <v>312</v>
      </c>
      <c r="E24" s="120"/>
    </row>
    <row r="25" spans="1:5">
      <c r="A25" s="112" t="s">
        <v>309</v>
      </c>
      <c r="B25" s="113">
        <v>1</v>
      </c>
      <c r="C25" s="106">
        <v>436.04</v>
      </c>
      <c r="D25" s="118" t="s">
        <v>312</v>
      </c>
      <c r="E25" s="120"/>
    </row>
    <row r="26" spans="1:5">
      <c r="A26" s="114"/>
      <c r="B26" s="121">
        <f>SUM(B3:B25)</f>
        <v>23</v>
      </c>
      <c r="C26" s="115">
        <f>SUM(C3:C25)</f>
        <v>16901.670000000006</v>
      </c>
      <c r="D26" s="114"/>
      <c r="E26" s="114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153"/>
  <sheetViews>
    <sheetView topLeftCell="F1" workbookViewId="0">
      <selection activeCell="M15" sqref="M15"/>
    </sheetView>
  </sheetViews>
  <sheetFormatPr defaultColWidth="9.140625" defaultRowHeight="12" customHeight="1"/>
  <cols>
    <col min="1" max="1" width="7.140625" style="66" customWidth="1"/>
    <col min="2" max="2" width="11" style="66" bestFit="1" customWidth="1"/>
    <col min="3" max="3" width="3.85546875" style="139" customWidth="1"/>
    <col min="4" max="4" width="37.5703125" style="66" bestFit="1" customWidth="1"/>
    <col min="5" max="5" width="8.5703125" style="48" bestFit="1" customWidth="1"/>
    <col min="6" max="6" width="9.85546875" style="66" bestFit="1" customWidth="1"/>
    <col min="7" max="7" width="6.140625" style="66" bestFit="1" customWidth="1"/>
    <col min="8" max="8" width="4.42578125" style="151" bestFit="1" customWidth="1"/>
    <col min="9" max="9" width="7.85546875" style="66" bestFit="1" customWidth="1"/>
    <col min="10" max="10" width="15" style="157" bestFit="1" customWidth="1"/>
    <col min="11" max="11" width="56.42578125" style="157" bestFit="1" customWidth="1"/>
    <col min="12" max="12" width="7.140625" style="6" customWidth="1"/>
    <col min="13" max="13" width="13.85546875" style="66" customWidth="1"/>
    <col min="14" max="14" width="7.7109375" style="66" customWidth="1"/>
    <col min="15" max="15" width="9.140625" style="66" customWidth="1"/>
    <col min="16" max="16" width="11.7109375" style="66" customWidth="1"/>
    <col min="17" max="17" width="7.85546875" style="66" customWidth="1"/>
    <col min="18" max="18" width="3.7109375" style="139" customWidth="1"/>
    <col min="19" max="19" width="9.5703125" style="66" customWidth="1"/>
    <col min="20" max="20" width="14.28515625" style="66" customWidth="1"/>
    <col min="21" max="16384" width="9.140625" style="66"/>
  </cols>
  <sheetData>
    <row r="1" spans="1:19" ht="11.25">
      <c r="A1" s="430" t="s">
        <v>356</v>
      </c>
      <c r="B1" s="430"/>
      <c r="C1" s="430"/>
      <c r="D1" s="430"/>
      <c r="E1" s="430"/>
      <c r="F1" s="430"/>
      <c r="G1" s="430"/>
      <c r="H1" s="430"/>
      <c r="I1" s="430"/>
      <c r="J1" s="125"/>
      <c r="K1" s="125"/>
      <c r="M1" s="430" t="s">
        <v>357</v>
      </c>
      <c r="N1" s="430"/>
      <c r="O1" s="430"/>
      <c r="P1" s="430"/>
      <c r="Q1" s="430"/>
      <c r="R1" s="430"/>
      <c r="S1" s="430"/>
    </row>
    <row r="2" spans="1:19" ht="11.25">
      <c r="A2" s="126" t="s">
        <v>0</v>
      </c>
      <c r="B2" s="126" t="s">
        <v>1</v>
      </c>
      <c r="C2" s="127" t="s">
        <v>2</v>
      </c>
      <c r="D2" s="126" t="s">
        <v>3</v>
      </c>
      <c r="E2" s="59" t="s">
        <v>4</v>
      </c>
      <c r="F2" s="126" t="s">
        <v>5</v>
      </c>
      <c r="G2" s="126" t="s">
        <v>6</v>
      </c>
      <c r="H2" s="128" t="s">
        <v>221</v>
      </c>
      <c r="I2" s="126" t="s">
        <v>7</v>
      </c>
      <c r="J2" s="59" t="s">
        <v>8</v>
      </c>
      <c r="K2" s="59" t="s">
        <v>222</v>
      </c>
      <c r="M2" s="24"/>
      <c r="N2" s="24" t="s">
        <v>9</v>
      </c>
      <c r="O2" s="24" t="s">
        <v>10</v>
      </c>
      <c r="P2" s="24" t="s">
        <v>11</v>
      </c>
      <c r="Q2" s="24" t="s">
        <v>12</v>
      </c>
      <c r="R2" s="159" t="s">
        <v>2</v>
      </c>
      <c r="S2" s="24" t="s">
        <v>13</v>
      </c>
    </row>
    <row r="3" spans="1:19" ht="11.25">
      <c r="A3" s="126" t="s">
        <v>198</v>
      </c>
      <c r="B3" s="131">
        <v>16240</v>
      </c>
      <c r="C3" s="127">
        <v>1</v>
      </c>
      <c r="D3" s="12" t="s">
        <v>15</v>
      </c>
      <c r="E3" s="17">
        <v>71881</v>
      </c>
      <c r="F3" s="19" t="s">
        <v>16</v>
      </c>
      <c r="G3" s="17" t="s">
        <v>17</v>
      </c>
      <c r="H3" s="132">
        <v>2018</v>
      </c>
      <c r="I3" s="32" t="s">
        <v>18</v>
      </c>
      <c r="J3" s="56" t="s">
        <v>223</v>
      </c>
      <c r="K3" s="56" t="s">
        <v>223</v>
      </c>
      <c r="M3" s="27" t="s">
        <v>199</v>
      </c>
      <c r="N3" s="27" t="s">
        <v>200</v>
      </c>
      <c r="O3" s="133">
        <v>3248</v>
      </c>
      <c r="P3" s="133">
        <v>12992</v>
      </c>
      <c r="Q3" s="133">
        <f>O3+P3</f>
        <v>16240</v>
      </c>
      <c r="R3" s="134">
        <v>1</v>
      </c>
      <c r="S3" s="135">
        <f t="shared" ref="S3:S13" si="0">Q3*R3</f>
        <v>16240</v>
      </c>
    </row>
    <row r="4" spans="1:19" ht="11.25">
      <c r="A4" s="126" t="s">
        <v>201</v>
      </c>
      <c r="B4" s="131">
        <v>13920</v>
      </c>
      <c r="C4" s="127">
        <v>1</v>
      </c>
      <c r="D4" s="12" t="s">
        <v>23</v>
      </c>
      <c r="E4" s="17">
        <v>71579</v>
      </c>
      <c r="F4" s="17" t="s">
        <v>21</v>
      </c>
      <c r="G4" s="17" t="s">
        <v>12</v>
      </c>
      <c r="H4" s="20">
        <v>2015</v>
      </c>
      <c r="I4" s="32" t="s">
        <v>24</v>
      </c>
      <c r="J4" s="56" t="s">
        <v>25</v>
      </c>
      <c r="K4" s="56" t="s">
        <v>145</v>
      </c>
      <c r="M4" s="27" t="s">
        <v>358</v>
      </c>
      <c r="N4" s="27" t="s">
        <v>200</v>
      </c>
      <c r="O4" s="133">
        <v>2784</v>
      </c>
      <c r="P4" s="133">
        <v>11136</v>
      </c>
      <c r="Q4" s="133">
        <f>O4+P4</f>
        <v>13920</v>
      </c>
      <c r="R4" s="134">
        <v>6</v>
      </c>
      <c r="S4" s="135">
        <f t="shared" si="0"/>
        <v>83520</v>
      </c>
    </row>
    <row r="5" spans="1:19" ht="11.25">
      <c r="A5" s="126" t="s">
        <v>201</v>
      </c>
      <c r="B5" s="131">
        <v>13920</v>
      </c>
      <c r="C5" s="127">
        <v>1</v>
      </c>
      <c r="D5" s="12" t="s">
        <v>27</v>
      </c>
      <c r="E5" s="17">
        <v>71891</v>
      </c>
      <c r="F5" s="17" t="s">
        <v>28</v>
      </c>
      <c r="G5" s="17" t="s">
        <v>29</v>
      </c>
      <c r="H5" s="20">
        <v>2019</v>
      </c>
      <c r="I5" s="32" t="s">
        <v>224</v>
      </c>
      <c r="J5" s="56" t="s">
        <v>225</v>
      </c>
      <c r="K5" s="56" t="s">
        <v>226</v>
      </c>
      <c r="M5" s="24" t="s">
        <v>359</v>
      </c>
      <c r="N5" s="24" t="s">
        <v>14</v>
      </c>
      <c r="O5" s="160">
        <v>2312.25</v>
      </c>
      <c r="P5" s="160">
        <v>9249.0300000000007</v>
      </c>
      <c r="Q5" s="160">
        <f>O5+P5</f>
        <v>11561.28</v>
      </c>
      <c r="R5" s="159">
        <v>3</v>
      </c>
      <c r="S5" s="161">
        <f t="shared" si="0"/>
        <v>34683.840000000004</v>
      </c>
    </row>
    <row r="6" spans="1:19" ht="11.25">
      <c r="A6" s="126" t="s">
        <v>201</v>
      </c>
      <c r="B6" s="131">
        <v>13920</v>
      </c>
      <c r="C6" s="127">
        <v>1</v>
      </c>
      <c r="D6" s="12" t="s">
        <v>32</v>
      </c>
      <c r="E6" s="17">
        <v>71884</v>
      </c>
      <c r="F6" s="17" t="s">
        <v>21</v>
      </c>
      <c r="G6" s="17" t="s">
        <v>12</v>
      </c>
      <c r="H6" s="20">
        <v>2019</v>
      </c>
      <c r="I6" s="32" t="s">
        <v>227</v>
      </c>
      <c r="J6" s="56" t="s">
        <v>225</v>
      </c>
      <c r="K6" s="56" t="s">
        <v>228</v>
      </c>
      <c r="M6" s="24" t="s">
        <v>360</v>
      </c>
      <c r="N6" s="24" t="s">
        <v>19</v>
      </c>
      <c r="O6" s="160">
        <v>1695.65</v>
      </c>
      <c r="P6" s="160">
        <v>6782.61</v>
      </c>
      <c r="Q6" s="160">
        <f t="shared" ref="Q6:Q13" si="1">O6+P6</f>
        <v>8478.26</v>
      </c>
      <c r="R6" s="159">
        <v>6</v>
      </c>
      <c r="S6" s="161">
        <f t="shared" si="0"/>
        <v>50869.56</v>
      </c>
    </row>
    <row r="7" spans="1:19" ht="11.25">
      <c r="A7" s="126" t="s">
        <v>201</v>
      </c>
      <c r="B7" s="131">
        <v>13920</v>
      </c>
      <c r="C7" s="127">
        <v>1</v>
      </c>
      <c r="D7" s="18" t="s">
        <v>35</v>
      </c>
      <c r="E7" s="17">
        <v>71880</v>
      </c>
      <c r="F7" s="19" t="s">
        <v>21</v>
      </c>
      <c r="G7" s="17" t="s">
        <v>12</v>
      </c>
      <c r="H7" s="20">
        <v>2019</v>
      </c>
      <c r="I7" s="32" t="s">
        <v>229</v>
      </c>
      <c r="J7" s="56" t="s">
        <v>230</v>
      </c>
      <c r="K7" s="56" t="s">
        <v>231</v>
      </c>
      <c r="M7" s="24" t="s">
        <v>361</v>
      </c>
      <c r="N7" s="24" t="s">
        <v>31</v>
      </c>
      <c r="O7" s="160">
        <v>1425.9</v>
      </c>
      <c r="P7" s="160">
        <v>5703.56</v>
      </c>
      <c r="Q7" s="160">
        <f t="shared" si="1"/>
        <v>7129.4600000000009</v>
      </c>
      <c r="R7" s="159">
        <v>9</v>
      </c>
      <c r="S7" s="161">
        <f t="shared" si="0"/>
        <v>64165.140000000007</v>
      </c>
    </row>
    <row r="8" spans="1:19" ht="11.25">
      <c r="A8" s="126" t="s">
        <v>201</v>
      </c>
      <c r="B8" s="131">
        <v>13920</v>
      </c>
      <c r="C8" s="127">
        <v>1</v>
      </c>
      <c r="D8" s="12" t="s">
        <v>146</v>
      </c>
      <c r="E8" s="19">
        <v>71931</v>
      </c>
      <c r="F8" s="19" t="s">
        <v>21</v>
      </c>
      <c r="G8" s="19" t="s">
        <v>147</v>
      </c>
      <c r="H8" s="132">
        <v>2021</v>
      </c>
      <c r="I8" s="32" t="s">
        <v>232</v>
      </c>
      <c r="J8" s="56" t="s">
        <v>230</v>
      </c>
      <c r="K8" s="56" t="s">
        <v>329</v>
      </c>
      <c r="M8" s="24" t="s">
        <v>33</v>
      </c>
      <c r="N8" s="24" t="s">
        <v>34</v>
      </c>
      <c r="O8" s="160">
        <v>1310.28</v>
      </c>
      <c r="P8" s="160">
        <v>5241.1099999999997</v>
      </c>
      <c r="Q8" s="160">
        <f t="shared" si="1"/>
        <v>6551.3899999999994</v>
      </c>
      <c r="R8" s="159">
        <v>27</v>
      </c>
      <c r="S8" s="161">
        <f t="shared" si="0"/>
        <v>176887.52999999997</v>
      </c>
    </row>
    <row r="9" spans="1:19" ht="11.25">
      <c r="A9" s="126" t="s">
        <v>201</v>
      </c>
      <c r="B9" s="131">
        <v>13920</v>
      </c>
      <c r="C9" s="127">
        <v>1</v>
      </c>
      <c r="D9" s="12" t="s">
        <v>44</v>
      </c>
      <c r="E9" s="17">
        <v>71887</v>
      </c>
      <c r="F9" s="17" t="s">
        <v>21</v>
      </c>
      <c r="G9" s="17" t="s">
        <v>12</v>
      </c>
      <c r="H9" s="20">
        <v>2019</v>
      </c>
      <c r="I9" s="32" t="s">
        <v>234</v>
      </c>
      <c r="J9" s="56" t="s">
        <v>230</v>
      </c>
      <c r="K9" s="56" t="s">
        <v>235</v>
      </c>
      <c r="M9" s="24" t="s">
        <v>36</v>
      </c>
      <c r="N9" s="24" t="s">
        <v>37</v>
      </c>
      <c r="O9" s="160">
        <v>1076.06</v>
      </c>
      <c r="P9" s="160">
        <v>4316.21</v>
      </c>
      <c r="Q9" s="160">
        <v>5395.27</v>
      </c>
      <c r="R9" s="159">
        <v>25</v>
      </c>
      <c r="S9" s="161">
        <f t="shared" si="0"/>
        <v>134881.75</v>
      </c>
    </row>
    <row r="10" spans="1:19" ht="11.25">
      <c r="A10" s="27" t="s">
        <v>14</v>
      </c>
      <c r="B10" s="28">
        <v>11561.28</v>
      </c>
      <c r="C10" s="127">
        <v>1</v>
      </c>
      <c r="D10" s="19" t="s">
        <v>41</v>
      </c>
      <c r="E10" s="17">
        <v>6971</v>
      </c>
      <c r="F10" s="17" t="s">
        <v>21</v>
      </c>
      <c r="G10" s="17" t="s">
        <v>12</v>
      </c>
      <c r="H10" s="20">
        <v>2009</v>
      </c>
      <c r="I10" s="32" t="s">
        <v>229</v>
      </c>
      <c r="J10" s="56" t="s">
        <v>236</v>
      </c>
      <c r="K10" s="56" t="s">
        <v>330</v>
      </c>
      <c r="M10" s="24" t="s">
        <v>39</v>
      </c>
      <c r="N10" s="24" t="s">
        <v>40</v>
      </c>
      <c r="O10" s="24">
        <v>936.46</v>
      </c>
      <c r="P10" s="160">
        <v>3745.85</v>
      </c>
      <c r="Q10" s="160">
        <f t="shared" si="1"/>
        <v>4682.3099999999995</v>
      </c>
      <c r="R10" s="159">
        <v>4</v>
      </c>
      <c r="S10" s="161">
        <f t="shared" si="0"/>
        <v>18729.239999999998</v>
      </c>
    </row>
    <row r="11" spans="1:19" ht="11.25">
      <c r="A11" s="27" t="s">
        <v>14</v>
      </c>
      <c r="B11" s="28">
        <v>11561.28</v>
      </c>
      <c r="C11" s="127">
        <v>1</v>
      </c>
      <c r="D11" s="32" t="s">
        <v>50</v>
      </c>
      <c r="E11" s="17">
        <v>71922</v>
      </c>
      <c r="F11" s="19" t="s">
        <v>21</v>
      </c>
      <c r="G11" s="17" t="s">
        <v>12</v>
      </c>
      <c r="H11" s="20">
        <v>2019</v>
      </c>
      <c r="I11" s="32" t="s">
        <v>18</v>
      </c>
      <c r="J11" s="56" t="s">
        <v>236</v>
      </c>
      <c r="K11" s="56" t="s">
        <v>331</v>
      </c>
      <c r="M11" s="24" t="s">
        <v>42</v>
      </c>
      <c r="N11" s="24" t="s">
        <v>43</v>
      </c>
      <c r="O11" s="24">
        <v>770.75</v>
      </c>
      <c r="P11" s="160">
        <v>3083.01</v>
      </c>
      <c r="Q11" s="160">
        <f t="shared" si="1"/>
        <v>3853.76</v>
      </c>
      <c r="R11" s="159">
        <v>28</v>
      </c>
      <c r="S11" s="161">
        <f t="shared" si="0"/>
        <v>107905.28</v>
      </c>
    </row>
    <row r="12" spans="1:19">
      <c r="A12" s="27" t="s">
        <v>14</v>
      </c>
      <c r="B12" s="28">
        <v>11561.28</v>
      </c>
      <c r="C12" s="127">
        <v>1</v>
      </c>
      <c r="D12" s="24" t="s">
        <v>239</v>
      </c>
      <c r="E12" s="30">
        <v>71950</v>
      </c>
      <c r="F12" s="19" t="s">
        <v>21</v>
      </c>
      <c r="G12" s="17" t="s">
        <v>12</v>
      </c>
      <c r="H12" s="39">
        <v>2021</v>
      </c>
      <c r="I12" s="32" t="s">
        <v>18</v>
      </c>
      <c r="J12" s="56" t="s">
        <v>240</v>
      </c>
      <c r="K12" s="57" t="s">
        <v>241</v>
      </c>
      <c r="M12" s="24" t="s">
        <v>45</v>
      </c>
      <c r="N12" s="24" t="s">
        <v>46</v>
      </c>
      <c r="O12" s="24">
        <v>500.99</v>
      </c>
      <c r="P12" s="160">
        <v>2003.96</v>
      </c>
      <c r="Q12" s="160">
        <f t="shared" si="1"/>
        <v>2504.9499999999998</v>
      </c>
      <c r="R12" s="159">
        <v>14</v>
      </c>
      <c r="S12" s="161">
        <f t="shared" si="0"/>
        <v>35069.299999999996</v>
      </c>
    </row>
    <row r="13" spans="1:19" ht="11.25">
      <c r="A13" s="27" t="s">
        <v>19</v>
      </c>
      <c r="B13" s="28">
        <v>8478.26</v>
      </c>
      <c r="C13" s="127">
        <v>1</v>
      </c>
      <c r="D13" s="36" t="s">
        <v>20</v>
      </c>
      <c r="E13" s="30">
        <v>71802</v>
      </c>
      <c r="F13" s="30" t="s">
        <v>21</v>
      </c>
      <c r="G13" s="30" t="s">
        <v>12</v>
      </c>
      <c r="H13" s="79">
        <v>2016</v>
      </c>
      <c r="I13" s="32" t="s">
        <v>18</v>
      </c>
      <c r="J13" s="59" t="s">
        <v>22</v>
      </c>
      <c r="K13" s="59" t="s">
        <v>144</v>
      </c>
      <c r="M13" s="24" t="s">
        <v>48</v>
      </c>
      <c r="N13" s="24" t="s">
        <v>49</v>
      </c>
      <c r="O13" s="24">
        <v>308.3</v>
      </c>
      <c r="P13" s="160">
        <v>1233.21</v>
      </c>
      <c r="Q13" s="160">
        <f t="shared" si="1"/>
        <v>1541.51</v>
      </c>
      <c r="R13" s="159">
        <v>4</v>
      </c>
      <c r="S13" s="161">
        <f t="shared" si="0"/>
        <v>6166.04</v>
      </c>
    </row>
    <row r="14" spans="1:19" ht="11.25">
      <c r="A14" s="27" t="s">
        <v>19</v>
      </c>
      <c r="B14" s="28">
        <v>8478.26</v>
      </c>
      <c r="C14" s="127">
        <v>1</v>
      </c>
      <c r="D14" s="32" t="s">
        <v>204</v>
      </c>
      <c r="E14" s="138">
        <v>71940</v>
      </c>
      <c r="F14" s="17" t="s">
        <v>21</v>
      </c>
      <c r="G14" s="17" t="s">
        <v>12</v>
      </c>
      <c r="H14" s="20">
        <v>2021</v>
      </c>
      <c r="I14" s="32" t="s">
        <v>18</v>
      </c>
      <c r="J14" s="56" t="s">
        <v>242</v>
      </c>
      <c r="K14" s="56" t="s">
        <v>205</v>
      </c>
      <c r="M14" s="162"/>
      <c r="N14" s="162"/>
      <c r="O14" s="162"/>
      <c r="P14" s="162"/>
      <c r="Q14" s="162"/>
      <c r="R14" s="162"/>
      <c r="S14" s="163">
        <f>SUM(S3:S13)</f>
        <v>729117.68</v>
      </c>
    </row>
    <row r="15" spans="1:19" ht="11.25">
      <c r="A15" s="27" t="s">
        <v>19</v>
      </c>
      <c r="B15" s="28">
        <v>8478.26</v>
      </c>
      <c r="C15" s="127">
        <v>1</v>
      </c>
      <c r="D15" s="34" t="s">
        <v>351</v>
      </c>
      <c r="E15" s="30">
        <v>71970</v>
      </c>
      <c r="F15" s="17" t="s">
        <v>21</v>
      </c>
      <c r="G15" s="17" t="s">
        <v>12</v>
      </c>
      <c r="H15" s="27">
        <v>2022</v>
      </c>
      <c r="I15" s="32" t="s">
        <v>18</v>
      </c>
      <c r="J15" s="59" t="s">
        <v>22</v>
      </c>
      <c r="K15" s="59" t="s">
        <v>22</v>
      </c>
      <c r="M15" s="162"/>
      <c r="N15" s="162"/>
      <c r="O15" s="162"/>
      <c r="P15" s="162"/>
      <c r="Q15" s="162"/>
      <c r="R15" s="162"/>
      <c r="S15" s="164"/>
    </row>
    <row r="16" spans="1:19" ht="11.25">
      <c r="A16" s="27" t="s">
        <v>19</v>
      </c>
      <c r="B16" s="28">
        <v>8478.26</v>
      </c>
      <c r="C16" s="127">
        <v>1</v>
      </c>
      <c r="D16" s="32" t="s">
        <v>283</v>
      </c>
      <c r="E16" s="138">
        <v>71957</v>
      </c>
      <c r="F16" s="17" t="s">
        <v>21</v>
      </c>
      <c r="G16" s="17" t="s">
        <v>12</v>
      </c>
      <c r="H16" s="20">
        <v>2021</v>
      </c>
      <c r="I16" s="32" t="s">
        <v>18</v>
      </c>
      <c r="J16" s="56" t="s">
        <v>22</v>
      </c>
      <c r="K16" s="56" t="s">
        <v>22</v>
      </c>
      <c r="L16" s="58"/>
    </row>
    <row r="17" spans="1:20" ht="12" customHeight="1">
      <c r="A17" s="27" t="s">
        <v>19</v>
      </c>
      <c r="B17" s="28">
        <v>8478.26</v>
      </c>
      <c r="C17" s="127">
        <v>1</v>
      </c>
      <c r="D17" s="32" t="s">
        <v>38</v>
      </c>
      <c r="E17" s="138"/>
      <c r="F17" s="17" t="s">
        <v>21</v>
      </c>
      <c r="G17" s="17" t="s">
        <v>12</v>
      </c>
      <c r="H17" s="20">
        <v>2022</v>
      </c>
      <c r="I17" s="32" t="s">
        <v>18</v>
      </c>
      <c r="J17" s="56" t="s">
        <v>22</v>
      </c>
      <c r="K17" s="56" t="s">
        <v>22</v>
      </c>
      <c r="L17" s="58"/>
    </row>
    <row r="18" spans="1:20" ht="12" customHeight="1">
      <c r="A18" s="27" t="s">
        <v>19</v>
      </c>
      <c r="B18" s="28">
        <v>8478.26</v>
      </c>
      <c r="C18" s="127">
        <v>1</v>
      </c>
      <c r="D18" s="27" t="s">
        <v>362</v>
      </c>
      <c r="E18" s="141">
        <v>71971</v>
      </c>
      <c r="F18" s="17" t="s">
        <v>21</v>
      </c>
      <c r="G18" s="17" t="s">
        <v>12</v>
      </c>
      <c r="H18" s="20">
        <v>2023</v>
      </c>
      <c r="I18" s="27" t="s">
        <v>18</v>
      </c>
      <c r="J18" s="59" t="s">
        <v>22</v>
      </c>
      <c r="K18" s="56" t="s">
        <v>22</v>
      </c>
    </row>
    <row r="19" spans="1:20" ht="12" customHeight="1">
      <c r="A19" s="27" t="s">
        <v>31</v>
      </c>
      <c r="B19" s="28">
        <v>7129.46</v>
      </c>
      <c r="C19" s="127">
        <v>1</v>
      </c>
      <c r="D19" s="36" t="s">
        <v>47</v>
      </c>
      <c r="E19" s="30">
        <v>71785</v>
      </c>
      <c r="F19" s="30" t="s">
        <v>21</v>
      </c>
      <c r="G19" s="30" t="s">
        <v>12</v>
      </c>
      <c r="H19" s="39">
        <v>2016</v>
      </c>
      <c r="I19" s="32" t="s">
        <v>18</v>
      </c>
      <c r="J19" s="59" t="s">
        <v>196</v>
      </c>
      <c r="K19" s="59" t="s">
        <v>245</v>
      </c>
      <c r="L19" s="60"/>
      <c r="T19" s="76"/>
    </row>
    <row r="20" spans="1:20" ht="12" customHeight="1">
      <c r="A20" s="27" t="s">
        <v>31</v>
      </c>
      <c r="B20" s="28">
        <v>7129.46</v>
      </c>
      <c r="C20" s="127">
        <v>1</v>
      </c>
      <c r="D20" s="36" t="s">
        <v>53</v>
      </c>
      <c r="E20" s="30">
        <v>70394</v>
      </c>
      <c r="F20" s="30" t="s">
        <v>21</v>
      </c>
      <c r="G20" s="30" t="s">
        <v>12</v>
      </c>
      <c r="H20" s="39">
        <v>1993</v>
      </c>
      <c r="I20" s="27" t="s">
        <v>224</v>
      </c>
      <c r="J20" s="59" t="s">
        <v>196</v>
      </c>
      <c r="K20" s="59" t="s">
        <v>246</v>
      </c>
    </row>
    <row r="21" spans="1:20" ht="12" customHeight="1">
      <c r="A21" s="27" t="s">
        <v>31</v>
      </c>
      <c r="B21" s="28">
        <v>7129.46</v>
      </c>
      <c r="C21" s="127">
        <v>1</v>
      </c>
      <c r="D21" s="27" t="s">
        <v>195</v>
      </c>
      <c r="E21" s="30">
        <v>71937</v>
      </c>
      <c r="F21" s="30" t="s">
        <v>21</v>
      </c>
      <c r="G21" s="30" t="s">
        <v>12</v>
      </c>
      <c r="H21" s="39">
        <v>2021</v>
      </c>
      <c r="I21" s="27" t="s">
        <v>18</v>
      </c>
      <c r="J21" s="59" t="s">
        <v>196</v>
      </c>
      <c r="K21" s="59" t="s">
        <v>247</v>
      </c>
    </row>
    <row r="22" spans="1:20" ht="12" customHeight="1">
      <c r="A22" s="27" t="s">
        <v>31</v>
      </c>
      <c r="B22" s="28">
        <v>7129.46</v>
      </c>
      <c r="C22" s="127">
        <v>1</v>
      </c>
      <c r="D22" s="19" t="s">
        <v>73</v>
      </c>
      <c r="E22" s="17">
        <v>6874</v>
      </c>
      <c r="F22" s="17" t="s">
        <v>21</v>
      </c>
      <c r="G22" s="17" t="s">
        <v>12</v>
      </c>
      <c r="H22" s="20">
        <v>2007</v>
      </c>
      <c r="I22" s="32" t="s">
        <v>224</v>
      </c>
      <c r="J22" s="56" t="s">
        <v>196</v>
      </c>
      <c r="K22" s="56" t="s">
        <v>248</v>
      </c>
    </row>
    <row r="23" spans="1:20" ht="12" customHeight="1">
      <c r="A23" s="27" t="s">
        <v>31</v>
      </c>
      <c r="B23" s="28">
        <v>7129.46</v>
      </c>
      <c r="C23" s="127">
        <v>1</v>
      </c>
      <c r="D23" s="36" t="s">
        <v>95</v>
      </c>
      <c r="E23" s="30">
        <v>71810</v>
      </c>
      <c r="F23" s="30" t="s">
        <v>21</v>
      </c>
      <c r="G23" s="30" t="s">
        <v>12</v>
      </c>
      <c r="H23" s="39">
        <v>2017</v>
      </c>
      <c r="I23" s="27" t="s">
        <v>232</v>
      </c>
      <c r="J23" s="59" t="s">
        <v>196</v>
      </c>
      <c r="K23" s="56" t="s">
        <v>340</v>
      </c>
      <c r="L23" s="145"/>
    </row>
    <row r="24" spans="1:20" ht="12" customHeight="1">
      <c r="A24" s="27" t="s">
        <v>31</v>
      </c>
      <c r="B24" s="28">
        <v>7129.46</v>
      </c>
      <c r="C24" s="127">
        <v>1</v>
      </c>
      <c r="D24" s="19" t="s">
        <v>71</v>
      </c>
      <c r="E24" s="17">
        <v>70629</v>
      </c>
      <c r="F24" s="17" t="s">
        <v>21</v>
      </c>
      <c r="G24" s="17" t="s">
        <v>12</v>
      </c>
      <c r="H24" s="20">
        <v>2012</v>
      </c>
      <c r="I24" s="32" t="s">
        <v>229</v>
      </c>
      <c r="J24" s="56" t="s">
        <v>196</v>
      </c>
      <c r="K24" s="56" t="s">
        <v>249</v>
      </c>
    </row>
    <row r="25" spans="1:20" ht="12" customHeight="1">
      <c r="A25" s="27" t="s">
        <v>31</v>
      </c>
      <c r="B25" s="28">
        <v>7129.46</v>
      </c>
      <c r="C25" s="127">
        <v>1</v>
      </c>
      <c r="D25" s="32" t="s">
        <v>83</v>
      </c>
      <c r="E25" s="17">
        <v>71924</v>
      </c>
      <c r="F25" s="17" t="s">
        <v>21</v>
      </c>
      <c r="G25" s="17" t="s">
        <v>12</v>
      </c>
      <c r="H25" s="20">
        <v>2019</v>
      </c>
      <c r="I25" s="32" t="s">
        <v>224</v>
      </c>
      <c r="J25" s="56" t="s">
        <v>196</v>
      </c>
      <c r="K25" s="56" t="s">
        <v>250</v>
      </c>
    </row>
    <row r="26" spans="1:20" ht="12" customHeight="1">
      <c r="A26" s="27" t="s">
        <v>31</v>
      </c>
      <c r="B26" s="28">
        <v>7129.46</v>
      </c>
      <c r="C26" s="127">
        <v>1</v>
      </c>
      <c r="D26" s="32" t="s">
        <v>286</v>
      </c>
      <c r="E26" s="30">
        <v>71958</v>
      </c>
      <c r="F26" s="17" t="s">
        <v>21</v>
      </c>
      <c r="G26" s="17" t="s">
        <v>12</v>
      </c>
      <c r="H26" s="20">
        <v>2021</v>
      </c>
      <c r="I26" s="32" t="s">
        <v>18</v>
      </c>
      <c r="J26" s="56" t="s">
        <v>196</v>
      </c>
      <c r="K26" s="59" t="s">
        <v>289</v>
      </c>
      <c r="L26" s="58"/>
    </row>
    <row r="27" spans="1:20" ht="12" customHeight="1">
      <c r="A27" s="27" t="s">
        <v>31</v>
      </c>
      <c r="B27" s="28">
        <v>7129.46</v>
      </c>
      <c r="C27" s="127">
        <v>1</v>
      </c>
      <c r="D27" s="32" t="s">
        <v>163</v>
      </c>
      <c r="E27" s="30">
        <v>71930</v>
      </c>
      <c r="F27" s="36" t="s">
        <v>21</v>
      </c>
      <c r="G27" s="30" t="s">
        <v>12</v>
      </c>
      <c r="H27" s="39">
        <v>2021</v>
      </c>
      <c r="I27" s="27" t="s">
        <v>232</v>
      </c>
      <c r="J27" s="59" t="s">
        <v>69</v>
      </c>
      <c r="K27" s="59" t="s">
        <v>352</v>
      </c>
      <c r="L27" s="58"/>
    </row>
    <row r="28" spans="1:20" ht="12" customHeight="1">
      <c r="A28" s="27" t="s">
        <v>34</v>
      </c>
      <c r="B28" s="35">
        <v>6551.39</v>
      </c>
      <c r="C28" s="127">
        <v>1</v>
      </c>
      <c r="D28" s="36" t="s">
        <v>54</v>
      </c>
      <c r="E28" s="30">
        <v>70556</v>
      </c>
      <c r="F28" s="30" t="s">
        <v>21</v>
      </c>
      <c r="G28" s="30" t="s">
        <v>12</v>
      </c>
      <c r="H28" s="39">
        <v>2012</v>
      </c>
      <c r="I28" s="27" t="s">
        <v>234</v>
      </c>
      <c r="J28" s="59" t="s">
        <v>55</v>
      </c>
      <c r="K28" s="59" t="s">
        <v>251</v>
      </c>
    </row>
    <row r="29" spans="1:20" ht="12" customHeight="1">
      <c r="A29" s="27" t="s">
        <v>34</v>
      </c>
      <c r="B29" s="35">
        <v>6551.39</v>
      </c>
      <c r="C29" s="127">
        <v>1</v>
      </c>
      <c r="D29" s="36" t="s">
        <v>56</v>
      </c>
      <c r="E29" s="30">
        <v>71836</v>
      </c>
      <c r="F29" s="30" t="s">
        <v>21</v>
      </c>
      <c r="G29" s="30" t="s">
        <v>12</v>
      </c>
      <c r="H29" s="39">
        <v>2018</v>
      </c>
      <c r="I29" s="27" t="s">
        <v>234</v>
      </c>
      <c r="J29" s="59" t="s">
        <v>55</v>
      </c>
      <c r="K29" s="59" t="s">
        <v>251</v>
      </c>
    </row>
    <row r="30" spans="1:20" ht="12" customHeight="1">
      <c r="A30" s="27" t="s">
        <v>34</v>
      </c>
      <c r="B30" s="35">
        <v>6551.39</v>
      </c>
      <c r="C30" s="127">
        <v>1</v>
      </c>
      <c r="D30" s="36" t="s">
        <v>57</v>
      </c>
      <c r="E30" s="30">
        <v>71242</v>
      </c>
      <c r="F30" s="30" t="s">
        <v>58</v>
      </c>
      <c r="G30" s="30" t="s">
        <v>59</v>
      </c>
      <c r="H30" s="39">
        <v>2013</v>
      </c>
      <c r="I30" s="27" t="s">
        <v>234</v>
      </c>
      <c r="J30" s="59" t="s">
        <v>55</v>
      </c>
      <c r="K30" s="59" t="s">
        <v>252</v>
      </c>
    </row>
    <row r="31" spans="1:20" ht="12" customHeight="1">
      <c r="A31" s="27" t="s">
        <v>34</v>
      </c>
      <c r="B31" s="35">
        <v>6551.39</v>
      </c>
      <c r="C31" s="127">
        <v>1</v>
      </c>
      <c r="D31" s="36" t="s">
        <v>60</v>
      </c>
      <c r="E31" s="30">
        <v>71374</v>
      </c>
      <c r="F31" s="30" t="s">
        <v>21</v>
      </c>
      <c r="G31" s="30" t="s">
        <v>12</v>
      </c>
      <c r="H31" s="39">
        <v>1992</v>
      </c>
      <c r="I31" s="27" t="s">
        <v>18</v>
      </c>
      <c r="J31" s="59" t="s">
        <v>55</v>
      </c>
      <c r="K31" s="59" t="s">
        <v>148</v>
      </c>
    </row>
    <row r="32" spans="1:20" ht="12" customHeight="1">
      <c r="A32" s="27" t="s">
        <v>34</v>
      </c>
      <c r="B32" s="35">
        <v>6551.39</v>
      </c>
      <c r="C32" s="127">
        <v>1</v>
      </c>
      <c r="D32" s="36" t="s">
        <v>61</v>
      </c>
      <c r="E32" s="30">
        <v>70289</v>
      </c>
      <c r="F32" s="30" t="s">
        <v>21</v>
      </c>
      <c r="G32" s="30" t="s">
        <v>12</v>
      </c>
      <c r="H32" s="39">
        <v>2011</v>
      </c>
      <c r="I32" s="27" t="s">
        <v>229</v>
      </c>
      <c r="J32" s="59" t="s">
        <v>55</v>
      </c>
      <c r="K32" s="59" t="s">
        <v>149</v>
      </c>
      <c r="L32" s="65"/>
    </row>
    <row r="33" spans="1:11" ht="11.25">
      <c r="A33" s="27" t="s">
        <v>34</v>
      </c>
      <c r="B33" s="35">
        <v>6551.39</v>
      </c>
      <c r="C33" s="127">
        <v>1</v>
      </c>
      <c r="D33" s="36" t="s">
        <v>62</v>
      </c>
      <c r="E33" s="30">
        <v>70793</v>
      </c>
      <c r="F33" s="30" t="s">
        <v>21</v>
      </c>
      <c r="G33" s="30" t="s">
        <v>12</v>
      </c>
      <c r="H33" s="39">
        <v>2012</v>
      </c>
      <c r="I33" s="27" t="s">
        <v>234</v>
      </c>
      <c r="J33" s="59" t="s">
        <v>55</v>
      </c>
      <c r="K33" s="59" t="s">
        <v>252</v>
      </c>
    </row>
    <row r="34" spans="1:11" ht="11.25">
      <c r="A34" s="27" t="s">
        <v>34</v>
      </c>
      <c r="B34" s="35">
        <v>6551.39</v>
      </c>
      <c r="C34" s="127">
        <v>1</v>
      </c>
      <c r="D34" s="36" t="s">
        <v>63</v>
      </c>
      <c r="E34" s="30">
        <v>70696</v>
      </c>
      <c r="F34" s="30" t="s">
        <v>21</v>
      </c>
      <c r="G34" s="30" t="s">
        <v>12</v>
      </c>
      <c r="H34" s="39">
        <v>2012</v>
      </c>
      <c r="I34" s="27" t="s">
        <v>229</v>
      </c>
      <c r="J34" s="59" t="s">
        <v>55</v>
      </c>
      <c r="K34" s="59" t="s">
        <v>253</v>
      </c>
    </row>
    <row r="35" spans="1:11" ht="11.25">
      <c r="A35" s="27" t="s">
        <v>34</v>
      </c>
      <c r="B35" s="35">
        <v>6551.39</v>
      </c>
      <c r="C35" s="127">
        <v>1</v>
      </c>
      <c r="D35" s="36" t="s">
        <v>64</v>
      </c>
      <c r="E35" s="30">
        <v>71882</v>
      </c>
      <c r="F35" s="30" t="s">
        <v>21</v>
      </c>
      <c r="G35" s="30" t="s">
        <v>12</v>
      </c>
      <c r="H35" s="39">
        <v>2019</v>
      </c>
      <c r="I35" s="27" t="s">
        <v>229</v>
      </c>
      <c r="J35" s="59" t="s">
        <v>55</v>
      </c>
      <c r="K35" s="59" t="s">
        <v>150</v>
      </c>
    </row>
    <row r="36" spans="1:11" ht="11.25">
      <c r="A36" s="27" t="s">
        <v>34</v>
      </c>
      <c r="B36" s="35">
        <v>6551.39</v>
      </c>
      <c r="C36" s="127">
        <v>1</v>
      </c>
      <c r="D36" s="36" t="s">
        <v>65</v>
      </c>
      <c r="E36" s="30">
        <v>70599</v>
      </c>
      <c r="F36" s="30" t="s">
        <v>21</v>
      </c>
      <c r="G36" s="30" t="s">
        <v>12</v>
      </c>
      <c r="H36" s="39">
        <v>2012</v>
      </c>
      <c r="I36" s="27" t="s">
        <v>24</v>
      </c>
      <c r="J36" s="59" t="s">
        <v>55</v>
      </c>
      <c r="K36" s="59" t="s">
        <v>151</v>
      </c>
    </row>
    <row r="37" spans="1:11" ht="11.25">
      <c r="A37" s="27" t="s">
        <v>34</v>
      </c>
      <c r="B37" s="35">
        <v>6551.39</v>
      </c>
      <c r="C37" s="127">
        <v>1</v>
      </c>
      <c r="D37" s="36" t="s">
        <v>81</v>
      </c>
      <c r="E37" s="30">
        <v>71740</v>
      </c>
      <c r="F37" s="30" t="s">
        <v>21</v>
      </c>
      <c r="G37" s="30" t="s">
        <v>12</v>
      </c>
      <c r="H37" s="39">
        <v>2018</v>
      </c>
      <c r="I37" s="27" t="s">
        <v>24</v>
      </c>
      <c r="J37" s="59" t="s">
        <v>55</v>
      </c>
      <c r="K37" s="59" t="s">
        <v>152</v>
      </c>
    </row>
    <row r="38" spans="1:11" ht="11.25">
      <c r="A38" s="27" t="s">
        <v>34</v>
      </c>
      <c r="B38" s="35">
        <v>6551.39</v>
      </c>
      <c r="C38" s="127">
        <v>1</v>
      </c>
      <c r="D38" s="36" t="s">
        <v>66</v>
      </c>
      <c r="E38" s="30">
        <v>71878</v>
      </c>
      <c r="F38" s="30" t="s">
        <v>21</v>
      </c>
      <c r="G38" s="30" t="s">
        <v>12</v>
      </c>
      <c r="H38" s="39">
        <v>2018</v>
      </c>
      <c r="I38" s="27" t="s">
        <v>227</v>
      </c>
      <c r="J38" s="59" t="s">
        <v>55</v>
      </c>
      <c r="K38" s="59" t="s">
        <v>254</v>
      </c>
    </row>
    <row r="39" spans="1:11" ht="11.25">
      <c r="A39" s="146" t="s">
        <v>34</v>
      </c>
      <c r="B39" s="35">
        <v>6551.39</v>
      </c>
      <c r="C39" s="127">
        <v>1</v>
      </c>
      <c r="D39" s="36" t="s">
        <v>67</v>
      </c>
      <c r="E39" s="30">
        <v>71806</v>
      </c>
      <c r="F39" s="30" t="s">
        <v>21</v>
      </c>
      <c r="G39" s="30" t="s">
        <v>12</v>
      </c>
      <c r="H39" s="39">
        <v>2017</v>
      </c>
      <c r="I39" s="27" t="s">
        <v>227</v>
      </c>
      <c r="J39" s="59" t="s">
        <v>55</v>
      </c>
      <c r="K39" s="59" t="s">
        <v>255</v>
      </c>
    </row>
    <row r="40" spans="1:11" ht="11.25">
      <c r="A40" s="27" t="s">
        <v>34</v>
      </c>
      <c r="B40" s="35">
        <v>6551.39</v>
      </c>
      <c r="C40" s="127">
        <v>1</v>
      </c>
      <c r="D40" s="27" t="s">
        <v>68</v>
      </c>
      <c r="E40" s="30">
        <v>71906</v>
      </c>
      <c r="F40" s="36" t="s">
        <v>21</v>
      </c>
      <c r="G40" s="36" t="s">
        <v>12</v>
      </c>
      <c r="H40" s="39">
        <v>2019</v>
      </c>
      <c r="I40" s="27" t="s">
        <v>229</v>
      </c>
      <c r="J40" s="59" t="s">
        <v>69</v>
      </c>
      <c r="K40" s="59" t="s">
        <v>150</v>
      </c>
    </row>
    <row r="41" spans="1:11" ht="11.25">
      <c r="A41" s="146" t="s">
        <v>34</v>
      </c>
      <c r="B41" s="35">
        <v>6551.39</v>
      </c>
      <c r="C41" s="127">
        <v>1</v>
      </c>
      <c r="D41" s="36" t="s">
        <v>70</v>
      </c>
      <c r="E41" s="30">
        <v>6580</v>
      </c>
      <c r="F41" s="30" t="s">
        <v>21</v>
      </c>
      <c r="G41" s="30" t="s">
        <v>12</v>
      </c>
      <c r="H41" s="39">
        <v>2005</v>
      </c>
      <c r="I41" s="27" t="s">
        <v>232</v>
      </c>
      <c r="J41" s="59" t="s">
        <v>55</v>
      </c>
      <c r="K41" s="59" t="s">
        <v>153</v>
      </c>
    </row>
    <row r="42" spans="1:11" ht="11.25">
      <c r="A42" s="146" t="s">
        <v>34</v>
      </c>
      <c r="B42" s="35">
        <v>6551.39</v>
      </c>
      <c r="C42" s="127">
        <v>1</v>
      </c>
      <c r="D42" s="129" t="s">
        <v>190</v>
      </c>
      <c r="E42" s="30">
        <v>71932</v>
      </c>
      <c r="F42" s="30" t="s">
        <v>21</v>
      </c>
      <c r="G42" s="30" t="s">
        <v>12</v>
      </c>
      <c r="H42" s="39">
        <v>2021</v>
      </c>
      <c r="I42" s="27" t="s">
        <v>229</v>
      </c>
      <c r="J42" s="59" t="s">
        <v>55</v>
      </c>
      <c r="K42" s="59" t="s">
        <v>150</v>
      </c>
    </row>
    <row r="43" spans="1:11" ht="11.25">
      <c r="A43" s="27" t="s">
        <v>34</v>
      </c>
      <c r="B43" s="35">
        <v>6551.39</v>
      </c>
      <c r="C43" s="127">
        <v>1</v>
      </c>
      <c r="D43" s="19" t="s">
        <v>277</v>
      </c>
      <c r="E43" s="17">
        <v>71955</v>
      </c>
      <c r="F43" s="17" t="s">
        <v>21</v>
      </c>
      <c r="G43" s="17" t="s">
        <v>12</v>
      </c>
      <c r="H43" s="20">
        <v>2021</v>
      </c>
      <c r="I43" s="32" t="s">
        <v>229</v>
      </c>
      <c r="J43" s="59" t="s">
        <v>55</v>
      </c>
      <c r="K43" s="59" t="s">
        <v>150</v>
      </c>
    </row>
    <row r="44" spans="1:11" ht="11.25">
      <c r="A44" s="146" t="s">
        <v>34</v>
      </c>
      <c r="B44" s="35">
        <v>6551.39</v>
      </c>
      <c r="C44" s="127">
        <v>1</v>
      </c>
      <c r="D44" s="36" t="s">
        <v>290</v>
      </c>
      <c r="E44" s="30">
        <v>71823</v>
      </c>
      <c r="F44" s="30" t="s">
        <v>21</v>
      </c>
      <c r="G44" s="30" t="s">
        <v>12</v>
      </c>
      <c r="H44" s="39">
        <v>2017</v>
      </c>
      <c r="I44" s="27" t="s">
        <v>229</v>
      </c>
      <c r="J44" s="59" t="s">
        <v>55</v>
      </c>
      <c r="K44" s="59" t="s">
        <v>154</v>
      </c>
    </row>
    <row r="45" spans="1:11" ht="11.25">
      <c r="A45" s="27" t="s">
        <v>34</v>
      </c>
      <c r="B45" s="35">
        <v>6551.39</v>
      </c>
      <c r="C45" s="127">
        <v>1</v>
      </c>
      <c r="D45" s="27" t="s">
        <v>191</v>
      </c>
      <c r="E45" s="30">
        <v>71934</v>
      </c>
      <c r="F45" s="30" t="s">
        <v>21</v>
      </c>
      <c r="G45" s="30" t="s">
        <v>12</v>
      </c>
      <c r="H45" s="39">
        <v>2021</v>
      </c>
      <c r="I45" s="27" t="s">
        <v>232</v>
      </c>
      <c r="J45" s="59" t="s">
        <v>55</v>
      </c>
      <c r="K45" s="59" t="s">
        <v>256</v>
      </c>
    </row>
    <row r="46" spans="1:11" ht="11.25">
      <c r="A46" s="27" t="s">
        <v>34</v>
      </c>
      <c r="B46" s="35">
        <v>6551.39</v>
      </c>
      <c r="C46" s="127">
        <v>1</v>
      </c>
      <c r="D46" s="27" t="s">
        <v>89</v>
      </c>
      <c r="E46" s="30">
        <v>71925</v>
      </c>
      <c r="F46" s="36" t="s">
        <v>21</v>
      </c>
      <c r="G46" s="36" t="s">
        <v>12</v>
      </c>
      <c r="H46" s="39">
        <v>2020</v>
      </c>
      <c r="I46" s="27" t="s">
        <v>229</v>
      </c>
      <c r="J46" s="59" t="s">
        <v>69</v>
      </c>
      <c r="K46" s="59" t="s">
        <v>150</v>
      </c>
    </row>
    <row r="47" spans="1:11" ht="11.25">
      <c r="A47" s="27" t="s">
        <v>34</v>
      </c>
      <c r="B47" s="35">
        <v>6551.39</v>
      </c>
      <c r="C47" s="127">
        <v>1</v>
      </c>
      <c r="D47" s="32" t="s">
        <v>211</v>
      </c>
      <c r="E47" s="17">
        <v>71946</v>
      </c>
      <c r="F47" s="19" t="s">
        <v>21</v>
      </c>
      <c r="G47" s="19" t="s">
        <v>12</v>
      </c>
      <c r="H47" s="20">
        <v>2021</v>
      </c>
      <c r="I47" s="32" t="s">
        <v>229</v>
      </c>
      <c r="J47" s="56" t="s">
        <v>69</v>
      </c>
      <c r="K47" s="56" t="s">
        <v>150</v>
      </c>
    </row>
    <row r="48" spans="1:11" ht="11.25">
      <c r="A48" s="27" t="s">
        <v>34</v>
      </c>
      <c r="B48" s="35">
        <v>6551.39</v>
      </c>
      <c r="C48" s="127">
        <v>1</v>
      </c>
      <c r="D48" s="27" t="s">
        <v>74</v>
      </c>
      <c r="E48" s="30">
        <v>71928</v>
      </c>
      <c r="F48" s="30" t="s">
        <v>21</v>
      </c>
      <c r="G48" s="30" t="s">
        <v>12</v>
      </c>
      <c r="H48" s="39">
        <v>2020</v>
      </c>
      <c r="I48" s="27" t="s">
        <v>18</v>
      </c>
      <c r="J48" s="59" t="s">
        <v>55</v>
      </c>
      <c r="K48" s="59" t="s">
        <v>155</v>
      </c>
    </row>
    <row r="49" spans="1:12" ht="11.25">
      <c r="A49" s="27" t="s">
        <v>34</v>
      </c>
      <c r="B49" s="35">
        <v>6551.39</v>
      </c>
      <c r="C49" s="127">
        <v>1</v>
      </c>
      <c r="D49" s="36" t="s">
        <v>51</v>
      </c>
      <c r="E49" s="30">
        <v>6785</v>
      </c>
      <c r="F49" s="30" t="s">
        <v>52</v>
      </c>
      <c r="G49" s="30" t="s">
        <v>12</v>
      </c>
      <c r="H49" s="39">
        <v>2007</v>
      </c>
      <c r="I49" s="27" t="s">
        <v>224</v>
      </c>
      <c r="J49" s="59" t="s">
        <v>55</v>
      </c>
      <c r="K49" s="59" t="s">
        <v>257</v>
      </c>
    </row>
    <row r="50" spans="1:12" ht="11.25">
      <c r="A50" s="27" t="s">
        <v>34</v>
      </c>
      <c r="B50" s="35">
        <v>6551.39</v>
      </c>
      <c r="C50" s="127">
        <v>1</v>
      </c>
      <c r="D50" s="32" t="s">
        <v>206</v>
      </c>
      <c r="E50" s="17">
        <v>71939</v>
      </c>
      <c r="F50" s="32" t="s">
        <v>21</v>
      </c>
      <c r="G50" s="32" t="s">
        <v>12</v>
      </c>
      <c r="H50" s="32">
        <v>2021</v>
      </c>
      <c r="I50" s="32" t="s">
        <v>18</v>
      </c>
      <c r="J50" s="17" t="s">
        <v>55</v>
      </c>
      <c r="K50" s="17" t="s">
        <v>207</v>
      </c>
    </row>
    <row r="51" spans="1:12" ht="11.25">
      <c r="A51" s="27" t="s">
        <v>34</v>
      </c>
      <c r="B51" s="35">
        <v>6551.39</v>
      </c>
      <c r="C51" s="127">
        <v>1</v>
      </c>
      <c r="D51" s="32" t="s">
        <v>208</v>
      </c>
      <c r="E51" s="17">
        <v>71941</v>
      </c>
      <c r="F51" s="17" t="s">
        <v>21</v>
      </c>
      <c r="G51" s="17" t="s">
        <v>12</v>
      </c>
      <c r="H51" s="20">
        <v>2021</v>
      </c>
      <c r="I51" s="32" t="s">
        <v>232</v>
      </c>
      <c r="J51" s="56" t="s">
        <v>55</v>
      </c>
      <c r="K51" s="17" t="s">
        <v>55</v>
      </c>
      <c r="L51" s="66"/>
    </row>
    <row r="52" spans="1:12" ht="11.25">
      <c r="A52" s="27" t="s">
        <v>34</v>
      </c>
      <c r="B52" s="35">
        <v>6551.39</v>
      </c>
      <c r="C52" s="127">
        <v>1</v>
      </c>
      <c r="D52" s="32" t="s">
        <v>212</v>
      </c>
      <c r="E52" s="17">
        <v>71945</v>
      </c>
      <c r="F52" s="17" t="s">
        <v>21</v>
      </c>
      <c r="G52" s="17" t="s">
        <v>12</v>
      </c>
      <c r="H52" s="20">
        <v>2021</v>
      </c>
      <c r="I52" s="32" t="s">
        <v>232</v>
      </c>
      <c r="J52" s="17" t="s">
        <v>55</v>
      </c>
      <c r="K52" s="17" t="s">
        <v>213</v>
      </c>
      <c r="L52" s="66"/>
    </row>
    <row r="53" spans="1:12" ht="11.25">
      <c r="A53" s="27" t="s">
        <v>34</v>
      </c>
      <c r="B53" s="35">
        <v>6551.39</v>
      </c>
      <c r="C53" s="127">
        <v>1</v>
      </c>
      <c r="D53" s="27" t="s">
        <v>38</v>
      </c>
      <c r="E53" s="17"/>
      <c r="F53" s="17" t="s">
        <v>21</v>
      </c>
      <c r="G53" s="17" t="s">
        <v>12</v>
      </c>
      <c r="H53" s="20">
        <v>2011</v>
      </c>
      <c r="I53" s="32" t="s">
        <v>341</v>
      </c>
      <c r="J53" s="17" t="s">
        <v>55</v>
      </c>
      <c r="K53" s="56" t="s">
        <v>55</v>
      </c>
      <c r="L53" s="66"/>
    </row>
    <row r="54" spans="1:12" ht="11.25">
      <c r="A54" s="27" t="s">
        <v>34</v>
      </c>
      <c r="B54" s="35">
        <v>6551.39</v>
      </c>
      <c r="C54" s="127">
        <v>1</v>
      </c>
      <c r="D54" s="27" t="s">
        <v>342</v>
      </c>
      <c r="E54" s="30">
        <v>71968</v>
      </c>
      <c r="F54" s="17" t="s">
        <v>21</v>
      </c>
      <c r="G54" s="17" t="s">
        <v>12</v>
      </c>
      <c r="H54" s="39">
        <v>2022</v>
      </c>
      <c r="I54" s="27" t="s">
        <v>341</v>
      </c>
      <c r="J54" s="30" t="s">
        <v>55</v>
      </c>
      <c r="K54" s="59" t="s">
        <v>343</v>
      </c>
      <c r="L54" s="66"/>
    </row>
    <row r="55" spans="1:12" ht="11.25">
      <c r="A55" s="27" t="s">
        <v>37</v>
      </c>
      <c r="B55" s="35">
        <v>5395.27</v>
      </c>
      <c r="C55" s="127">
        <v>1</v>
      </c>
      <c r="D55" s="47" t="s">
        <v>75</v>
      </c>
      <c r="E55" s="48">
        <v>71918</v>
      </c>
      <c r="F55" s="49" t="s">
        <v>21</v>
      </c>
      <c r="G55" s="49" t="s">
        <v>12</v>
      </c>
      <c r="H55" s="147">
        <v>2019</v>
      </c>
      <c r="I55" s="67" t="s">
        <v>18</v>
      </c>
      <c r="J55" s="148" t="s">
        <v>69</v>
      </c>
      <c r="K55" s="59" t="s">
        <v>156</v>
      </c>
    </row>
    <row r="56" spans="1:12" ht="11.25">
      <c r="A56" s="27" t="s">
        <v>37</v>
      </c>
      <c r="B56" s="35">
        <v>5395.27</v>
      </c>
      <c r="C56" s="127">
        <v>1</v>
      </c>
      <c r="D56" s="36" t="s">
        <v>76</v>
      </c>
      <c r="E56" s="30">
        <v>71923</v>
      </c>
      <c r="F56" s="30" t="s">
        <v>21</v>
      </c>
      <c r="G56" s="30" t="s">
        <v>12</v>
      </c>
      <c r="H56" s="39">
        <v>2019</v>
      </c>
      <c r="I56" s="27" t="s">
        <v>18</v>
      </c>
      <c r="J56" s="59" t="s">
        <v>69</v>
      </c>
      <c r="K56" s="59" t="s">
        <v>258</v>
      </c>
    </row>
    <row r="57" spans="1:12" ht="11.25">
      <c r="A57" s="27" t="s">
        <v>37</v>
      </c>
      <c r="B57" s="35">
        <v>5395.27</v>
      </c>
      <c r="C57" s="127">
        <v>1</v>
      </c>
      <c r="D57" s="30" t="s">
        <v>77</v>
      </c>
      <c r="E57" s="30">
        <v>71888</v>
      </c>
      <c r="F57" s="30" t="s">
        <v>21</v>
      </c>
      <c r="G57" s="30" t="s">
        <v>12</v>
      </c>
      <c r="H57" s="39">
        <v>2019</v>
      </c>
      <c r="I57" s="27" t="s">
        <v>18</v>
      </c>
      <c r="J57" s="59" t="s">
        <v>69</v>
      </c>
      <c r="K57" s="59" t="s">
        <v>258</v>
      </c>
    </row>
    <row r="58" spans="1:12" ht="11.25">
      <c r="A58" s="27" t="s">
        <v>37</v>
      </c>
      <c r="B58" s="35">
        <v>5395.27</v>
      </c>
      <c r="C58" s="127">
        <v>1</v>
      </c>
      <c r="D58" s="36" t="s">
        <v>78</v>
      </c>
      <c r="E58" s="30">
        <v>71842</v>
      </c>
      <c r="F58" s="30" t="s">
        <v>21</v>
      </c>
      <c r="G58" s="30" t="s">
        <v>12</v>
      </c>
      <c r="H58" s="39">
        <v>2018</v>
      </c>
      <c r="I58" s="27" t="s">
        <v>224</v>
      </c>
      <c r="J58" s="59" t="s">
        <v>69</v>
      </c>
      <c r="K58" s="59" t="s">
        <v>157</v>
      </c>
    </row>
    <row r="59" spans="1:12" ht="11.25">
      <c r="A59" s="146" t="s">
        <v>37</v>
      </c>
      <c r="B59" s="35">
        <v>5395.27</v>
      </c>
      <c r="C59" s="127">
        <v>1</v>
      </c>
      <c r="D59" s="19" t="s">
        <v>197</v>
      </c>
      <c r="E59" s="30">
        <v>71938</v>
      </c>
      <c r="F59" s="30" t="s">
        <v>21</v>
      </c>
      <c r="G59" s="30" t="s">
        <v>12</v>
      </c>
      <c r="H59" s="39">
        <v>2021</v>
      </c>
      <c r="I59" s="27" t="s">
        <v>229</v>
      </c>
      <c r="J59" s="59" t="s">
        <v>69</v>
      </c>
      <c r="K59" s="56" t="s">
        <v>259</v>
      </c>
    </row>
    <row r="60" spans="1:12" ht="11.25">
      <c r="A60" s="27" t="s">
        <v>37</v>
      </c>
      <c r="B60" s="35">
        <v>5395.27</v>
      </c>
      <c r="C60" s="127">
        <v>1</v>
      </c>
      <c r="D60" s="36" t="s">
        <v>344</v>
      </c>
      <c r="E60" s="30">
        <v>71966</v>
      </c>
      <c r="F60" s="30" t="s">
        <v>21</v>
      </c>
      <c r="G60" s="30" t="s">
        <v>12</v>
      </c>
      <c r="H60" s="39">
        <v>2022</v>
      </c>
      <c r="I60" s="27" t="s">
        <v>24</v>
      </c>
      <c r="J60" s="59" t="s">
        <v>69</v>
      </c>
      <c r="K60" s="59" t="s">
        <v>260</v>
      </c>
    </row>
    <row r="61" spans="1:12" ht="11.25">
      <c r="A61" s="146" t="s">
        <v>37</v>
      </c>
      <c r="B61" s="35">
        <v>5395.27</v>
      </c>
      <c r="C61" s="127">
        <v>1</v>
      </c>
      <c r="D61" s="36" t="s">
        <v>80</v>
      </c>
      <c r="E61" s="30">
        <v>71668</v>
      </c>
      <c r="F61" s="30" t="s">
        <v>21</v>
      </c>
      <c r="G61" s="30" t="s">
        <v>12</v>
      </c>
      <c r="H61" s="39">
        <v>2015</v>
      </c>
      <c r="I61" s="27" t="s">
        <v>24</v>
      </c>
      <c r="J61" s="59" t="s">
        <v>69</v>
      </c>
      <c r="K61" s="59" t="s">
        <v>158</v>
      </c>
    </row>
    <row r="62" spans="1:12" ht="11.25">
      <c r="A62" s="27" t="s">
        <v>37</v>
      </c>
      <c r="B62" s="35">
        <v>5395.27</v>
      </c>
      <c r="C62" s="127">
        <v>1</v>
      </c>
      <c r="D62" s="36" t="s">
        <v>108</v>
      </c>
      <c r="E62" s="30">
        <v>71838</v>
      </c>
      <c r="F62" s="30" t="s">
        <v>21</v>
      </c>
      <c r="G62" s="30" t="s">
        <v>12</v>
      </c>
      <c r="H62" s="39">
        <v>2018</v>
      </c>
      <c r="I62" s="27" t="s">
        <v>24</v>
      </c>
      <c r="J62" s="59" t="s">
        <v>69</v>
      </c>
      <c r="K62" s="59" t="s">
        <v>159</v>
      </c>
    </row>
    <row r="63" spans="1:12" ht="11.25">
      <c r="A63" s="27" t="s">
        <v>37</v>
      </c>
      <c r="B63" s="35">
        <v>5395.27</v>
      </c>
      <c r="C63" s="127">
        <v>1</v>
      </c>
      <c r="D63" s="36" t="s">
        <v>82</v>
      </c>
      <c r="E63" s="36">
        <v>71876</v>
      </c>
      <c r="F63" s="30" t="s">
        <v>21</v>
      </c>
      <c r="G63" s="30" t="s">
        <v>12</v>
      </c>
      <c r="H63" s="39">
        <v>2018</v>
      </c>
      <c r="I63" s="27" t="s">
        <v>224</v>
      </c>
      <c r="J63" s="59" t="s">
        <v>69</v>
      </c>
      <c r="K63" s="59" t="s">
        <v>160</v>
      </c>
    </row>
    <row r="64" spans="1:12" ht="11.25">
      <c r="A64" s="27" t="s">
        <v>37</v>
      </c>
      <c r="B64" s="35">
        <v>5395.27</v>
      </c>
      <c r="C64" s="127">
        <v>1</v>
      </c>
      <c r="D64" s="32" t="s">
        <v>214</v>
      </c>
      <c r="E64" s="17">
        <v>71944</v>
      </c>
      <c r="F64" s="17" t="s">
        <v>21</v>
      </c>
      <c r="G64" s="17" t="s">
        <v>12</v>
      </c>
      <c r="H64" s="32">
        <v>2021</v>
      </c>
      <c r="I64" s="32" t="s">
        <v>18</v>
      </c>
      <c r="J64" s="56" t="s">
        <v>69</v>
      </c>
      <c r="K64" s="17" t="s">
        <v>215</v>
      </c>
    </row>
    <row r="65" spans="1:12" ht="11.25">
      <c r="A65" s="27" t="s">
        <v>37</v>
      </c>
      <c r="B65" s="35">
        <v>5395.27</v>
      </c>
      <c r="C65" s="127">
        <v>1</v>
      </c>
      <c r="D65" s="36" t="s">
        <v>84</v>
      </c>
      <c r="E65" s="36">
        <v>71890</v>
      </c>
      <c r="F65" s="30" t="s">
        <v>21</v>
      </c>
      <c r="G65" s="30" t="s">
        <v>12</v>
      </c>
      <c r="H65" s="39">
        <v>2019</v>
      </c>
      <c r="I65" s="27" t="s">
        <v>224</v>
      </c>
      <c r="J65" s="59" t="s">
        <v>69</v>
      </c>
      <c r="K65" s="59" t="s">
        <v>261</v>
      </c>
    </row>
    <row r="66" spans="1:12" ht="11.25">
      <c r="A66" s="27" t="s">
        <v>37</v>
      </c>
      <c r="B66" s="35">
        <v>5395.27</v>
      </c>
      <c r="C66" s="127">
        <v>1</v>
      </c>
      <c r="D66" s="36" t="s">
        <v>85</v>
      </c>
      <c r="E66" s="30">
        <v>71877</v>
      </c>
      <c r="F66" s="30" t="s">
        <v>21</v>
      </c>
      <c r="G66" s="30" t="s">
        <v>12</v>
      </c>
      <c r="H66" s="39">
        <v>2018</v>
      </c>
      <c r="I66" s="27" t="s">
        <v>227</v>
      </c>
      <c r="J66" s="59" t="s">
        <v>86</v>
      </c>
      <c r="K66" s="59" t="s">
        <v>262</v>
      </c>
    </row>
    <row r="67" spans="1:12" ht="11.25">
      <c r="A67" s="27" t="s">
        <v>37</v>
      </c>
      <c r="B67" s="35">
        <v>5395.27</v>
      </c>
      <c r="C67" s="127">
        <v>1</v>
      </c>
      <c r="D67" s="30" t="s">
        <v>87</v>
      </c>
      <c r="E67" s="30">
        <v>71809</v>
      </c>
      <c r="F67" s="30" t="s">
        <v>21</v>
      </c>
      <c r="G67" s="30" t="s">
        <v>12</v>
      </c>
      <c r="H67" s="79">
        <v>2017</v>
      </c>
      <c r="I67" s="27" t="s">
        <v>227</v>
      </c>
      <c r="J67" s="59" t="s">
        <v>86</v>
      </c>
      <c r="K67" s="59" t="s">
        <v>161</v>
      </c>
    </row>
    <row r="68" spans="1:12" ht="11.25">
      <c r="A68" s="36" t="s">
        <v>37</v>
      </c>
      <c r="B68" s="35">
        <v>5395.27</v>
      </c>
      <c r="C68" s="127">
        <v>1</v>
      </c>
      <c r="D68" s="36" t="s">
        <v>88</v>
      </c>
      <c r="E68" s="30">
        <v>70963</v>
      </c>
      <c r="F68" s="30" t="s">
        <v>21</v>
      </c>
      <c r="G68" s="30" t="s">
        <v>12</v>
      </c>
      <c r="H68" s="39">
        <v>2012</v>
      </c>
      <c r="I68" s="27" t="s">
        <v>227</v>
      </c>
      <c r="J68" s="59" t="s">
        <v>86</v>
      </c>
      <c r="K68" s="59" t="s">
        <v>263</v>
      </c>
    </row>
    <row r="69" spans="1:12" ht="11.25">
      <c r="A69" s="146" t="s">
        <v>37</v>
      </c>
      <c r="B69" s="35">
        <v>5395.27</v>
      </c>
      <c r="C69" s="127">
        <v>1</v>
      </c>
      <c r="D69" s="32" t="s">
        <v>121</v>
      </c>
      <c r="E69" s="17">
        <v>71914</v>
      </c>
      <c r="F69" s="17" t="s">
        <v>21</v>
      </c>
      <c r="G69" s="17" t="s">
        <v>12</v>
      </c>
      <c r="H69" s="20">
        <v>2019</v>
      </c>
      <c r="I69" s="27" t="s">
        <v>227</v>
      </c>
      <c r="J69" s="59" t="s">
        <v>86</v>
      </c>
      <c r="K69" s="59" t="s">
        <v>264</v>
      </c>
    </row>
    <row r="70" spans="1:12" ht="11.25">
      <c r="A70" s="146" t="s">
        <v>37</v>
      </c>
      <c r="B70" s="35">
        <v>5395.27</v>
      </c>
      <c r="C70" s="127">
        <v>1</v>
      </c>
      <c r="D70" s="19" t="s">
        <v>124</v>
      </c>
      <c r="E70" s="17">
        <v>71831</v>
      </c>
      <c r="F70" s="17" t="s">
        <v>21</v>
      </c>
      <c r="G70" s="17" t="s">
        <v>12</v>
      </c>
      <c r="H70" s="20">
        <v>2018</v>
      </c>
      <c r="I70" s="32" t="s">
        <v>232</v>
      </c>
      <c r="J70" s="56" t="s">
        <v>69</v>
      </c>
      <c r="K70" s="56" t="s">
        <v>216</v>
      </c>
    </row>
    <row r="71" spans="1:12" ht="11.25">
      <c r="A71" s="27" t="s">
        <v>37</v>
      </c>
      <c r="B71" s="35">
        <v>5395.27</v>
      </c>
      <c r="C71" s="127">
        <v>1</v>
      </c>
      <c r="D71" s="90" t="s">
        <v>332</v>
      </c>
      <c r="E71" s="49">
        <v>71964</v>
      </c>
      <c r="F71" s="17" t="s">
        <v>21</v>
      </c>
      <c r="G71" s="17" t="s">
        <v>12</v>
      </c>
      <c r="H71" s="147">
        <v>2022</v>
      </c>
      <c r="I71" s="67" t="s">
        <v>18</v>
      </c>
      <c r="J71" s="148" t="s">
        <v>69</v>
      </c>
      <c r="K71" s="59" t="s">
        <v>69</v>
      </c>
      <c r="L71" s="94"/>
    </row>
    <row r="72" spans="1:12" ht="11.25">
      <c r="A72" s="27" t="s">
        <v>37</v>
      </c>
      <c r="B72" s="35">
        <v>5395.27</v>
      </c>
      <c r="C72" s="127">
        <v>1</v>
      </c>
      <c r="D72" s="30" t="s">
        <v>90</v>
      </c>
      <c r="E72" s="30">
        <v>71907</v>
      </c>
      <c r="F72" s="30" t="s">
        <v>21</v>
      </c>
      <c r="G72" s="30" t="s">
        <v>12</v>
      </c>
      <c r="H72" s="39">
        <v>2019</v>
      </c>
      <c r="I72" s="27" t="s">
        <v>18</v>
      </c>
      <c r="J72" s="59" t="s">
        <v>69</v>
      </c>
      <c r="K72" s="59" t="s">
        <v>162</v>
      </c>
    </row>
    <row r="73" spans="1:12" ht="11.25">
      <c r="A73" s="27" t="s">
        <v>37</v>
      </c>
      <c r="B73" s="35">
        <v>5395.27</v>
      </c>
      <c r="C73" s="127">
        <v>1</v>
      </c>
      <c r="D73" s="27" t="s">
        <v>353</v>
      </c>
      <c r="E73" s="30">
        <v>71969</v>
      </c>
      <c r="F73" s="36" t="s">
        <v>21</v>
      </c>
      <c r="G73" s="30" t="s">
        <v>12</v>
      </c>
      <c r="H73" s="39">
        <v>2022</v>
      </c>
      <c r="I73" s="27" t="s">
        <v>232</v>
      </c>
      <c r="J73" s="59" t="s">
        <v>69</v>
      </c>
      <c r="K73" s="59" t="s">
        <v>215</v>
      </c>
    </row>
    <row r="74" spans="1:12" ht="11.25">
      <c r="A74" s="27" t="s">
        <v>37</v>
      </c>
      <c r="B74" s="35">
        <v>5395.27</v>
      </c>
      <c r="C74" s="127">
        <v>1</v>
      </c>
      <c r="D74" s="30" t="s">
        <v>91</v>
      </c>
      <c r="E74" s="30">
        <v>71929</v>
      </c>
      <c r="F74" s="36" t="s">
        <v>21</v>
      </c>
      <c r="G74" s="30" t="s">
        <v>12</v>
      </c>
      <c r="H74" s="39">
        <v>2020</v>
      </c>
      <c r="I74" s="27" t="s">
        <v>18</v>
      </c>
      <c r="J74" s="59" t="s">
        <v>69</v>
      </c>
      <c r="K74" s="59" t="s">
        <v>162</v>
      </c>
    </row>
    <row r="75" spans="1:12" ht="11.25">
      <c r="A75" s="27" t="s">
        <v>37</v>
      </c>
      <c r="B75" s="35">
        <v>5395.27</v>
      </c>
      <c r="C75" s="127">
        <v>1</v>
      </c>
      <c r="D75" s="150" t="s">
        <v>192</v>
      </c>
      <c r="E75" s="30">
        <v>71933</v>
      </c>
      <c r="F75" s="36" t="s">
        <v>21</v>
      </c>
      <c r="G75" s="30" t="s">
        <v>12</v>
      </c>
      <c r="H75" s="39">
        <v>2021</v>
      </c>
      <c r="I75" s="27" t="s">
        <v>232</v>
      </c>
      <c r="J75" s="59" t="s">
        <v>69</v>
      </c>
      <c r="K75" s="59" t="s">
        <v>266</v>
      </c>
    </row>
    <row r="76" spans="1:12" ht="11.25">
      <c r="A76" s="27" t="s">
        <v>37</v>
      </c>
      <c r="B76" s="35">
        <v>5395.27</v>
      </c>
      <c r="C76" s="127">
        <v>1</v>
      </c>
      <c r="D76" s="27" t="s">
        <v>92</v>
      </c>
      <c r="E76" s="30">
        <v>71900</v>
      </c>
      <c r="F76" s="30" t="s">
        <v>21</v>
      </c>
      <c r="G76" s="30" t="s">
        <v>12</v>
      </c>
      <c r="H76" s="39">
        <v>2019</v>
      </c>
      <c r="I76" s="27" t="s">
        <v>227</v>
      </c>
      <c r="J76" s="59" t="s">
        <v>69</v>
      </c>
      <c r="K76" s="59" t="s">
        <v>265</v>
      </c>
    </row>
    <row r="77" spans="1:12" ht="11.25">
      <c r="A77" s="27" t="s">
        <v>37</v>
      </c>
      <c r="B77" s="35">
        <v>5395.27</v>
      </c>
      <c r="C77" s="127">
        <v>1</v>
      </c>
      <c r="D77" s="32" t="s">
        <v>209</v>
      </c>
      <c r="E77" s="17">
        <v>71942</v>
      </c>
      <c r="F77" s="17" t="s">
        <v>21</v>
      </c>
      <c r="G77" s="17" t="s">
        <v>12</v>
      </c>
      <c r="H77" s="20">
        <v>2021</v>
      </c>
      <c r="I77" s="32" t="s">
        <v>227</v>
      </c>
      <c r="J77" s="56" t="s">
        <v>69</v>
      </c>
      <c r="K77" s="56" t="s">
        <v>267</v>
      </c>
    </row>
    <row r="78" spans="1:12" ht="11.25">
      <c r="A78" s="27" t="s">
        <v>37</v>
      </c>
      <c r="B78" s="35">
        <v>5395.27</v>
      </c>
      <c r="C78" s="127">
        <v>1</v>
      </c>
      <c r="D78" s="32" t="s">
        <v>210</v>
      </c>
      <c r="E78" s="17">
        <v>71943</v>
      </c>
      <c r="F78" s="17" t="s">
        <v>21</v>
      </c>
      <c r="G78" s="17" t="s">
        <v>12</v>
      </c>
      <c r="H78" s="20">
        <v>2021</v>
      </c>
      <c r="I78" s="32" t="s">
        <v>227</v>
      </c>
      <c r="J78" s="56" t="s">
        <v>69</v>
      </c>
      <c r="K78" s="56" t="s">
        <v>268</v>
      </c>
    </row>
    <row r="79" spans="1:12" ht="11.25">
      <c r="A79" s="27" t="s">
        <v>37</v>
      </c>
      <c r="B79" s="35">
        <v>5395.27</v>
      </c>
      <c r="C79" s="127">
        <v>1</v>
      </c>
      <c r="D79" s="32" t="s">
        <v>269</v>
      </c>
      <c r="E79" s="30">
        <v>71953</v>
      </c>
      <c r="F79" s="30" t="s">
        <v>21</v>
      </c>
      <c r="G79" s="30" t="s">
        <v>12</v>
      </c>
      <c r="H79" s="39">
        <v>2021</v>
      </c>
      <c r="I79" s="27" t="s">
        <v>234</v>
      </c>
      <c r="J79" s="59" t="s">
        <v>69</v>
      </c>
      <c r="K79" s="59" t="s">
        <v>69</v>
      </c>
    </row>
    <row r="80" spans="1:12" ht="11.25">
      <c r="A80" s="27" t="s">
        <v>40</v>
      </c>
      <c r="B80" s="28">
        <v>4682.3100000000004</v>
      </c>
      <c r="C80" s="127">
        <v>1</v>
      </c>
      <c r="D80" s="36" t="s">
        <v>93</v>
      </c>
      <c r="E80" s="30">
        <v>70718</v>
      </c>
      <c r="F80" s="30" t="s">
        <v>21</v>
      </c>
      <c r="G80" s="30" t="s">
        <v>12</v>
      </c>
      <c r="H80" s="39">
        <v>2010</v>
      </c>
      <c r="I80" s="27" t="s">
        <v>224</v>
      </c>
      <c r="J80" s="59" t="s">
        <v>94</v>
      </c>
      <c r="K80" s="59" t="s">
        <v>164</v>
      </c>
    </row>
    <row r="81" spans="1:13" ht="11.25">
      <c r="A81" s="27" t="s">
        <v>40</v>
      </c>
      <c r="B81" s="28">
        <v>4682.3100000000004</v>
      </c>
      <c r="C81" s="127">
        <v>1</v>
      </c>
      <c r="D81" s="66" t="s">
        <v>326</v>
      </c>
      <c r="E81" s="30">
        <v>71962</v>
      </c>
      <c r="F81" s="30" t="s">
        <v>21</v>
      </c>
      <c r="G81" s="30" t="s">
        <v>12</v>
      </c>
      <c r="H81" s="151">
        <v>2022</v>
      </c>
      <c r="I81" s="27" t="s">
        <v>229</v>
      </c>
      <c r="J81" s="59" t="s">
        <v>94</v>
      </c>
      <c r="K81" s="59" t="s">
        <v>165</v>
      </c>
    </row>
    <row r="82" spans="1:13" ht="11.25">
      <c r="A82" s="27" t="s">
        <v>40</v>
      </c>
      <c r="B82" s="28">
        <v>4682.3100000000004</v>
      </c>
      <c r="C82" s="127">
        <v>1</v>
      </c>
      <c r="D82" s="36" t="s">
        <v>96</v>
      </c>
      <c r="E82" s="30">
        <v>71153</v>
      </c>
      <c r="F82" s="30" t="s">
        <v>21</v>
      </c>
      <c r="G82" s="30" t="s">
        <v>12</v>
      </c>
      <c r="H82" s="39">
        <v>2013</v>
      </c>
      <c r="I82" s="27" t="s">
        <v>229</v>
      </c>
      <c r="J82" s="59" t="s">
        <v>94</v>
      </c>
      <c r="K82" s="59" t="s">
        <v>165</v>
      </c>
    </row>
    <row r="83" spans="1:13" ht="11.25">
      <c r="A83" s="27" t="s">
        <v>40</v>
      </c>
      <c r="B83" s="28">
        <v>4682.3100000000004</v>
      </c>
      <c r="C83" s="127">
        <v>1</v>
      </c>
      <c r="D83" s="36" t="s">
        <v>97</v>
      </c>
      <c r="E83" s="30">
        <v>70602</v>
      </c>
      <c r="F83" s="30" t="s">
        <v>21</v>
      </c>
      <c r="G83" s="30" t="s">
        <v>12</v>
      </c>
      <c r="H83" s="39">
        <v>2012</v>
      </c>
      <c r="I83" s="27" t="s">
        <v>229</v>
      </c>
      <c r="J83" s="59" t="s">
        <v>94</v>
      </c>
      <c r="K83" s="59" t="s">
        <v>166</v>
      </c>
    </row>
    <row r="84" spans="1:13" ht="11.25">
      <c r="A84" s="27" t="s">
        <v>43</v>
      </c>
      <c r="B84" s="35">
        <v>3853.76</v>
      </c>
      <c r="C84" s="127">
        <v>1</v>
      </c>
      <c r="D84" s="36" t="s">
        <v>98</v>
      </c>
      <c r="E84" s="30">
        <v>70220</v>
      </c>
      <c r="F84" s="30" t="s">
        <v>99</v>
      </c>
      <c r="G84" s="30" t="s">
        <v>17</v>
      </c>
      <c r="H84" s="39">
        <v>2010</v>
      </c>
      <c r="I84" s="27" t="s">
        <v>224</v>
      </c>
      <c r="J84" s="59" t="s">
        <v>100</v>
      </c>
      <c r="K84" s="59" t="s">
        <v>167</v>
      </c>
    </row>
    <row r="85" spans="1:13" ht="11.25">
      <c r="A85" s="27" t="s">
        <v>43</v>
      </c>
      <c r="B85" s="35">
        <v>3853.76</v>
      </c>
      <c r="C85" s="127">
        <v>1</v>
      </c>
      <c r="D85" s="36" t="s">
        <v>101</v>
      </c>
      <c r="E85" s="30">
        <v>70335</v>
      </c>
      <c r="F85" s="30" t="s">
        <v>21</v>
      </c>
      <c r="G85" s="30" t="s">
        <v>12</v>
      </c>
      <c r="H85" s="39">
        <v>2011</v>
      </c>
      <c r="I85" s="27" t="s">
        <v>227</v>
      </c>
      <c r="J85" s="59" t="s">
        <v>100</v>
      </c>
      <c r="K85" s="59" t="s">
        <v>168</v>
      </c>
    </row>
    <row r="86" spans="1:13" ht="11.25">
      <c r="A86" s="27" t="s">
        <v>43</v>
      </c>
      <c r="B86" s="35">
        <v>3853.76</v>
      </c>
      <c r="C86" s="127">
        <v>1</v>
      </c>
      <c r="D86" s="36" t="s">
        <v>102</v>
      </c>
      <c r="E86" s="30">
        <v>70610</v>
      </c>
      <c r="F86" s="30" t="s">
        <v>21</v>
      </c>
      <c r="G86" s="30" t="s">
        <v>12</v>
      </c>
      <c r="H86" s="39">
        <v>2012</v>
      </c>
      <c r="I86" s="27" t="s">
        <v>224</v>
      </c>
      <c r="J86" s="59" t="s">
        <v>100</v>
      </c>
      <c r="K86" s="59" t="s">
        <v>169</v>
      </c>
    </row>
    <row r="87" spans="1:13" ht="11.25">
      <c r="A87" s="27" t="s">
        <v>43</v>
      </c>
      <c r="B87" s="35">
        <v>3853.76</v>
      </c>
      <c r="C87" s="127">
        <v>1</v>
      </c>
      <c r="D87" s="36" t="s">
        <v>217</v>
      </c>
      <c r="E87" s="30">
        <v>71952</v>
      </c>
      <c r="F87" s="30" t="s">
        <v>21</v>
      </c>
      <c r="G87" s="30" t="s">
        <v>12</v>
      </c>
      <c r="H87" s="39">
        <v>2021</v>
      </c>
      <c r="I87" s="27" t="s">
        <v>18</v>
      </c>
      <c r="J87" s="59" t="s">
        <v>100</v>
      </c>
      <c r="K87" s="59" t="s">
        <v>171</v>
      </c>
      <c r="M87" s="94"/>
    </row>
    <row r="88" spans="1:13" ht="11.25">
      <c r="A88" s="27" t="s">
        <v>43</v>
      </c>
      <c r="B88" s="35">
        <v>3853.76</v>
      </c>
      <c r="C88" s="127">
        <v>1</v>
      </c>
      <c r="D88" s="36" t="s">
        <v>103</v>
      </c>
      <c r="E88" s="30">
        <v>71848</v>
      </c>
      <c r="F88" s="36" t="s">
        <v>21</v>
      </c>
      <c r="G88" s="30" t="s">
        <v>12</v>
      </c>
      <c r="H88" s="39">
        <v>2018</v>
      </c>
      <c r="I88" s="27" t="s">
        <v>18</v>
      </c>
      <c r="J88" s="59" t="s">
        <v>100</v>
      </c>
      <c r="K88" s="59" t="s">
        <v>171</v>
      </c>
    </row>
    <row r="89" spans="1:13" ht="11.25">
      <c r="A89" s="27" t="s">
        <v>43</v>
      </c>
      <c r="B89" s="35">
        <v>3853.76</v>
      </c>
      <c r="C89" s="127">
        <v>1</v>
      </c>
      <c r="D89" s="30" t="s">
        <v>104</v>
      </c>
      <c r="E89" s="30">
        <v>71872</v>
      </c>
      <c r="F89" s="30" t="s">
        <v>21</v>
      </c>
      <c r="G89" s="30" t="s">
        <v>12</v>
      </c>
      <c r="H89" s="39">
        <v>2018</v>
      </c>
      <c r="I89" s="27" t="s">
        <v>229</v>
      </c>
      <c r="J89" s="59" t="s">
        <v>100</v>
      </c>
      <c r="K89" s="59" t="s">
        <v>172</v>
      </c>
      <c r="L89" s="66"/>
    </row>
    <row r="90" spans="1:13" ht="11.25">
      <c r="A90" s="27" t="s">
        <v>43</v>
      </c>
      <c r="B90" s="35">
        <v>3853.76</v>
      </c>
      <c r="C90" s="127">
        <v>1</v>
      </c>
      <c r="D90" s="86" t="s">
        <v>105</v>
      </c>
      <c r="E90" s="153">
        <v>71886</v>
      </c>
      <c r="F90" s="153" t="s">
        <v>21</v>
      </c>
      <c r="G90" s="153" t="s">
        <v>12</v>
      </c>
      <c r="H90" s="154">
        <v>2019</v>
      </c>
      <c r="I90" s="155" t="s">
        <v>18</v>
      </c>
      <c r="J90" s="59" t="s">
        <v>100</v>
      </c>
      <c r="K90" s="59" t="s">
        <v>171</v>
      </c>
    </row>
    <row r="91" spans="1:13" ht="11.25">
      <c r="A91" s="27" t="s">
        <v>43</v>
      </c>
      <c r="B91" s="35">
        <v>3853.76</v>
      </c>
      <c r="C91" s="127">
        <v>1</v>
      </c>
      <c r="D91" s="36" t="s">
        <v>106</v>
      </c>
      <c r="E91" s="30">
        <v>71808</v>
      </c>
      <c r="F91" s="30" t="s">
        <v>21</v>
      </c>
      <c r="G91" s="30" t="s">
        <v>12</v>
      </c>
      <c r="H91" s="39">
        <v>2017</v>
      </c>
      <c r="I91" s="27" t="s">
        <v>18</v>
      </c>
      <c r="J91" s="59" t="s">
        <v>100</v>
      </c>
      <c r="K91" s="59" t="s">
        <v>170</v>
      </c>
      <c r="L91" s="96"/>
    </row>
    <row r="92" spans="1:13" ht="11.25">
      <c r="A92" s="27" t="s">
        <v>43</v>
      </c>
      <c r="B92" s="35">
        <v>3853.76</v>
      </c>
      <c r="C92" s="127">
        <v>1</v>
      </c>
      <c r="D92" s="47" t="s">
        <v>107</v>
      </c>
      <c r="E92" s="49">
        <v>71902</v>
      </c>
      <c r="F92" s="49" t="s">
        <v>21</v>
      </c>
      <c r="G92" s="49" t="s">
        <v>12</v>
      </c>
      <c r="H92" s="147">
        <v>2019</v>
      </c>
      <c r="I92" s="67" t="s">
        <v>224</v>
      </c>
      <c r="J92" s="59" t="s">
        <v>100</v>
      </c>
      <c r="K92" s="59" t="s">
        <v>270</v>
      </c>
      <c r="L92" s="96"/>
    </row>
    <row r="93" spans="1:13" ht="11.25">
      <c r="A93" s="27" t="s">
        <v>43</v>
      </c>
      <c r="B93" s="35">
        <v>3853.76</v>
      </c>
      <c r="C93" s="127">
        <v>1</v>
      </c>
      <c r="D93" s="66" t="s">
        <v>194</v>
      </c>
      <c r="E93" s="30">
        <v>71936</v>
      </c>
      <c r="F93" s="49" t="s">
        <v>21</v>
      </c>
      <c r="G93" s="49" t="s">
        <v>12</v>
      </c>
      <c r="H93" s="39">
        <v>2021</v>
      </c>
      <c r="I93" s="27" t="s">
        <v>224</v>
      </c>
      <c r="J93" s="59" t="s">
        <v>100</v>
      </c>
      <c r="K93" s="59" t="s">
        <v>270</v>
      </c>
      <c r="L93" s="96"/>
    </row>
    <row r="94" spans="1:13" ht="11.25">
      <c r="A94" s="27" t="s">
        <v>43</v>
      </c>
      <c r="B94" s="35">
        <v>3853.76</v>
      </c>
      <c r="C94" s="127">
        <v>1</v>
      </c>
      <c r="D94" s="36" t="s">
        <v>109</v>
      </c>
      <c r="E94" s="30">
        <v>6475</v>
      </c>
      <c r="F94" s="30" t="s">
        <v>21</v>
      </c>
      <c r="G94" s="30" t="s">
        <v>12</v>
      </c>
      <c r="H94" s="39">
        <v>2003</v>
      </c>
      <c r="I94" s="27" t="s">
        <v>24</v>
      </c>
      <c r="J94" s="59" t="s">
        <v>100</v>
      </c>
      <c r="K94" s="59" t="s">
        <v>173</v>
      </c>
      <c r="L94" s="96"/>
    </row>
    <row r="95" spans="1:13" ht="11.25">
      <c r="A95" s="27" t="s">
        <v>43</v>
      </c>
      <c r="B95" s="35">
        <v>3853.76</v>
      </c>
      <c r="C95" s="127">
        <v>1</v>
      </c>
      <c r="D95" s="36" t="s">
        <v>110</v>
      </c>
      <c r="E95" s="30">
        <v>70688</v>
      </c>
      <c r="F95" s="30" t="s">
        <v>21</v>
      </c>
      <c r="G95" s="30" t="s">
        <v>12</v>
      </c>
      <c r="H95" s="39">
        <v>2009</v>
      </c>
      <c r="I95" s="27" t="s">
        <v>224</v>
      </c>
      <c r="J95" s="59" t="s">
        <v>100</v>
      </c>
      <c r="K95" s="59" t="s">
        <v>174</v>
      </c>
      <c r="L95" s="96"/>
    </row>
    <row r="96" spans="1:13" ht="11.25">
      <c r="A96" s="27" t="s">
        <v>43</v>
      </c>
      <c r="B96" s="35">
        <v>3853.76</v>
      </c>
      <c r="C96" s="127">
        <v>1</v>
      </c>
      <c r="D96" s="36" t="s">
        <v>111</v>
      </c>
      <c r="E96" s="30">
        <v>71250</v>
      </c>
      <c r="F96" s="30" t="s">
        <v>21</v>
      </c>
      <c r="G96" s="30" t="s">
        <v>12</v>
      </c>
      <c r="H96" s="39">
        <v>2013</v>
      </c>
      <c r="I96" s="27" t="s">
        <v>234</v>
      </c>
      <c r="J96" s="59" t="s">
        <v>100</v>
      </c>
      <c r="K96" s="59" t="s">
        <v>271</v>
      </c>
      <c r="L96" s="60"/>
    </row>
    <row r="97" spans="1:12" ht="11.25">
      <c r="A97" s="27" t="s">
        <v>43</v>
      </c>
      <c r="B97" s="35">
        <v>3853.76</v>
      </c>
      <c r="C97" s="127">
        <v>1</v>
      </c>
      <c r="D97" s="36" t="s">
        <v>112</v>
      </c>
      <c r="E97" s="59">
        <v>71781</v>
      </c>
      <c r="F97" s="30" t="s">
        <v>21</v>
      </c>
      <c r="G97" s="30" t="s">
        <v>12</v>
      </c>
      <c r="H97" s="39">
        <v>2018</v>
      </c>
      <c r="I97" s="27" t="s">
        <v>224</v>
      </c>
      <c r="J97" s="59" t="s">
        <v>100</v>
      </c>
      <c r="K97" s="59" t="s">
        <v>175</v>
      </c>
    </row>
    <row r="98" spans="1:12" ht="11.25">
      <c r="A98" s="27" t="s">
        <v>43</v>
      </c>
      <c r="B98" s="35">
        <v>3853.76</v>
      </c>
      <c r="C98" s="127">
        <v>1</v>
      </c>
      <c r="D98" s="36" t="s">
        <v>113</v>
      </c>
      <c r="E98" s="30">
        <v>70726</v>
      </c>
      <c r="F98" s="30" t="s">
        <v>21</v>
      </c>
      <c r="G98" s="30" t="s">
        <v>12</v>
      </c>
      <c r="H98" s="39">
        <v>2012</v>
      </c>
      <c r="I98" s="27" t="s">
        <v>224</v>
      </c>
      <c r="J98" s="59" t="s">
        <v>100</v>
      </c>
      <c r="K98" s="59" t="s">
        <v>176</v>
      </c>
    </row>
    <row r="99" spans="1:12" ht="11.25">
      <c r="A99" s="27" t="s">
        <v>43</v>
      </c>
      <c r="B99" s="35">
        <v>3853.76</v>
      </c>
      <c r="C99" s="127">
        <v>1</v>
      </c>
      <c r="D99" s="36" t="s">
        <v>114</v>
      </c>
      <c r="E99" s="30" t="s">
        <v>115</v>
      </c>
      <c r="F99" s="30" t="s">
        <v>21</v>
      </c>
      <c r="G99" s="30" t="s">
        <v>12</v>
      </c>
      <c r="H99" s="39">
        <v>1991</v>
      </c>
      <c r="I99" s="27" t="s">
        <v>224</v>
      </c>
      <c r="J99" s="59" t="s">
        <v>100</v>
      </c>
      <c r="K99" s="59" t="s">
        <v>164</v>
      </c>
    </row>
    <row r="100" spans="1:12" ht="11.25">
      <c r="A100" s="27" t="s">
        <v>43</v>
      </c>
      <c r="B100" s="35">
        <v>3853.76</v>
      </c>
      <c r="C100" s="127">
        <v>1</v>
      </c>
      <c r="D100" s="36" t="s">
        <v>116</v>
      </c>
      <c r="E100" s="30">
        <v>71903</v>
      </c>
      <c r="F100" s="30" t="s">
        <v>21</v>
      </c>
      <c r="G100" s="30" t="s">
        <v>12</v>
      </c>
      <c r="H100" s="39">
        <v>2019</v>
      </c>
      <c r="I100" s="27" t="s">
        <v>224</v>
      </c>
      <c r="J100" s="59" t="s">
        <v>100</v>
      </c>
      <c r="K100" s="59" t="s">
        <v>177</v>
      </c>
    </row>
    <row r="101" spans="1:12" ht="11.25">
      <c r="A101" s="27" t="s">
        <v>43</v>
      </c>
      <c r="B101" s="35">
        <v>3853.76</v>
      </c>
      <c r="C101" s="127">
        <v>1</v>
      </c>
      <c r="D101" s="36" t="s">
        <v>117</v>
      </c>
      <c r="E101" s="30">
        <v>71501</v>
      </c>
      <c r="F101" s="30" t="s">
        <v>21</v>
      </c>
      <c r="G101" s="30" t="s">
        <v>12</v>
      </c>
      <c r="H101" s="39">
        <v>2014</v>
      </c>
      <c r="I101" s="27" t="s">
        <v>224</v>
      </c>
      <c r="J101" s="59" t="s">
        <v>100</v>
      </c>
      <c r="K101" s="59" t="s">
        <v>178</v>
      </c>
    </row>
    <row r="102" spans="1:12" ht="11.25">
      <c r="A102" s="27" t="s">
        <v>43</v>
      </c>
      <c r="B102" s="35">
        <v>3853.76</v>
      </c>
      <c r="C102" s="127">
        <v>1</v>
      </c>
      <c r="D102" s="36" t="s">
        <v>118</v>
      </c>
      <c r="E102" s="30">
        <v>71893</v>
      </c>
      <c r="F102" s="30" t="s">
        <v>21</v>
      </c>
      <c r="G102" s="30" t="s">
        <v>12</v>
      </c>
      <c r="H102" s="39">
        <v>2019</v>
      </c>
      <c r="I102" s="27" t="s">
        <v>224</v>
      </c>
      <c r="J102" s="59" t="s">
        <v>100</v>
      </c>
      <c r="K102" s="59" t="s">
        <v>272</v>
      </c>
    </row>
    <row r="103" spans="1:12" ht="11.25">
      <c r="A103" s="27" t="s">
        <v>43</v>
      </c>
      <c r="B103" s="35">
        <v>3853.76</v>
      </c>
      <c r="C103" s="127">
        <v>1</v>
      </c>
      <c r="D103" s="36" t="s">
        <v>119</v>
      </c>
      <c r="E103" s="30">
        <v>71812</v>
      </c>
      <c r="F103" s="30" t="s">
        <v>21</v>
      </c>
      <c r="G103" s="30" t="s">
        <v>12</v>
      </c>
      <c r="H103" s="39">
        <v>2017</v>
      </c>
      <c r="I103" s="27" t="s">
        <v>227</v>
      </c>
      <c r="J103" s="59" t="s">
        <v>100</v>
      </c>
      <c r="K103" s="59" t="s">
        <v>273</v>
      </c>
    </row>
    <row r="104" spans="1:12" ht="11.25">
      <c r="A104" s="27" t="s">
        <v>43</v>
      </c>
      <c r="B104" s="35">
        <v>3853.76</v>
      </c>
      <c r="C104" s="127">
        <v>1</v>
      </c>
      <c r="D104" s="36" t="s">
        <v>120</v>
      </c>
      <c r="E104" s="59">
        <v>70998</v>
      </c>
      <c r="F104" s="30" t="s">
        <v>21</v>
      </c>
      <c r="G104" s="30" t="s">
        <v>12</v>
      </c>
      <c r="H104" s="39">
        <v>2012</v>
      </c>
      <c r="I104" s="27" t="s">
        <v>227</v>
      </c>
      <c r="J104" s="59" t="s">
        <v>100</v>
      </c>
      <c r="K104" s="59" t="s">
        <v>274</v>
      </c>
    </row>
    <row r="105" spans="1:12" ht="11.25">
      <c r="A105" s="27" t="s">
        <v>43</v>
      </c>
      <c r="B105" s="35">
        <v>3853.76</v>
      </c>
      <c r="C105" s="127">
        <v>1</v>
      </c>
      <c r="D105" s="32" t="s">
        <v>284</v>
      </c>
      <c r="E105" s="17">
        <v>71956</v>
      </c>
      <c r="F105" s="17" t="s">
        <v>21</v>
      </c>
      <c r="G105" s="17" t="s">
        <v>12</v>
      </c>
      <c r="H105" s="20">
        <v>2021</v>
      </c>
      <c r="I105" s="32" t="s">
        <v>227</v>
      </c>
      <c r="J105" s="56" t="s">
        <v>100</v>
      </c>
      <c r="K105" s="56" t="s">
        <v>179</v>
      </c>
    </row>
    <row r="106" spans="1:12" ht="11.25">
      <c r="A106" s="27" t="s">
        <v>43</v>
      </c>
      <c r="B106" s="35">
        <v>3853.76</v>
      </c>
      <c r="C106" s="127">
        <v>1</v>
      </c>
      <c r="D106" s="36" t="s">
        <v>122</v>
      </c>
      <c r="E106" s="30">
        <v>70670</v>
      </c>
      <c r="F106" s="30" t="s">
        <v>21</v>
      </c>
      <c r="G106" s="30" t="s">
        <v>12</v>
      </c>
      <c r="H106" s="39">
        <v>2012</v>
      </c>
      <c r="I106" s="27" t="s">
        <v>227</v>
      </c>
      <c r="J106" s="59" t="s">
        <v>100</v>
      </c>
      <c r="K106" s="59" t="s">
        <v>180</v>
      </c>
    </row>
    <row r="107" spans="1:12" ht="11.25">
      <c r="A107" s="27" t="s">
        <v>43</v>
      </c>
      <c r="B107" s="35">
        <v>3853.76</v>
      </c>
      <c r="C107" s="127">
        <v>1</v>
      </c>
      <c r="D107" s="36" t="s">
        <v>123</v>
      </c>
      <c r="E107" s="30">
        <v>71826</v>
      </c>
      <c r="F107" s="36" t="s">
        <v>21</v>
      </c>
      <c r="G107" s="30" t="s">
        <v>12</v>
      </c>
      <c r="H107" s="39">
        <v>2018</v>
      </c>
      <c r="I107" s="27" t="s">
        <v>229</v>
      </c>
      <c r="J107" s="59" t="s">
        <v>100</v>
      </c>
      <c r="K107" s="59" t="s">
        <v>181</v>
      </c>
    </row>
    <row r="108" spans="1:12" ht="11.25">
      <c r="A108" s="27" t="s">
        <v>43</v>
      </c>
      <c r="B108" s="35">
        <v>3853.76</v>
      </c>
      <c r="C108" s="127">
        <v>1</v>
      </c>
      <c r="D108" s="19" t="s">
        <v>219</v>
      </c>
      <c r="E108" s="17">
        <v>71948</v>
      </c>
      <c r="F108" s="17" t="s">
        <v>21</v>
      </c>
      <c r="G108" s="17" t="s">
        <v>12</v>
      </c>
      <c r="H108" s="20">
        <v>2021</v>
      </c>
      <c r="I108" s="32" t="s">
        <v>232</v>
      </c>
      <c r="J108" s="59" t="s">
        <v>100</v>
      </c>
      <c r="K108" s="56" t="s">
        <v>275</v>
      </c>
    </row>
    <row r="109" spans="1:12" ht="11.25">
      <c r="A109" s="27" t="s">
        <v>43</v>
      </c>
      <c r="B109" s="35">
        <v>3853.76</v>
      </c>
      <c r="C109" s="127">
        <v>1</v>
      </c>
      <c r="D109" s="19" t="s">
        <v>125</v>
      </c>
      <c r="E109" s="17">
        <v>70700</v>
      </c>
      <c r="F109" s="17" t="s">
        <v>21</v>
      </c>
      <c r="G109" s="17" t="s">
        <v>12</v>
      </c>
      <c r="H109" s="20">
        <v>2012</v>
      </c>
      <c r="I109" s="32" t="s">
        <v>229</v>
      </c>
      <c r="J109" s="59" t="s">
        <v>100</v>
      </c>
      <c r="K109" s="56" t="s">
        <v>276</v>
      </c>
    </row>
    <row r="110" spans="1:12" ht="11.25">
      <c r="A110" s="27" t="s">
        <v>43</v>
      </c>
      <c r="B110" s="35">
        <v>3853.76</v>
      </c>
      <c r="C110" s="127">
        <v>1</v>
      </c>
      <c r="D110" s="19" t="s">
        <v>133</v>
      </c>
      <c r="E110" s="17">
        <v>71855</v>
      </c>
      <c r="F110" s="17" t="s">
        <v>21</v>
      </c>
      <c r="G110" s="17" t="s">
        <v>12</v>
      </c>
      <c r="H110" s="20">
        <v>2018</v>
      </c>
      <c r="I110" s="32" t="s">
        <v>224</v>
      </c>
      <c r="J110" s="59" t="s">
        <v>100</v>
      </c>
      <c r="K110" s="56" t="s">
        <v>178</v>
      </c>
    </row>
    <row r="111" spans="1:12" ht="11.25">
      <c r="A111" s="27" t="s">
        <v>43</v>
      </c>
      <c r="B111" s="35">
        <v>3853.76</v>
      </c>
      <c r="C111" s="127">
        <v>1</v>
      </c>
      <c r="D111" s="66" t="s">
        <v>333</v>
      </c>
      <c r="E111" s="48">
        <v>71965</v>
      </c>
      <c r="F111" s="17" t="s">
        <v>21</v>
      </c>
      <c r="G111" s="17" t="s">
        <v>12</v>
      </c>
      <c r="H111" s="151">
        <v>2022</v>
      </c>
      <c r="I111" s="66" t="s">
        <v>229</v>
      </c>
      <c r="J111" s="59" t="s">
        <v>100</v>
      </c>
      <c r="K111" s="56" t="s">
        <v>278</v>
      </c>
      <c r="L111" s="97"/>
    </row>
    <row r="112" spans="1:12" ht="11.25">
      <c r="A112" s="27" t="s">
        <v>46</v>
      </c>
      <c r="B112" s="35">
        <v>2504.9499999999998</v>
      </c>
      <c r="C112" s="127">
        <v>1</v>
      </c>
      <c r="D112" s="19" t="s">
        <v>126</v>
      </c>
      <c r="E112" s="17">
        <v>71404</v>
      </c>
      <c r="F112" s="17" t="s">
        <v>21</v>
      </c>
      <c r="G112" s="17" t="s">
        <v>12</v>
      </c>
      <c r="H112" s="20">
        <v>2014</v>
      </c>
      <c r="I112" s="32" t="s">
        <v>227</v>
      </c>
      <c r="J112" s="56" t="s">
        <v>127</v>
      </c>
      <c r="K112" s="56" t="s">
        <v>273</v>
      </c>
    </row>
    <row r="113" spans="1:12" ht="11.25">
      <c r="A113" s="27" t="s">
        <v>46</v>
      </c>
      <c r="B113" s="35">
        <v>2504.9499999999998</v>
      </c>
      <c r="C113" s="127">
        <v>1</v>
      </c>
      <c r="D113" s="34" t="s">
        <v>128</v>
      </c>
      <c r="E113" s="17">
        <v>71921</v>
      </c>
      <c r="F113" s="17" t="s">
        <v>21</v>
      </c>
      <c r="G113" s="17" t="s">
        <v>12</v>
      </c>
      <c r="H113" s="20">
        <v>2019</v>
      </c>
      <c r="I113" s="32" t="s">
        <v>234</v>
      </c>
      <c r="J113" s="56" t="s">
        <v>127</v>
      </c>
      <c r="K113" s="56" t="s">
        <v>182</v>
      </c>
      <c r="L113" s="66"/>
    </row>
    <row r="114" spans="1:12" ht="11.25">
      <c r="A114" s="27" t="s">
        <v>46</v>
      </c>
      <c r="B114" s="35">
        <v>2504.9499999999998</v>
      </c>
      <c r="C114" s="127">
        <v>1</v>
      </c>
      <c r="D114" s="19" t="s">
        <v>129</v>
      </c>
      <c r="E114" s="17">
        <v>71757</v>
      </c>
      <c r="F114" s="17" t="s">
        <v>21</v>
      </c>
      <c r="G114" s="17" t="s">
        <v>12</v>
      </c>
      <c r="H114" s="20">
        <v>2016</v>
      </c>
      <c r="I114" s="32" t="s">
        <v>224</v>
      </c>
      <c r="J114" s="56" t="s">
        <v>127</v>
      </c>
      <c r="K114" s="56" t="s">
        <v>169</v>
      </c>
    </row>
    <row r="115" spans="1:12" ht="11.25">
      <c r="A115" s="27" t="s">
        <v>46</v>
      </c>
      <c r="B115" s="35">
        <v>2504.9499999999998</v>
      </c>
      <c r="C115" s="127">
        <v>1</v>
      </c>
      <c r="D115" s="19" t="s">
        <v>130</v>
      </c>
      <c r="E115" s="17">
        <v>7021</v>
      </c>
      <c r="F115" s="17" t="s">
        <v>21</v>
      </c>
      <c r="G115" s="17" t="s">
        <v>12</v>
      </c>
      <c r="H115" s="20">
        <v>1991</v>
      </c>
      <c r="I115" s="32" t="s">
        <v>224</v>
      </c>
      <c r="J115" s="56" t="s">
        <v>127</v>
      </c>
      <c r="K115" s="56" t="s">
        <v>183</v>
      </c>
    </row>
    <row r="116" spans="1:12" ht="11.25">
      <c r="A116" s="27" t="s">
        <v>46</v>
      </c>
      <c r="B116" s="35">
        <v>2504.9499999999998</v>
      </c>
      <c r="C116" s="127">
        <v>1</v>
      </c>
      <c r="D116" s="19" t="s">
        <v>131</v>
      </c>
      <c r="E116" s="17">
        <v>71439</v>
      </c>
      <c r="F116" s="17" t="s">
        <v>21</v>
      </c>
      <c r="G116" s="17" t="s">
        <v>12</v>
      </c>
      <c r="H116" s="20">
        <v>2008</v>
      </c>
      <c r="I116" s="32" t="s">
        <v>224</v>
      </c>
      <c r="J116" s="56" t="s">
        <v>127</v>
      </c>
      <c r="K116" s="56" t="s">
        <v>184</v>
      </c>
    </row>
    <row r="117" spans="1:12" ht="11.25">
      <c r="A117" s="27" t="s">
        <v>46</v>
      </c>
      <c r="B117" s="35">
        <v>2504.9499999999998</v>
      </c>
      <c r="C117" s="127">
        <v>1</v>
      </c>
      <c r="D117" s="19" t="s">
        <v>132</v>
      </c>
      <c r="E117" s="17">
        <v>71829</v>
      </c>
      <c r="F117" s="19" t="s">
        <v>21</v>
      </c>
      <c r="G117" s="17" t="s">
        <v>12</v>
      </c>
      <c r="H117" s="20">
        <v>2018</v>
      </c>
      <c r="I117" s="32" t="s">
        <v>224</v>
      </c>
      <c r="J117" s="56" t="s">
        <v>127</v>
      </c>
      <c r="K117" s="56" t="s">
        <v>185</v>
      </c>
    </row>
    <row r="118" spans="1:12" ht="11.25">
      <c r="A118" s="27" t="s">
        <v>46</v>
      </c>
      <c r="B118" s="35">
        <v>2504.9499999999998</v>
      </c>
      <c r="C118" s="127">
        <v>1</v>
      </c>
      <c r="D118" s="19" t="s">
        <v>143</v>
      </c>
      <c r="E118" s="17">
        <v>71873</v>
      </c>
      <c r="F118" s="17" t="s">
        <v>21</v>
      </c>
      <c r="G118" s="17" t="s">
        <v>12</v>
      </c>
      <c r="H118" s="20">
        <v>2018</v>
      </c>
      <c r="I118" s="32" t="s">
        <v>224</v>
      </c>
      <c r="J118" s="56" t="s">
        <v>139</v>
      </c>
      <c r="K118" s="56" t="s">
        <v>189</v>
      </c>
    </row>
    <row r="119" spans="1:12" ht="11.25">
      <c r="A119" s="27" t="s">
        <v>46</v>
      </c>
      <c r="B119" s="35">
        <v>2504.9499999999998</v>
      </c>
      <c r="C119" s="127">
        <v>1</v>
      </c>
      <c r="D119" s="19" t="s">
        <v>134</v>
      </c>
      <c r="E119" s="17">
        <v>71340</v>
      </c>
      <c r="F119" s="17" t="s">
        <v>21</v>
      </c>
      <c r="G119" s="17" t="s">
        <v>12</v>
      </c>
      <c r="H119" s="20">
        <v>2013</v>
      </c>
      <c r="I119" s="32" t="s">
        <v>227</v>
      </c>
      <c r="J119" s="56" t="s">
        <v>127</v>
      </c>
      <c r="K119" s="56" t="s">
        <v>273</v>
      </c>
    </row>
    <row r="120" spans="1:12" ht="11.25">
      <c r="A120" s="27" t="s">
        <v>46</v>
      </c>
      <c r="B120" s="35">
        <v>2504.9499999999998</v>
      </c>
      <c r="C120" s="127">
        <v>1</v>
      </c>
      <c r="D120" s="90" t="s">
        <v>193</v>
      </c>
      <c r="E120" s="17">
        <v>71935</v>
      </c>
      <c r="F120" s="17" t="s">
        <v>21</v>
      </c>
      <c r="G120" s="17" t="s">
        <v>12</v>
      </c>
      <c r="H120" s="20">
        <v>2021</v>
      </c>
      <c r="I120" s="32" t="s">
        <v>227</v>
      </c>
      <c r="J120" s="56" t="s">
        <v>127</v>
      </c>
      <c r="K120" s="56" t="s">
        <v>273</v>
      </c>
    </row>
    <row r="121" spans="1:12" ht="11.25">
      <c r="A121" s="27" t="s">
        <v>46</v>
      </c>
      <c r="B121" s="35">
        <v>2504.9499999999998</v>
      </c>
      <c r="C121" s="127">
        <v>1</v>
      </c>
      <c r="D121" s="19" t="s">
        <v>135</v>
      </c>
      <c r="E121" s="17">
        <v>2569</v>
      </c>
      <c r="F121" s="17" t="s">
        <v>136</v>
      </c>
      <c r="G121" s="17" t="s">
        <v>17</v>
      </c>
      <c r="H121" s="20">
        <v>1988</v>
      </c>
      <c r="I121" s="32" t="s">
        <v>227</v>
      </c>
      <c r="J121" s="56" t="s">
        <v>127</v>
      </c>
      <c r="K121" s="56" t="s">
        <v>273</v>
      </c>
    </row>
    <row r="122" spans="1:12" ht="11.25">
      <c r="A122" s="27" t="s">
        <v>46</v>
      </c>
      <c r="B122" s="35">
        <v>2504.9499999999998</v>
      </c>
      <c r="C122" s="127">
        <v>1</v>
      </c>
      <c r="D122" s="19" t="s">
        <v>279</v>
      </c>
      <c r="E122" s="17">
        <v>71951</v>
      </c>
      <c r="F122" s="17" t="s">
        <v>21</v>
      </c>
      <c r="G122" s="17" t="s">
        <v>12</v>
      </c>
      <c r="H122" s="20">
        <v>2021</v>
      </c>
      <c r="I122" s="32" t="s">
        <v>227</v>
      </c>
      <c r="J122" s="56" t="s">
        <v>127</v>
      </c>
      <c r="K122" s="56" t="s">
        <v>274</v>
      </c>
    </row>
    <row r="123" spans="1:12" ht="11.25">
      <c r="A123" s="27" t="s">
        <v>46</v>
      </c>
      <c r="B123" s="35">
        <v>2504.9499999999998</v>
      </c>
      <c r="C123" s="127">
        <v>1</v>
      </c>
      <c r="D123" s="32" t="s">
        <v>218</v>
      </c>
      <c r="E123" s="17">
        <v>71947</v>
      </c>
      <c r="F123" s="17" t="s">
        <v>21</v>
      </c>
      <c r="G123" s="17" t="s">
        <v>12</v>
      </c>
      <c r="H123" s="20">
        <v>2021</v>
      </c>
      <c r="I123" s="32" t="s">
        <v>232</v>
      </c>
      <c r="J123" s="56" t="s">
        <v>127</v>
      </c>
      <c r="K123" s="56" t="s">
        <v>280</v>
      </c>
    </row>
    <row r="124" spans="1:12" ht="11.25">
      <c r="A124" s="27" t="s">
        <v>46</v>
      </c>
      <c r="B124" s="35">
        <v>2504.9499999999998</v>
      </c>
      <c r="C124" s="127">
        <v>1</v>
      </c>
      <c r="D124" s="19" t="s">
        <v>138</v>
      </c>
      <c r="E124" s="17">
        <v>71896</v>
      </c>
      <c r="F124" s="17" t="s">
        <v>21</v>
      </c>
      <c r="G124" s="17" t="s">
        <v>12</v>
      </c>
      <c r="H124" s="20">
        <v>2019</v>
      </c>
      <c r="I124" s="32" t="s">
        <v>232</v>
      </c>
      <c r="J124" s="56" t="s">
        <v>127</v>
      </c>
      <c r="K124" s="56" t="s">
        <v>281</v>
      </c>
    </row>
    <row r="125" spans="1:12" ht="11.25">
      <c r="A125" s="27" t="s">
        <v>46</v>
      </c>
      <c r="B125" s="35">
        <v>2504.9499999999998</v>
      </c>
      <c r="C125" s="127">
        <v>1</v>
      </c>
      <c r="D125" s="19" t="s">
        <v>38</v>
      </c>
      <c r="E125" s="17"/>
      <c r="F125" s="17" t="s">
        <v>21</v>
      </c>
      <c r="G125" s="17" t="s">
        <v>12</v>
      </c>
      <c r="H125" s="20"/>
      <c r="I125" s="32" t="s">
        <v>232</v>
      </c>
      <c r="J125" s="56" t="s">
        <v>127</v>
      </c>
      <c r="K125" s="56" t="s">
        <v>280</v>
      </c>
    </row>
    <row r="126" spans="1:12" ht="11.25">
      <c r="A126" s="27" t="s">
        <v>49</v>
      </c>
      <c r="B126" s="28">
        <v>1541.51</v>
      </c>
      <c r="C126" s="127">
        <v>1</v>
      </c>
      <c r="D126" s="19" t="s">
        <v>346</v>
      </c>
      <c r="E126" s="17">
        <v>71967</v>
      </c>
      <c r="F126" s="17" t="s">
        <v>21</v>
      </c>
      <c r="G126" s="17" t="s">
        <v>12</v>
      </c>
      <c r="H126" s="20">
        <v>2022</v>
      </c>
      <c r="I126" s="32" t="s">
        <v>234</v>
      </c>
      <c r="J126" s="56" t="s">
        <v>139</v>
      </c>
      <c r="K126" s="56" t="s">
        <v>282</v>
      </c>
    </row>
    <row r="127" spans="1:12" ht="11.25">
      <c r="A127" s="27" t="s">
        <v>49</v>
      </c>
      <c r="B127" s="28">
        <v>1541.51</v>
      </c>
      <c r="C127" s="127">
        <v>1</v>
      </c>
      <c r="D127" s="32" t="s">
        <v>140</v>
      </c>
      <c r="E127" s="17">
        <v>71915</v>
      </c>
      <c r="F127" s="17" t="s">
        <v>21</v>
      </c>
      <c r="G127" s="17" t="s">
        <v>12</v>
      </c>
      <c r="H127" s="20">
        <v>2019</v>
      </c>
      <c r="I127" s="32" t="s">
        <v>18</v>
      </c>
      <c r="J127" s="56" t="s">
        <v>139</v>
      </c>
      <c r="K127" s="56" t="s">
        <v>186</v>
      </c>
    </row>
    <row r="128" spans="1:12" ht="11.25">
      <c r="A128" s="27" t="s">
        <v>49</v>
      </c>
      <c r="B128" s="28">
        <v>1541.51</v>
      </c>
      <c r="C128" s="127">
        <v>1</v>
      </c>
      <c r="D128" s="19" t="s">
        <v>141</v>
      </c>
      <c r="E128" s="17">
        <v>71786</v>
      </c>
      <c r="F128" s="17" t="s">
        <v>21</v>
      </c>
      <c r="G128" s="17" t="s">
        <v>12</v>
      </c>
      <c r="H128" s="20">
        <v>2016</v>
      </c>
      <c r="I128" s="32" t="s">
        <v>229</v>
      </c>
      <c r="J128" s="56" t="s">
        <v>139</v>
      </c>
      <c r="K128" s="56" t="s">
        <v>187</v>
      </c>
    </row>
    <row r="129" spans="1:11" ht="11.25">
      <c r="A129" s="27" t="s">
        <v>49</v>
      </c>
      <c r="B129" s="28">
        <v>1541.51</v>
      </c>
      <c r="C129" s="127">
        <v>1</v>
      </c>
      <c r="D129" s="36" t="s">
        <v>142</v>
      </c>
      <c r="E129" s="30">
        <v>71749</v>
      </c>
      <c r="F129" s="30" t="s">
        <v>21</v>
      </c>
      <c r="G129" s="30" t="s">
        <v>12</v>
      </c>
      <c r="H129" s="39">
        <v>2015</v>
      </c>
      <c r="I129" s="27" t="s">
        <v>224</v>
      </c>
      <c r="J129" s="59" t="s">
        <v>139</v>
      </c>
      <c r="K129" s="59" t="s">
        <v>188</v>
      </c>
    </row>
    <row r="130" spans="1:11" ht="11.25">
      <c r="B130" s="156">
        <f>SUM(B3:B129)</f>
        <v>729117.68000000063</v>
      </c>
      <c r="C130" s="139">
        <f>SUM(C3:C129)</f>
        <v>127</v>
      </c>
    </row>
    <row r="153" spans="2:2" ht="11.25">
      <c r="B153" s="158"/>
    </row>
  </sheetData>
  <mergeCells count="2">
    <mergeCell ref="A1:I1"/>
    <mergeCell ref="M1:S1"/>
  </mergeCells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G1" sqref="G1:J7"/>
    </sheetView>
  </sheetViews>
  <sheetFormatPr defaultColWidth="13.28515625" defaultRowHeight="15"/>
  <cols>
    <col min="1" max="1" width="4.85546875" style="108" bestFit="1" customWidth="1"/>
    <col min="2" max="2" width="3.85546875" style="108" bestFit="1" customWidth="1"/>
    <col min="3" max="3" width="7.85546875" style="108" bestFit="1" customWidth="1"/>
    <col min="4" max="4" width="28.85546875" style="108" customWidth="1"/>
    <col min="5" max="5" width="9" style="108" bestFit="1" customWidth="1"/>
    <col min="6" max="6" width="9.28515625" style="108" customWidth="1"/>
    <col min="7" max="10" width="11.5703125" style="108" customWidth="1"/>
    <col min="11" max="16384" width="13.28515625" style="108"/>
  </cols>
  <sheetData>
    <row r="1" spans="1:10">
      <c r="A1" s="428" t="s">
        <v>363</v>
      </c>
      <c r="B1" s="428"/>
      <c r="C1" s="428"/>
      <c r="D1" s="428"/>
      <c r="E1" s="428"/>
      <c r="G1" s="428" t="s">
        <v>375</v>
      </c>
      <c r="H1" s="428"/>
      <c r="I1" s="428"/>
      <c r="J1" s="428"/>
    </row>
    <row r="2" spans="1:10">
      <c r="A2" s="101" t="s">
        <v>9</v>
      </c>
      <c r="B2" s="102" t="s">
        <v>2</v>
      </c>
      <c r="C2" s="101" t="s">
        <v>296</v>
      </c>
      <c r="D2" s="101" t="s">
        <v>3</v>
      </c>
      <c r="E2" s="103" t="s">
        <v>297</v>
      </c>
      <c r="G2" s="101" t="s">
        <v>9</v>
      </c>
      <c r="H2" s="101" t="s">
        <v>296</v>
      </c>
      <c r="I2" s="102" t="s">
        <v>2</v>
      </c>
      <c r="J2" s="101" t="s">
        <v>298</v>
      </c>
    </row>
    <row r="3" spans="1:10">
      <c r="A3" s="109" t="s">
        <v>299</v>
      </c>
      <c r="B3" s="110">
        <v>1</v>
      </c>
      <c r="C3" s="104">
        <v>1392.8</v>
      </c>
      <c r="D3" s="105" t="s">
        <v>300</v>
      </c>
      <c r="E3" s="106" t="s">
        <v>301</v>
      </c>
      <c r="G3" s="109" t="s">
        <v>299</v>
      </c>
      <c r="H3" s="104">
        <v>1392.8</v>
      </c>
      <c r="I3" s="110">
        <v>6</v>
      </c>
      <c r="J3" s="111">
        <f>H3*I3</f>
        <v>8356.7999999999993</v>
      </c>
    </row>
    <row r="4" spans="1:10">
      <c r="A4" s="109" t="s">
        <v>299</v>
      </c>
      <c r="B4" s="110">
        <v>1</v>
      </c>
      <c r="C4" s="104">
        <v>1392.8</v>
      </c>
      <c r="D4" s="105" t="s">
        <v>302</v>
      </c>
      <c r="E4" s="106" t="s">
        <v>303</v>
      </c>
      <c r="G4" s="109" t="s">
        <v>304</v>
      </c>
      <c r="H4" s="106">
        <v>849.76</v>
      </c>
      <c r="I4" s="110">
        <v>7</v>
      </c>
      <c r="J4" s="111">
        <f t="shared" ref="J4:J6" si="0">H4*I4</f>
        <v>5948.32</v>
      </c>
    </row>
    <row r="5" spans="1:10">
      <c r="A5" s="109" t="s">
        <v>299</v>
      </c>
      <c r="B5" s="110">
        <v>1</v>
      </c>
      <c r="C5" s="104">
        <v>1392.8</v>
      </c>
      <c r="D5" s="105" t="s">
        <v>305</v>
      </c>
      <c r="E5" s="106" t="s">
        <v>306</v>
      </c>
      <c r="G5" s="109" t="s">
        <v>307</v>
      </c>
      <c r="H5" s="106">
        <v>566.5</v>
      </c>
      <c r="I5" s="110">
        <v>4</v>
      </c>
      <c r="J5" s="111">
        <f t="shared" si="0"/>
        <v>2266</v>
      </c>
    </row>
    <row r="6" spans="1:10">
      <c r="A6" s="109" t="s">
        <v>299</v>
      </c>
      <c r="B6" s="110">
        <v>1</v>
      </c>
      <c r="C6" s="104">
        <v>1392.8</v>
      </c>
      <c r="D6" s="105" t="s">
        <v>308</v>
      </c>
      <c r="E6" s="106">
        <v>280</v>
      </c>
      <c r="G6" s="112" t="s">
        <v>309</v>
      </c>
      <c r="H6" s="106">
        <v>505.81</v>
      </c>
      <c r="I6" s="113">
        <v>6</v>
      </c>
      <c r="J6" s="111">
        <f t="shared" si="0"/>
        <v>3034.86</v>
      </c>
    </row>
    <row r="7" spans="1:10">
      <c r="A7" s="109" t="s">
        <v>299</v>
      </c>
      <c r="B7" s="110">
        <v>1</v>
      </c>
      <c r="C7" s="104">
        <v>1392.8</v>
      </c>
      <c r="D7" s="105" t="s">
        <v>310</v>
      </c>
      <c r="E7" s="106">
        <v>663</v>
      </c>
      <c r="G7" s="114"/>
      <c r="H7" s="115"/>
      <c r="I7" s="116">
        <f>SUM(I3:I6)</f>
        <v>23</v>
      </c>
      <c r="J7" s="117">
        <f>SUM(J3:J6)</f>
        <v>19605.98</v>
      </c>
    </row>
    <row r="8" spans="1:10">
      <c r="A8" s="109" t="s">
        <v>299</v>
      </c>
      <c r="B8" s="110">
        <v>1</v>
      </c>
      <c r="C8" s="104">
        <v>1392.8</v>
      </c>
      <c r="D8" s="105" t="s">
        <v>311</v>
      </c>
      <c r="E8" s="106">
        <v>752</v>
      </c>
    </row>
    <row r="9" spans="1:10">
      <c r="A9" s="109" t="s">
        <v>304</v>
      </c>
      <c r="B9" s="110">
        <v>1</v>
      </c>
      <c r="C9" s="106">
        <v>849.76</v>
      </c>
      <c r="D9" s="118" t="s">
        <v>312</v>
      </c>
      <c r="E9" s="106"/>
    </row>
    <row r="10" spans="1:10">
      <c r="A10" s="109" t="s">
        <v>304</v>
      </c>
      <c r="B10" s="110">
        <v>1</v>
      </c>
      <c r="C10" s="106">
        <v>849.76</v>
      </c>
      <c r="D10" s="105" t="s">
        <v>313</v>
      </c>
      <c r="E10" s="106">
        <v>647</v>
      </c>
    </row>
    <row r="11" spans="1:10">
      <c r="A11" s="109" t="s">
        <v>304</v>
      </c>
      <c r="B11" s="110">
        <v>1</v>
      </c>
      <c r="C11" s="106">
        <v>849.76</v>
      </c>
      <c r="D11" s="105" t="s">
        <v>314</v>
      </c>
      <c r="E11" s="106">
        <v>531</v>
      </c>
    </row>
    <row r="12" spans="1:10">
      <c r="A12" s="109" t="s">
        <v>304</v>
      </c>
      <c r="B12" s="110">
        <v>1</v>
      </c>
      <c r="C12" s="106">
        <v>849.76</v>
      </c>
      <c r="D12" s="118" t="s">
        <v>312</v>
      </c>
      <c r="E12" s="106"/>
    </row>
    <row r="13" spans="1:10">
      <c r="A13" s="109" t="s">
        <v>304</v>
      </c>
      <c r="B13" s="110">
        <v>1</v>
      </c>
      <c r="C13" s="106">
        <v>849.76</v>
      </c>
      <c r="D13" s="105" t="s">
        <v>315</v>
      </c>
      <c r="E13" s="106">
        <v>2187</v>
      </c>
    </row>
    <row r="14" spans="1:10">
      <c r="A14" s="109" t="s">
        <v>304</v>
      </c>
      <c r="B14" s="110">
        <v>1</v>
      </c>
      <c r="C14" s="106">
        <v>849.76</v>
      </c>
      <c r="D14" s="105" t="s">
        <v>316</v>
      </c>
      <c r="E14" s="106">
        <v>2232</v>
      </c>
    </row>
    <row r="15" spans="1:10">
      <c r="A15" s="109" t="s">
        <v>304</v>
      </c>
      <c r="B15" s="110">
        <v>1</v>
      </c>
      <c r="C15" s="106">
        <v>849.76</v>
      </c>
      <c r="D15" s="118" t="s">
        <v>312</v>
      </c>
      <c r="E15" s="106">
        <v>2704</v>
      </c>
    </row>
    <row r="16" spans="1:10">
      <c r="A16" s="109" t="s">
        <v>307</v>
      </c>
      <c r="B16" s="110">
        <v>1</v>
      </c>
      <c r="C16" s="106">
        <v>566.5</v>
      </c>
      <c r="D16" s="105" t="s">
        <v>317</v>
      </c>
      <c r="E16" s="106" t="s">
        <v>318</v>
      </c>
    </row>
    <row r="17" spans="1:5">
      <c r="A17" s="109" t="s">
        <v>307</v>
      </c>
      <c r="B17" s="110">
        <v>1</v>
      </c>
      <c r="C17" s="106">
        <v>566.5</v>
      </c>
      <c r="D17" s="118" t="s">
        <v>312</v>
      </c>
      <c r="E17" s="106"/>
    </row>
    <row r="18" spans="1:5">
      <c r="A18" s="109" t="s">
        <v>307</v>
      </c>
      <c r="B18" s="110">
        <v>1</v>
      </c>
      <c r="C18" s="106">
        <v>566.5</v>
      </c>
      <c r="D18" s="118" t="s">
        <v>312</v>
      </c>
      <c r="E18" s="106"/>
    </row>
    <row r="19" spans="1:5">
      <c r="A19" s="109" t="s">
        <v>307</v>
      </c>
      <c r="B19" s="110">
        <v>1</v>
      </c>
      <c r="C19" s="106">
        <v>566.5</v>
      </c>
      <c r="D19" s="118" t="s">
        <v>312</v>
      </c>
      <c r="E19" s="106"/>
    </row>
    <row r="20" spans="1:5">
      <c r="A20" s="109" t="s">
        <v>309</v>
      </c>
      <c r="B20" s="110">
        <v>1</v>
      </c>
      <c r="C20" s="106">
        <v>505.81</v>
      </c>
      <c r="D20" s="105" t="s">
        <v>319</v>
      </c>
      <c r="E20" s="107">
        <v>2194</v>
      </c>
    </row>
    <row r="21" spans="1:5">
      <c r="A21" s="109" t="s">
        <v>309</v>
      </c>
      <c r="B21" s="110">
        <v>1</v>
      </c>
      <c r="C21" s="106">
        <v>505.81</v>
      </c>
      <c r="D21" s="105" t="s">
        <v>320</v>
      </c>
      <c r="E21" s="106">
        <v>2640</v>
      </c>
    </row>
    <row r="22" spans="1:5">
      <c r="A22" s="109" t="s">
        <v>309</v>
      </c>
      <c r="B22" s="110">
        <v>1</v>
      </c>
      <c r="C22" s="106">
        <v>505.81</v>
      </c>
      <c r="D22" s="105" t="s">
        <v>321</v>
      </c>
      <c r="E22" s="106">
        <v>1996</v>
      </c>
    </row>
    <row r="23" spans="1:5">
      <c r="A23" s="109" t="s">
        <v>309</v>
      </c>
      <c r="B23" s="110">
        <v>1</v>
      </c>
      <c r="C23" s="106">
        <v>505.81</v>
      </c>
      <c r="D23" s="105" t="s">
        <v>322</v>
      </c>
      <c r="E23" s="106">
        <v>774</v>
      </c>
    </row>
    <row r="24" spans="1:5">
      <c r="A24" s="109" t="s">
        <v>309</v>
      </c>
      <c r="B24" s="110">
        <v>1</v>
      </c>
      <c r="C24" s="106">
        <v>505.81</v>
      </c>
      <c r="D24" s="119" t="s">
        <v>312</v>
      </c>
      <c r="E24" s="120"/>
    </row>
    <row r="25" spans="1:5">
      <c r="A25" s="112" t="s">
        <v>309</v>
      </c>
      <c r="B25" s="113">
        <v>1</v>
      </c>
      <c r="C25" s="106">
        <v>505.81</v>
      </c>
      <c r="D25" s="118" t="s">
        <v>312</v>
      </c>
      <c r="E25" s="120"/>
    </row>
    <row r="26" spans="1:5">
      <c r="A26" s="114"/>
      <c r="B26" s="121">
        <f>SUM(B3:B25)</f>
        <v>23</v>
      </c>
      <c r="C26" s="115">
        <f>SUM(C3:C25)</f>
        <v>19605.98000000001</v>
      </c>
      <c r="D26" s="114"/>
      <c r="E26" s="114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53"/>
  <sheetViews>
    <sheetView workbookViewId="0">
      <selection activeCell="D3" sqref="D3:D129"/>
    </sheetView>
  </sheetViews>
  <sheetFormatPr defaultColWidth="9.140625" defaultRowHeight="12" customHeight="1"/>
  <cols>
    <col min="1" max="1" width="7.140625" style="1" customWidth="1"/>
    <col min="2" max="2" width="11" style="1" bestFit="1" customWidth="1"/>
    <col min="3" max="3" width="3.85546875" style="2" customWidth="1"/>
    <col min="4" max="4" width="37.5703125" style="1" bestFit="1" customWidth="1"/>
    <col min="5" max="5" width="8.5703125" style="3" bestFit="1" customWidth="1"/>
    <col min="6" max="6" width="9.85546875" style="1" bestFit="1" customWidth="1"/>
    <col min="7" max="7" width="6.140625" style="1" bestFit="1" customWidth="1"/>
    <col min="8" max="8" width="4.42578125" style="4" bestFit="1" customWidth="1"/>
    <col min="9" max="9" width="7.85546875" style="1" bestFit="1" customWidth="1"/>
    <col min="10" max="10" width="15" style="5" bestFit="1" customWidth="1"/>
    <col min="11" max="11" width="56.42578125" style="5" bestFit="1" customWidth="1"/>
    <col min="12" max="12" width="7.140625" style="6" customWidth="1"/>
    <col min="13" max="13" width="13.85546875" style="1" customWidth="1"/>
    <col min="14" max="14" width="7.7109375" style="1" customWidth="1"/>
    <col min="15" max="15" width="9.140625" style="1" customWidth="1"/>
    <col min="16" max="16" width="11.7109375" style="1" customWidth="1"/>
    <col min="17" max="17" width="7.85546875" style="1" customWidth="1"/>
    <col min="18" max="18" width="3.7109375" style="2" customWidth="1"/>
    <col min="19" max="19" width="9.5703125" style="1" customWidth="1"/>
    <col min="20" max="20" width="14.28515625" style="1" customWidth="1"/>
    <col min="21" max="16384" width="9.140625" style="1"/>
  </cols>
  <sheetData>
    <row r="1" spans="1:19" ht="11.25">
      <c r="A1" s="427" t="s">
        <v>356</v>
      </c>
      <c r="B1" s="427"/>
      <c r="C1" s="427"/>
      <c r="D1" s="427"/>
      <c r="E1" s="427"/>
      <c r="F1" s="427"/>
      <c r="G1" s="427"/>
      <c r="H1" s="427"/>
      <c r="I1" s="427"/>
      <c r="J1" s="52"/>
      <c r="K1" s="52"/>
      <c r="M1" s="427" t="s">
        <v>357</v>
      </c>
      <c r="N1" s="427"/>
      <c r="O1" s="427"/>
      <c r="P1" s="427"/>
      <c r="Q1" s="427"/>
      <c r="R1" s="427"/>
      <c r="S1" s="427"/>
    </row>
    <row r="2" spans="1:19" ht="11.25">
      <c r="A2" s="7" t="s">
        <v>0</v>
      </c>
      <c r="B2" s="7" t="s">
        <v>1</v>
      </c>
      <c r="C2" s="8" t="s">
        <v>2</v>
      </c>
      <c r="D2" s="7" t="s">
        <v>3</v>
      </c>
      <c r="E2" s="9" t="s">
        <v>4</v>
      </c>
      <c r="F2" s="7" t="s">
        <v>5</v>
      </c>
      <c r="G2" s="7" t="s">
        <v>6</v>
      </c>
      <c r="H2" s="10" t="s">
        <v>221</v>
      </c>
      <c r="I2" s="7" t="s">
        <v>7</v>
      </c>
      <c r="J2" s="9" t="s">
        <v>8</v>
      </c>
      <c r="K2" s="9" t="s">
        <v>222</v>
      </c>
      <c r="M2" s="165"/>
      <c r="N2" s="165" t="s">
        <v>9</v>
      </c>
      <c r="O2" s="165" t="s">
        <v>10</v>
      </c>
      <c r="P2" s="165" t="s">
        <v>11</v>
      </c>
      <c r="Q2" s="165" t="s">
        <v>12</v>
      </c>
      <c r="R2" s="166" t="s">
        <v>2</v>
      </c>
      <c r="S2" s="165" t="s">
        <v>13</v>
      </c>
    </row>
    <row r="3" spans="1:19" ht="11.25">
      <c r="A3" s="7" t="s">
        <v>198</v>
      </c>
      <c r="B3" s="11">
        <v>16240</v>
      </c>
      <c r="C3" s="8">
        <v>1</v>
      </c>
      <c r="D3" s="36" t="s">
        <v>15</v>
      </c>
      <c r="E3" s="25">
        <v>71881</v>
      </c>
      <c r="F3" s="38" t="s">
        <v>16</v>
      </c>
      <c r="G3" s="25" t="s">
        <v>17</v>
      </c>
      <c r="H3" s="31">
        <v>2018</v>
      </c>
      <c r="I3" s="21" t="s">
        <v>18</v>
      </c>
      <c r="J3" s="9" t="s">
        <v>223</v>
      </c>
      <c r="K3" s="9" t="s">
        <v>223</v>
      </c>
      <c r="M3" s="167" t="s">
        <v>199</v>
      </c>
      <c r="N3" s="167" t="s">
        <v>200</v>
      </c>
      <c r="O3" s="168">
        <v>3248</v>
      </c>
      <c r="P3" s="168">
        <v>12992</v>
      </c>
      <c r="Q3" s="168">
        <f>O3+P3</f>
        <v>16240</v>
      </c>
      <c r="R3" s="169">
        <v>1</v>
      </c>
      <c r="S3" s="170">
        <f t="shared" ref="S3:S13" si="0">Q3*R3</f>
        <v>16240</v>
      </c>
    </row>
    <row r="4" spans="1:19" ht="11.25">
      <c r="A4" s="7" t="s">
        <v>201</v>
      </c>
      <c r="B4" s="11">
        <v>13920</v>
      </c>
      <c r="C4" s="8">
        <v>1</v>
      </c>
      <c r="D4" s="36" t="s">
        <v>23</v>
      </c>
      <c r="E4" s="25">
        <v>71579</v>
      </c>
      <c r="F4" s="25" t="s">
        <v>21</v>
      </c>
      <c r="G4" s="25" t="s">
        <v>12</v>
      </c>
      <c r="H4" s="26">
        <v>2015</v>
      </c>
      <c r="I4" s="21" t="s">
        <v>24</v>
      </c>
      <c r="J4" s="9" t="s">
        <v>25</v>
      </c>
      <c r="K4" s="9" t="s">
        <v>145</v>
      </c>
      <c r="M4" s="167" t="s">
        <v>358</v>
      </c>
      <c r="N4" s="167" t="s">
        <v>200</v>
      </c>
      <c r="O4" s="168">
        <v>2784</v>
      </c>
      <c r="P4" s="168">
        <v>11136</v>
      </c>
      <c r="Q4" s="168">
        <f>O4+P4</f>
        <v>13920</v>
      </c>
      <c r="R4" s="169">
        <v>6</v>
      </c>
      <c r="S4" s="170">
        <f t="shared" si="0"/>
        <v>83520</v>
      </c>
    </row>
    <row r="5" spans="1:19" ht="11.25">
      <c r="A5" s="7" t="s">
        <v>201</v>
      </c>
      <c r="B5" s="11">
        <v>13920</v>
      </c>
      <c r="C5" s="8">
        <v>1</v>
      </c>
      <c r="D5" s="36" t="s">
        <v>27</v>
      </c>
      <c r="E5" s="25">
        <v>71891</v>
      </c>
      <c r="F5" s="25" t="s">
        <v>28</v>
      </c>
      <c r="G5" s="25" t="s">
        <v>29</v>
      </c>
      <c r="H5" s="26">
        <v>2019</v>
      </c>
      <c r="I5" s="21" t="s">
        <v>224</v>
      </c>
      <c r="J5" s="9" t="s">
        <v>225</v>
      </c>
      <c r="K5" s="9" t="s">
        <v>226</v>
      </c>
      <c r="M5" s="165" t="s">
        <v>359</v>
      </c>
      <c r="N5" s="165" t="s">
        <v>14</v>
      </c>
      <c r="O5" s="171">
        <v>2312.25</v>
      </c>
      <c r="P5" s="171">
        <v>9249.0300000000007</v>
      </c>
      <c r="Q5" s="171">
        <f>O5+P5</f>
        <v>11561.28</v>
      </c>
      <c r="R5" s="166">
        <v>3</v>
      </c>
      <c r="S5" s="172">
        <f t="shared" si="0"/>
        <v>34683.840000000004</v>
      </c>
    </row>
    <row r="6" spans="1:19" ht="11.25">
      <c r="A6" s="7" t="s">
        <v>201</v>
      </c>
      <c r="B6" s="11">
        <v>13920</v>
      </c>
      <c r="C6" s="8">
        <v>1</v>
      </c>
      <c r="D6" s="36" t="s">
        <v>32</v>
      </c>
      <c r="E6" s="25">
        <v>71884</v>
      </c>
      <c r="F6" s="25" t="s">
        <v>21</v>
      </c>
      <c r="G6" s="30" t="s">
        <v>12</v>
      </c>
      <c r="H6" s="26">
        <v>2019</v>
      </c>
      <c r="I6" s="21" t="s">
        <v>227</v>
      </c>
      <c r="J6" s="9" t="s">
        <v>225</v>
      </c>
      <c r="K6" s="9" t="s">
        <v>228</v>
      </c>
      <c r="M6" s="165" t="s">
        <v>360</v>
      </c>
      <c r="N6" s="165" t="s">
        <v>19</v>
      </c>
      <c r="O6" s="171">
        <v>1695.65</v>
      </c>
      <c r="P6" s="171">
        <v>6782.61</v>
      </c>
      <c r="Q6" s="171">
        <f t="shared" ref="Q6:Q13" si="1">O6+P6</f>
        <v>8478.26</v>
      </c>
      <c r="R6" s="166">
        <v>6</v>
      </c>
      <c r="S6" s="172">
        <f t="shared" si="0"/>
        <v>50869.56</v>
      </c>
    </row>
    <row r="7" spans="1:19" ht="11.25">
      <c r="A7" s="7" t="s">
        <v>201</v>
      </c>
      <c r="B7" s="11">
        <v>13920</v>
      </c>
      <c r="C7" s="8">
        <v>1</v>
      </c>
      <c r="D7" s="178" t="s">
        <v>35</v>
      </c>
      <c r="E7" s="25">
        <v>71880</v>
      </c>
      <c r="F7" s="36" t="s">
        <v>21</v>
      </c>
      <c r="G7" s="30" t="s">
        <v>12</v>
      </c>
      <c r="H7" s="26">
        <v>2019</v>
      </c>
      <c r="I7" s="21" t="s">
        <v>229</v>
      </c>
      <c r="J7" s="9" t="s">
        <v>230</v>
      </c>
      <c r="K7" s="9" t="s">
        <v>231</v>
      </c>
      <c r="M7" s="165" t="s">
        <v>361</v>
      </c>
      <c r="N7" s="165" t="s">
        <v>31</v>
      </c>
      <c r="O7" s="171">
        <v>1425.9</v>
      </c>
      <c r="P7" s="171">
        <v>5703.56</v>
      </c>
      <c r="Q7" s="171">
        <f t="shared" si="1"/>
        <v>7129.4600000000009</v>
      </c>
      <c r="R7" s="166">
        <v>9</v>
      </c>
      <c r="S7" s="172">
        <f t="shared" si="0"/>
        <v>64165.140000000007</v>
      </c>
    </row>
    <row r="8" spans="1:19" ht="11.25">
      <c r="A8" s="7" t="s">
        <v>201</v>
      </c>
      <c r="B8" s="11">
        <v>13920</v>
      </c>
      <c r="C8" s="8">
        <v>1</v>
      </c>
      <c r="D8" s="36" t="s">
        <v>146</v>
      </c>
      <c r="E8" s="38">
        <v>71931</v>
      </c>
      <c r="F8" s="38" t="s">
        <v>21</v>
      </c>
      <c r="G8" s="38" t="s">
        <v>147</v>
      </c>
      <c r="H8" s="31">
        <v>2021</v>
      </c>
      <c r="I8" s="21" t="s">
        <v>232</v>
      </c>
      <c r="J8" s="9" t="s">
        <v>230</v>
      </c>
      <c r="K8" s="9" t="s">
        <v>329</v>
      </c>
      <c r="M8" s="165" t="s">
        <v>33</v>
      </c>
      <c r="N8" s="165" t="s">
        <v>34</v>
      </c>
      <c r="O8" s="171">
        <v>1310.28</v>
      </c>
      <c r="P8" s="171">
        <v>5241.1099999999997</v>
      </c>
      <c r="Q8" s="171">
        <f t="shared" si="1"/>
        <v>6551.3899999999994</v>
      </c>
      <c r="R8" s="166">
        <v>27</v>
      </c>
      <c r="S8" s="172">
        <f t="shared" si="0"/>
        <v>176887.52999999997</v>
      </c>
    </row>
    <row r="9" spans="1:19" ht="11.25">
      <c r="A9" s="7" t="s">
        <v>201</v>
      </c>
      <c r="B9" s="11">
        <v>13920</v>
      </c>
      <c r="C9" s="8">
        <v>1</v>
      </c>
      <c r="D9" s="36" t="s">
        <v>44</v>
      </c>
      <c r="E9" s="30">
        <v>71887</v>
      </c>
      <c r="F9" s="30" t="s">
        <v>21</v>
      </c>
      <c r="G9" s="30" t="s">
        <v>12</v>
      </c>
      <c r="H9" s="39">
        <v>2019</v>
      </c>
      <c r="I9" s="27" t="s">
        <v>234</v>
      </c>
      <c r="J9" s="59" t="s">
        <v>230</v>
      </c>
      <c r="K9" s="59" t="s">
        <v>235</v>
      </c>
      <c r="M9" s="165" t="s">
        <v>36</v>
      </c>
      <c r="N9" s="165" t="s">
        <v>37</v>
      </c>
      <c r="O9" s="171">
        <v>1076.06</v>
      </c>
      <c r="P9" s="171">
        <v>4316.21</v>
      </c>
      <c r="Q9" s="171">
        <v>5395.27</v>
      </c>
      <c r="R9" s="166">
        <v>25</v>
      </c>
      <c r="S9" s="172">
        <f t="shared" si="0"/>
        <v>134881.75</v>
      </c>
    </row>
    <row r="10" spans="1:19" ht="11.25">
      <c r="A10" s="21" t="s">
        <v>14</v>
      </c>
      <c r="B10" s="22">
        <v>11561.28</v>
      </c>
      <c r="C10" s="8">
        <v>1</v>
      </c>
      <c r="D10" s="36" t="s">
        <v>41</v>
      </c>
      <c r="E10" s="30">
        <v>6971</v>
      </c>
      <c r="F10" s="30" t="s">
        <v>21</v>
      </c>
      <c r="G10" s="30" t="s">
        <v>12</v>
      </c>
      <c r="H10" s="39">
        <v>2009</v>
      </c>
      <c r="I10" s="21" t="s">
        <v>229</v>
      </c>
      <c r="J10" s="59" t="s">
        <v>236</v>
      </c>
      <c r="K10" s="59" t="s">
        <v>330</v>
      </c>
      <c r="M10" s="165" t="s">
        <v>39</v>
      </c>
      <c r="N10" s="165" t="s">
        <v>40</v>
      </c>
      <c r="O10" s="165">
        <v>936.46</v>
      </c>
      <c r="P10" s="171">
        <v>3745.85</v>
      </c>
      <c r="Q10" s="171">
        <f t="shared" si="1"/>
        <v>4682.3099999999995</v>
      </c>
      <c r="R10" s="166">
        <v>4</v>
      </c>
      <c r="S10" s="172">
        <f t="shared" si="0"/>
        <v>18729.239999999998</v>
      </c>
    </row>
    <row r="11" spans="1:19" ht="11.25">
      <c r="A11" s="21" t="s">
        <v>14</v>
      </c>
      <c r="B11" s="22">
        <v>11561.28</v>
      </c>
      <c r="C11" s="8">
        <v>1</v>
      </c>
      <c r="D11" s="21" t="s">
        <v>50</v>
      </c>
      <c r="E11" s="30">
        <v>71922</v>
      </c>
      <c r="F11" s="36" t="s">
        <v>21</v>
      </c>
      <c r="G11" s="30" t="s">
        <v>12</v>
      </c>
      <c r="H11" s="26">
        <v>2019</v>
      </c>
      <c r="I11" s="21" t="s">
        <v>18</v>
      </c>
      <c r="J11" s="59" t="s">
        <v>236</v>
      </c>
      <c r="K11" s="9" t="s">
        <v>331</v>
      </c>
      <c r="M11" s="165" t="s">
        <v>42</v>
      </c>
      <c r="N11" s="165" t="s">
        <v>43</v>
      </c>
      <c r="O11" s="165">
        <v>770.75</v>
      </c>
      <c r="P11" s="171">
        <v>3083.01</v>
      </c>
      <c r="Q11" s="171">
        <f t="shared" si="1"/>
        <v>3853.76</v>
      </c>
      <c r="R11" s="166">
        <v>28</v>
      </c>
      <c r="S11" s="172">
        <f t="shared" si="0"/>
        <v>107905.28</v>
      </c>
    </row>
    <row r="12" spans="1:19" ht="11.25">
      <c r="A12" s="21" t="s">
        <v>14</v>
      </c>
      <c r="B12" s="22">
        <v>11561.28</v>
      </c>
      <c r="C12" s="8">
        <v>1</v>
      </c>
      <c r="D12" s="24" t="s">
        <v>239</v>
      </c>
      <c r="E12" s="25">
        <v>71950</v>
      </c>
      <c r="F12" s="36" t="s">
        <v>21</v>
      </c>
      <c r="G12" s="30" t="s">
        <v>12</v>
      </c>
      <c r="H12" s="26">
        <v>2021</v>
      </c>
      <c r="I12" s="21" t="s">
        <v>18</v>
      </c>
      <c r="J12" s="59" t="s">
        <v>240</v>
      </c>
      <c r="K12" s="24" t="s">
        <v>241</v>
      </c>
      <c r="M12" s="165" t="s">
        <v>45</v>
      </c>
      <c r="N12" s="165" t="s">
        <v>46</v>
      </c>
      <c r="O12" s="165">
        <v>500.99</v>
      </c>
      <c r="P12" s="171">
        <v>2003.96</v>
      </c>
      <c r="Q12" s="171">
        <f t="shared" si="1"/>
        <v>2504.9499999999998</v>
      </c>
      <c r="R12" s="166">
        <v>14</v>
      </c>
      <c r="S12" s="172">
        <f t="shared" si="0"/>
        <v>35069.299999999996</v>
      </c>
    </row>
    <row r="13" spans="1:19" ht="11.25">
      <c r="A13" s="27" t="s">
        <v>19</v>
      </c>
      <c r="B13" s="28">
        <v>8478.26</v>
      </c>
      <c r="C13" s="8">
        <v>1</v>
      </c>
      <c r="D13" s="29" t="s">
        <v>20</v>
      </c>
      <c r="E13" s="30">
        <v>71802</v>
      </c>
      <c r="F13" s="30" t="s">
        <v>21</v>
      </c>
      <c r="G13" s="30" t="s">
        <v>12</v>
      </c>
      <c r="H13" s="31">
        <v>2016</v>
      </c>
      <c r="I13" s="21" t="s">
        <v>18</v>
      </c>
      <c r="J13" s="9" t="s">
        <v>22</v>
      </c>
      <c r="K13" s="9" t="s">
        <v>144</v>
      </c>
      <c r="M13" s="165" t="s">
        <v>48</v>
      </c>
      <c r="N13" s="165" t="s">
        <v>49</v>
      </c>
      <c r="O13" s="165">
        <v>308.3</v>
      </c>
      <c r="P13" s="171">
        <v>1233.21</v>
      </c>
      <c r="Q13" s="171">
        <f t="shared" si="1"/>
        <v>1541.51</v>
      </c>
      <c r="R13" s="166">
        <v>4</v>
      </c>
      <c r="S13" s="172">
        <f t="shared" si="0"/>
        <v>6166.04</v>
      </c>
    </row>
    <row r="14" spans="1:19" ht="11.25">
      <c r="A14" s="21" t="s">
        <v>19</v>
      </c>
      <c r="B14" s="28">
        <v>8478.26</v>
      </c>
      <c r="C14" s="8">
        <v>1</v>
      </c>
      <c r="D14" s="27" t="s">
        <v>204</v>
      </c>
      <c r="E14" s="173">
        <v>71940</v>
      </c>
      <c r="F14" s="30" t="s">
        <v>21</v>
      </c>
      <c r="G14" s="30" t="s">
        <v>12</v>
      </c>
      <c r="H14" s="26">
        <v>2021</v>
      </c>
      <c r="I14" s="21" t="s">
        <v>18</v>
      </c>
      <c r="J14" s="9" t="s">
        <v>242</v>
      </c>
      <c r="K14" s="9" t="s">
        <v>205</v>
      </c>
      <c r="M14" s="174"/>
      <c r="N14" s="174"/>
      <c r="O14" s="174"/>
      <c r="P14" s="174"/>
      <c r="Q14" s="174"/>
      <c r="R14" s="174"/>
      <c r="S14" s="179">
        <f>SUM(S3:S13)</f>
        <v>729117.68</v>
      </c>
    </row>
    <row r="15" spans="1:19" ht="11.25">
      <c r="A15" s="21" t="s">
        <v>19</v>
      </c>
      <c r="B15" s="28">
        <v>8478.26</v>
      </c>
      <c r="C15" s="8">
        <v>1</v>
      </c>
      <c r="D15" s="6" t="s">
        <v>351</v>
      </c>
      <c r="E15" s="25">
        <v>71970</v>
      </c>
      <c r="F15" s="30" t="s">
        <v>21</v>
      </c>
      <c r="G15" s="30" t="s">
        <v>12</v>
      </c>
      <c r="H15" s="21">
        <v>2022</v>
      </c>
      <c r="I15" s="21" t="s">
        <v>18</v>
      </c>
      <c r="J15" s="9" t="s">
        <v>22</v>
      </c>
      <c r="K15" s="9" t="s">
        <v>22</v>
      </c>
      <c r="M15" s="174"/>
      <c r="N15" s="174"/>
      <c r="O15" s="174"/>
      <c r="P15" s="174"/>
      <c r="Q15" s="174"/>
      <c r="R15" s="174"/>
      <c r="S15" s="180"/>
    </row>
    <row r="16" spans="1:19" ht="11.25">
      <c r="A16" s="27" t="s">
        <v>19</v>
      </c>
      <c r="B16" s="28">
        <v>8478.26</v>
      </c>
      <c r="C16" s="8">
        <v>1</v>
      </c>
      <c r="D16" s="27" t="s">
        <v>283</v>
      </c>
      <c r="E16" s="173">
        <v>71957</v>
      </c>
      <c r="F16" s="30" t="s">
        <v>21</v>
      </c>
      <c r="G16" s="30" t="s">
        <v>12</v>
      </c>
      <c r="H16" s="26">
        <v>2021</v>
      </c>
      <c r="I16" s="21" t="s">
        <v>18</v>
      </c>
      <c r="J16" s="9" t="s">
        <v>22</v>
      </c>
      <c r="K16" s="9" t="s">
        <v>22</v>
      </c>
    </row>
    <row r="17" spans="1:20" ht="12" customHeight="1">
      <c r="A17" s="21" t="s">
        <v>19</v>
      </c>
      <c r="B17" s="28">
        <v>8478.26</v>
      </c>
      <c r="C17" s="8">
        <v>1</v>
      </c>
      <c r="D17" s="174" t="s">
        <v>364</v>
      </c>
      <c r="E17" s="181">
        <v>71975</v>
      </c>
      <c r="F17" s="30" t="s">
        <v>21</v>
      </c>
      <c r="G17" s="30" t="s">
        <v>12</v>
      </c>
      <c r="H17" s="26">
        <v>2022</v>
      </c>
      <c r="I17" s="21" t="s">
        <v>18</v>
      </c>
      <c r="J17" s="9" t="s">
        <v>22</v>
      </c>
      <c r="K17" s="9" t="s">
        <v>22</v>
      </c>
    </row>
    <row r="18" spans="1:20" ht="12" customHeight="1">
      <c r="A18" s="21" t="s">
        <v>19</v>
      </c>
      <c r="B18" s="28">
        <v>8478.26</v>
      </c>
      <c r="C18" s="8">
        <v>1</v>
      </c>
      <c r="D18" s="27" t="s">
        <v>362</v>
      </c>
      <c r="E18" s="37">
        <v>71971</v>
      </c>
      <c r="F18" s="30" t="s">
        <v>21</v>
      </c>
      <c r="G18" s="30" t="s">
        <v>12</v>
      </c>
      <c r="H18" s="26">
        <v>2023</v>
      </c>
      <c r="I18" s="21" t="s">
        <v>18</v>
      </c>
      <c r="J18" s="9" t="s">
        <v>22</v>
      </c>
      <c r="K18" s="9" t="s">
        <v>22</v>
      </c>
    </row>
    <row r="19" spans="1:20" ht="12" customHeight="1">
      <c r="A19" s="27" t="s">
        <v>31</v>
      </c>
      <c r="B19" s="28">
        <v>7129.46</v>
      </c>
      <c r="C19" s="8">
        <v>1</v>
      </c>
      <c r="D19" s="36" t="s">
        <v>47</v>
      </c>
      <c r="E19" s="30">
        <v>71785</v>
      </c>
      <c r="F19" s="30" t="s">
        <v>21</v>
      </c>
      <c r="G19" s="30" t="s">
        <v>12</v>
      </c>
      <c r="H19" s="39">
        <v>2016</v>
      </c>
      <c r="I19" s="21" t="s">
        <v>18</v>
      </c>
      <c r="J19" s="59" t="s">
        <v>196</v>
      </c>
      <c r="K19" s="59" t="s">
        <v>245</v>
      </c>
      <c r="L19" s="60"/>
      <c r="T19" s="175"/>
    </row>
    <row r="20" spans="1:20" ht="12" customHeight="1">
      <c r="A20" s="21" t="s">
        <v>31</v>
      </c>
      <c r="B20" s="28">
        <v>7129.46</v>
      </c>
      <c r="C20" s="8">
        <v>1</v>
      </c>
      <c r="D20" s="29" t="s">
        <v>53</v>
      </c>
      <c r="E20" s="25">
        <v>70394</v>
      </c>
      <c r="F20" s="25" t="s">
        <v>21</v>
      </c>
      <c r="G20" s="25" t="s">
        <v>12</v>
      </c>
      <c r="H20" s="26">
        <v>1993</v>
      </c>
      <c r="I20" s="21" t="s">
        <v>224</v>
      </c>
      <c r="J20" s="59" t="s">
        <v>196</v>
      </c>
      <c r="K20" s="9" t="s">
        <v>246</v>
      </c>
    </row>
    <row r="21" spans="1:20" ht="12" customHeight="1">
      <c r="A21" s="21" t="s">
        <v>31</v>
      </c>
      <c r="B21" s="28">
        <v>7129.46</v>
      </c>
      <c r="C21" s="8">
        <v>1</v>
      </c>
      <c r="D21" s="21" t="s">
        <v>195</v>
      </c>
      <c r="E21" s="25">
        <v>71937</v>
      </c>
      <c r="F21" s="25" t="s">
        <v>21</v>
      </c>
      <c r="G21" s="25" t="s">
        <v>12</v>
      </c>
      <c r="H21" s="26">
        <v>2021</v>
      </c>
      <c r="I21" s="21" t="s">
        <v>18</v>
      </c>
      <c r="J21" s="59" t="s">
        <v>196</v>
      </c>
      <c r="K21" s="59" t="s">
        <v>247</v>
      </c>
    </row>
    <row r="22" spans="1:20" ht="12" customHeight="1">
      <c r="A22" s="27" t="s">
        <v>31</v>
      </c>
      <c r="B22" s="28">
        <v>7129.46</v>
      </c>
      <c r="C22" s="8">
        <v>1</v>
      </c>
      <c r="D22" s="36" t="s">
        <v>73</v>
      </c>
      <c r="E22" s="25">
        <v>6874</v>
      </c>
      <c r="F22" s="25" t="s">
        <v>21</v>
      </c>
      <c r="G22" s="25" t="s">
        <v>12</v>
      </c>
      <c r="H22" s="26">
        <v>2007</v>
      </c>
      <c r="I22" s="21" t="s">
        <v>224</v>
      </c>
      <c r="J22" s="59" t="s">
        <v>196</v>
      </c>
      <c r="K22" s="9" t="s">
        <v>248</v>
      </c>
    </row>
    <row r="23" spans="1:20" ht="12" customHeight="1">
      <c r="A23" s="27" t="s">
        <v>31</v>
      </c>
      <c r="B23" s="28">
        <v>7129.46</v>
      </c>
      <c r="C23" s="8">
        <v>1</v>
      </c>
      <c r="D23" s="29" t="s">
        <v>95</v>
      </c>
      <c r="E23" s="25">
        <v>71810</v>
      </c>
      <c r="F23" s="25" t="s">
        <v>21</v>
      </c>
      <c r="G23" s="25" t="s">
        <v>12</v>
      </c>
      <c r="H23" s="26">
        <v>2017</v>
      </c>
      <c r="I23" s="21" t="s">
        <v>232</v>
      </c>
      <c r="J23" s="9" t="s">
        <v>196</v>
      </c>
      <c r="K23" s="9" t="s">
        <v>340</v>
      </c>
      <c r="L23" s="84"/>
    </row>
    <row r="24" spans="1:20" ht="12" customHeight="1">
      <c r="A24" s="27" t="s">
        <v>31</v>
      </c>
      <c r="B24" s="28">
        <v>7129.46</v>
      </c>
      <c r="C24" s="8">
        <v>1</v>
      </c>
      <c r="D24" s="29" t="s">
        <v>71</v>
      </c>
      <c r="E24" s="30">
        <v>70629</v>
      </c>
      <c r="F24" s="30" t="s">
        <v>21</v>
      </c>
      <c r="G24" s="30" t="s">
        <v>12</v>
      </c>
      <c r="H24" s="26">
        <v>2012</v>
      </c>
      <c r="I24" s="21" t="s">
        <v>229</v>
      </c>
      <c r="J24" s="59" t="s">
        <v>196</v>
      </c>
      <c r="K24" s="9" t="s">
        <v>249</v>
      </c>
    </row>
    <row r="25" spans="1:20" ht="12" customHeight="1">
      <c r="A25" s="27" t="s">
        <v>31</v>
      </c>
      <c r="B25" s="28">
        <v>7129.46</v>
      </c>
      <c r="C25" s="8">
        <v>1</v>
      </c>
      <c r="D25" s="21" t="s">
        <v>83</v>
      </c>
      <c r="E25" s="83">
        <v>71924</v>
      </c>
      <c r="F25" s="25" t="s">
        <v>21</v>
      </c>
      <c r="G25" s="25" t="s">
        <v>12</v>
      </c>
      <c r="H25" s="176">
        <v>2019</v>
      </c>
      <c r="I25" s="177" t="s">
        <v>224</v>
      </c>
      <c r="J25" s="59" t="s">
        <v>196</v>
      </c>
      <c r="K25" s="59" t="s">
        <v>250</v>
      </c>
    </row>
    <row r="26" spans="1:20" ht="12" customHeight="1">
      <c r="A26" s="27" t="s">
        <v>31</v>
      </c>
      <c r="B26" s="28">
        <v>7129.46</v>
      </c>
      <c r="C26" s="8">
        <v>1</v>
      </c>
      <c r="D26" s="27" t="s">
        <v>286</v>
      </c>
      <c r="E26" s="25">
        <v>71958</v>
      </c>
      <c r="F26" s="25" t="s">
        <v>21</v>
      </c>
      <c r="G26" s="25" t="s">
        <v>12</v>
      </c>
      <c r="H26" s="176">
        <v>2021</v>
      </c>
      <c r="I26" s="177" t="s">
        <v>18</v>
      </c>
      <c r="J26" s="59" t="s">
        <v>196</v>
      </c>
      <c r="K26" s="9" t="s">
        <v>289</v>
      </c>
    </row>
    <row r="27" spans="1:20" ht="12" customHeight="1">
      <c r="A27" s="27" t="s">
        <v>31</v>
      </c>
      <c r="B27" s="28">
        <v>7129.46</v>
      </c>
      <c r="C27" s="8">
        <v>1</v>
      </c>
      <c r="D27" s="27" t="s">
        <v>163</v>
      </c>
      <c r="E27" s="25">
        <v>71930</v>
      </c>
      <c r="F27" s="36" t="s">
        <v>21</v>
      </c>
      <c r="G27" s="30" t="s">
        <v>12</v>
      </c>
      <c r="H27" s="26">
        <v>2021</v>
      </c>
      <c r="I27" s="21" t="s">
        <v>232</v>
      </c>
      <c r="J27" s="59" t="s">
        <v>69</v>
      </c>
      <c r="K27" s="59" t="s">
        <v>352</v>
      </c>
    </row>
    <row r="28" spans="1:20" ht="12" customHeight="1">
      <c r="A28" s="21" t="s">
        <v>34</v>
      </c>
      <c r="B28" s="43">
        <v>6551.39</v>
      </c>
      <c r="C28" s="8">
        <v>1</v>
      </c>
      <c r="D28" s="29" t="s">
        <v>54</v>
      </c>
      <c r="E28" s="44">
        <v>70556</v>
      </c>
      <c r="F28" s="25" t="s">
        <v>21</v>
      </c>
      <c r="G28" s="44" t="s">
        <v>12</v>
      </c>
      <c r="H28" s="26">
        <v>2012</v>
      </c>
      <c r="I28" s="21" t="s">
        <v>234</v>
      </c>
      <c r="J28" s="9" t="s">
        <v>55</v>
      </c>
      <c r="K28" s="9" t="s">
        <v>251</v>
      </c>
    </row>
    <row r="29" spans="1:20" ht="12" customHeight="1">
      <c r="A29" s="21" t="s">
        <v>34</v>
      </c>
      <c r="B29" s="43">
        <v>6551.39</v>
      </c>
      <c r="C29" s="8">
        <v>1</v>
      </c>
      <c r="D29" s="174" t="s">
        <v>365</v>
      </c>
      <c r="E29" s="181">
        <v>71974</v>
      </c>
      <c r="F29" s="30" t="s">
        <v>21</v>
      </c>
      <c r="G29" s="30" t="s">
        <v>12</v>
      </c>
      <c r="H29" s="39">
        <v>2022</v>
      </c>
      <c r="I29" s="27" t="s">
        <v>234</v>
      </c>
      <c r="J29" s="59" t="s">
        <v>55</v>
      </c>
      <c r="K29" s="59" t="s">
        <v>251</v>
      </c>
    </row>
    <row r="30" spans="1:20" ht="12" customHeight="1">
      <c r="A30" s="21" t="s">
        <v>34</v>
      </c>
      <c r="B30" s="43">
        <v>6551.39</v>
      </c>
      <c r="C30" s="8">
        <v>1</v>
      </c>
      <c r="D30" s="29" t="s">
        <v>57</v>
      </c>
      <c r="E30" s="44">
        <v>71242</v>
      </c>
      <c r="F30" s="25" t="s">
        <v>58</v>
      </c>
      <c r="G30" s="44" t="s">
        <v>59</v>
      </c>
      <c r="H30" s="26">
        <v>2013</v>
      </c>
      <c r="I30" s="21" t="s">
        <v>234</v>
      </c>
      <c r="J30" s="9" t="s">
        <v>55</v>
      </c>
      <c r="K30" s="9" t="s">
        <v>252</v>
      </c>
    </row>
    <row r="31" spans="1:20" ht="12" customHeight="1">
      <c r="A31" s="21" t="s">
        <v>34</v>
      </c>
      <c r="B31" s="43">
        <v>6551.39</v>
      </c>
      <c r="C31" s="8">
        <v>1</v>
      </c>
      <c r="D31" s="29" t="s">
        <v>60</v>
      </c>
      <c r="E31" s="25">
        <v>71374</v>
      </c>
      <c r="F31" s="25" t="s">
        <v>21</v>
      </c>
      <c r="G31" s="25" t="s">
        <v>12</v>
      </c>
      <c r="H31" s="26">
        <v>1992</v>
      </c>
      <c r="I31" s="21" t="s">
        <v>18</v>
      </c>
      <c r="J31" s="9" t="s">
        <v>55</v>
      </c>
      <c r="K31" s="9" t="s">
        <v>148</v>
      </c>
    </row>
    <row r="32" spans="1:20" ht="12" customHeight="1">
      <c r="A32" s="21" t="s">
        <v>34</v>
      </c>
      <c r="B32" s="43">
        <v>6551.39</v>
      </c>
      <c r="C32" s="8">
        <v>1</v>
      </c>
      <c r="D32" s="29" t="s">
        <v>61</v>
      </c>
      <c r="E32" s="44">
        <v>70289</v>
      </c>
      <c r="F32" s="25" t="s">
        <v>21</v>
      </c>
      <c r="G32" s="25" t="s">
        <v>12</v>
      </c>
      <c r="H32" s="39">
        <v>2011</v>
      </c>
      <c r="I32" s="21" t="s">
        <v>229</v>
      </c>
      <c r="J32" s="9" t="s">
        <v>55</v>
      </c>
      <c r="K32" s="9" t="s">
        <v>149</v>
      </c>
      <c r="L32" s="65"/>
    </row>
    <row r="33" spans="1:12" ht="11.25">
      <c r="A33" s="21" t="s">
        <v>34</v>
      </c>
      <c r="B33" s="43">
        <v>6551.39</v>
      </c>
      <c r="C33" s="8">
        <v>1</v>
      </c>
      <c r="D33" s="29" t="s">
        <v>62</v>
      </c>
      <c r="E33" s="25">
        <v>70793</v>
      </c>
      <c r="F33" s="25" t="s">
        <v>21</v>
      </c>
      <c r="G33" s="25" t="s">
        <v>12</v>
      </c>
      <c r="H33" s="26">
        <v>2012</v>
      </c>
      <c r="I33" s="21" t="s">
        <v>234</v>
      </c>
      <c r="J33" s="9" t="s">
        <v>55</v>
      </c>
      <c r="K33" s="9" t="s">
        <v>252</v>
      </c>
      <c r="L33" s="182"/>
    </row>
    <row r="34" spans="1:12" ht="11.25">
      <c r="A34" s="27" t="s">
        <v>34</v>
      </c>
      <c r="B34" s="43">
        <v>6551.39</v>
      </c>
      <c r="C34" s="8">
        <v>1</v>
      </c>
      <c r="D34" s="36" t="s">
        <v>63</v>
      </c>
      <c r="E34" s="30">
        <v>70696</v>
      </c>
      <c r="F34" s="30" t="s">
        <v>21</v>
      </c>
      <c r="G34" s="30" t="s">
        <v>12</v>
      </c>
      <c r="H34" s="39">
        <v>2012</v>
      </c>
      <c r="I34" s="21" t="s">
        <v>229</v>
      </c>
      <c r="J34" s="9" t="s">
        <v>55</v>
      </c>
      <c r="K34" s="9" t="s">
        <v>253</v>
      </c>
    </row>
    <row r="35" spans="1:12" ht="11.25">
      <c r="A35" s="21" t="s">
        <v>34</v>
      </c>
      <c r="B35" s="43">
        <v>6551.39</v>
      </c>
      <c r="C35" s="8">
        <v>1</v>
      </c>
      <c r="D35" s="36" t="s">
        <v>64</v>
      </c>
      <c r="E35" s="25">
        <v>71882</v>
      </c>
      <c r="F35" s="30" t="s">
        <v>21</v>
      </c>
      <c r="G35" s="30" t="s">
        <v>12</v>
      </c>
      <c r="H35" s="26">
        <v>2019</v>
      </c>
      <c r="I35" s="21" t="s">
        <v>229</v>
      </c>
      <c r="J35" s="9" t="s">
        <v>55</v>
      </c>
      <c r="K35" s="9" t="s">
        <v>150</v>
      </c>
    </row>
    <row r="36" spans="1:12" ht="11.25">
      <c r="A36" s="21" t="s">
        <v>34</v>
      </c>
      <c r="B36" s="43">
        <v>6551.39</v>
      </c>
      <c r="C36" s="8">
        <v>1</v>
      </c>
      <c r="D36" s="36" t="s">
        <v>65</v>
      </c>
      <c r="E36" s="25">
        <v>70599</v>
      </c>
      <c r="F36" s="25" t="s">
        <v>21</v>
      </c>
      <c r="G36" s="25" t="s">
        <v>12</v>
      </c>
      <c r="H36" s="26">
        <v>2012</v>
      </c>
      <c r="I36" s="21" t="s">
        <v>24</v>
      </c>
      <c r="J36" s="9" t="s">
        <v>55</v>
      </c>
      <c r="K36" s="9" t="s">
        <v>151</v>
      </c>
    </row>
    <row r="37" spans="1:12" ht="11.25">
      <c r="A37" s="21" t="s">
        <v>34</v>
      </c>
      <c r="B37" s="43">
        <v>6551.39</v>
      </c>
      <c r="C37" s="8">
        <v>1</v>
      </c>
      <c r="D37" s="36" t="s">
        <v>81</v>
      </c>
      <c r="E37" s="25">
        <v>71740</v>
      </c>
      <c r="F37" s="25" t="s">
        <v>21</v>
      </c>
      <c r="G37" s="25" t="s">
        <v>12</v>
      </c>
      <c r="H37" s="26">
        <v>2018</v>
      </c>
      <c r="I37" s="21" t="s">
        <v>24</v>
      </c>
      <c r="J37" s="9" t="s">
        <v>55</v>
      </c>
      <c r="K37" s="9" t="s">
        <v>152</v>
      </c>
    </row>
    <row r="38" spans="1:12" ht="11.25">
      <c r="A38" s="21" t="s">
        <v>34</v>
      </c>
      <c r="B38" s="43">
        <v>6551.39</v>
      </c>
      <c r="C38" s="8">
        <v>1</v>
      </c>
      <c r="D38" s="29" t="s">
        <v>66</v>
      </c>
      <c r="E38" s="30">
        <v>71878</v>
      </c>
      <c r="F38" s="25" t="s">
        <v>21</v>
      </c>
      <c r="G38" s="30" t="s">
        <v>12</v>
      </c>
      <c r="H38" s="26">
        <v>2018</v>
      </c>
      <c r="I38" s="21" t="s">
        <v>227</v>
      </c>
      <c r="J38" s="9" t="s">
        <v>55</v>
      </c>
      <c r="K38" s="9" t="s">
        <v>254</v>
      </c>
    </row>
    <row r="39" spans="1:12" ht="11.25">
      <c r="A39" s="45" t="s">
        <v>34</v>
      </c>
      <c r="B39" s="43">
        <v>6551.39</v>
      </c>
      <c r="C39" s="8">
        <v>1</v>
      </c>
      <c r="D39" s="36" t="s">
        <v>67</v>
      </c>
      <c r="E39" s="30">
        <v>71806</v>
      </c>
      <c r="F39" s="30" t="s">
        <v>21</v>
      </c>
      <c r="G39" s="30" t="s">
        <v>12</v>
      </c>
      <c r="H39" s="26">
        <v>2017</v>
      </c>
      <c r="I39" s="21" t="s">
        <v>227</v>
      </c>
      <c r="J39" s="9" t="s">
        <v>55</v>
      </c>
      <c r="K39" s="9" t="s">
        <v>255</v>
      </c>
    </row>
    <row r="40" spans="1:12" ht="11.25">
      <c r="A40" s="21" t="s">
        <v>34</v>
      </c>
      <c r="B40" s="43">
        <v>6551.39</v>
      </c>
      <c r="C40" s="8">
        <v>1</v>
      </c>
      <c r="D40" s="21" t="s">
        <v>68</v>
      </c>
      <c r="E40" s="25">
        <v>71906</v>
      </c>
      <c r="F40" s="38" t="s">
        <v>21</v>
      </c>
      <c r="G40" s="38" t="s">
        <v>12</v>
      </c>
      <c r="H40" s="26">
        <v>2019</v>
      </c>
      <c r="I40" s="21" t="s">
        <v>229</v>
      </c>
      <c r="J40" s="9" t="s">
        <v>69</v>
      </c>
      <c r="K40" s="9" t="s">
        <v>150</v>
      </c>
    </row>
    <row r="41" spans="1:12" ht="11.25">
      <c r="A41" s="45" t="s">
        <v>34</v>
      </c>
      <c r="B41" s="43">
        <v>6551.39</v>
      </c>
      <c r="C41" s="8">
        <v>1</v>
      </c>
      <c r="D41" s="29" t="s">
        <v>70</v>
      </c>
      <c r="E41" s="30">
        <v>6580</v>
      </c>
      <c r="F41" s="30" t="s">
        <v>21</v>
      </c>
      <c r="G41" s="30" t="s">
        <v>12</v>
      </c>
      <c r="H41" s="26">
        <v>2005</v>
      </c>
      <c r="I41" s="21" t="s">
        <v>232</v>
      </c>
      <c r="J41" s="9" t="s">
        <v>55</v>
      </c>
      <c r="K41" s="9" t="s">
        <v>153</v>
      </c>
    </row>
    <row r="42" spans="1:12" ht="11.25">
      <c r="A42" s="45" t="s">
        <v>34</v>
      </c>
      <c r="B42" s="43">
        <v>6551.39</v>
      </c>
      <c r="C42" s="8">
        <v>1</v>
      </c>
      <c r="D42" s="46" t="s">
        <v>190</v>
      </c>
      <c r="E42" s="25">
        <v>71932</v>
      </c>
      <c r="F42" s="30" t="s">
        <v>21</v>
      </c>
      <c r="G42" s="30" t="s">
        <v>12</v>
      </c>
      <c r="H42" s="26">
        <v>2021</v>
      </c>
      <c r="I42" s="21" t="s">
        <v>229</v>
      </c>
      <c r="J42" s="9" t="s">
        <v>55</v>
      </c>
      <c r="K42" s="9" t="s">
        <v>150</v>
      </c>
    </row>
    <row r="43" spans="1:12" ht="11.25">
      <c r="A43" s="21" t="s">
        <v>34</v>
      </c>
      <c r="B43" s="43">
        <v>6551.39</v>
      </c>
      <c r="C43" s="8">
        <v>1</v>
      </c>
      <c r="D43" s="36" t="s">
        <v>277</v>
      </c>
      <c r="E43" s="25">
        <v>71955</v>
      </c>
      <c r="F43" s="25" t="s">
        <v>21</v>
      </c>
      <c r="G43" s="25" t="s">
        <v>12</v>
      </c>
      <c r="H43" s="26">
        <v>2021</v>
      </c>
      <c r="I43" s="21" t="s">
        <v>229</v>
      </c>
      <c r="J43" s="9" t="s">
        <v>55</v>
      </c>
      <c r="K43" s="9" t="s">
        <v>150</v>
      </c>
    </row>
    <row r="44" spans="1:12" ht="11.25">
      <c r="A44" s="45" t="s">
        <v>34</v>
      </c>
      <c r="B44" s="43">
        <v>6551.39</v>
      </c>
      <c r="C44" s="8">
        <v>1</v>
      </c>
      <c r="D44" s="36" t="s">
        <v>290</v>
      </c>
      <c r="E44" s="25">
        <v>71823</v>
      </c>
      <c r="F44" s="25" t="s">
        <v>21</v>
      </c>
      <c r="G44" s="25" t="s">
        <v>12</v>
      </c>
      <c r="H44" s="26">
        <v>2017</v>
      </c>
      <c r="I44" s="21" t="s">
        <v>229</v>
      </c>
      <c r="J44" s="9" t="s">
        <v>55</v>
      </c>
      <c r="K44" s="9" t="s">
        <v>154</v>
      </c>
    </row>
    <row r="45" spans="1:12" ht="11.25">
      <c r="A45" s="21" t="s">
        <v>34</v>
      </c>
      <c r="B45" s="43">
        <v>6551.39</v>
      </c>
      <c r="C45" s="8">
        <v>1</v>
      </c>
      <c r="D45" s="27" t="s">
        <v>191</v>
      </c>
      <c r="E45" s="25">
        <v>71934</v>
      </c>
      <c r="F45" s="25" t="s">
        <v>21</v>
      </c>
      <c r="G45" s="25" t="s">
        <v>12</v>
      </c>
      <c r="H45" s="26">
        <v>2021</v>
      </c>
      <c r="I45" s="21" t="s">
        <v>232</v>
      </c>
      <c r="J45" s="9" t="s">
        <v>55</v>
      </c>
      <c r="K45" s="9" t="s">
        <v>256</v>
      </c>
    </row>
    <row r="46" spans="1:12" ht="11.25">
      <c r="A46" s="21" t="s">
        <v>34</v>
      </c>
      <c r="B46" s="43">
        <v>6551.39</v>
      </c>
      <c r="C46" s="8">
        <v>1</v>
      </c>
      <c r="D46" s="27" t="s">
        <v>89</v>
      </c>
      <c r="E46" s="25">
        <v>71925</v>
      </c>
      <c r="F46" s="38" t="s">
        <v>21</v>
      </c>
      <c r="G46" s="38" t="s">
        <v>12</v>
      </c>
      <c r="H46" s="26">
        <v>2020</v>
      </c>
      <c r="I46" s="21" t="s">
        <v>229</v>
      </c>
      <c r="J46" s="9" t="s">
        <v>69</v>
      </c>
      <c r="K46" s="9" t="s">
        <v>150</v>
      </c>
    </row>
    <row r="47" spans="1:12" ht="11.25">
      <c r="A47" s="27" t="s">
        <v>34</v>
      </c>
      <c r="B47" s="43">
        <v>6551.39</v>
      </c>
      <c r="C47" s="8">
        <v>1</v>
      </c>
      <c r="D47" s="27" t="s">
        <v>211</v>
      </c>
      <c r="E47" s="25">
        <v>71946</v>
      </c>
      <c r="F47" s="38" t="s">
        <v>21</v>
      </c>
      <c r="G47" s="38" t="s">
        <v>12</v>
      </c>
      <c r="H47" s="26">
        <v>2021</v>
      </c>
      <c r="I47" s="21" t="s">
        <v>229</v>
      </c>
      <c r="J47" s="9" t="s">
        <v>69</v>
      </c>
      <c r="K47" s="9" t="s">
        <v>150</v>
      </c>
    </row>
    <row r="48" spans="1:12" ht="11.25">
      <c r="A48" s="27" t="s">
        <v>34</v>
      </c>
      <c r="B48" s="43">
        <v>6551.39</v>
      </c>
      <c r="C48" s="8">
        <v>1</v>
      </c>
      <c r="D48" s="21" t="s">
        <v>74</v>
      </c>
      <c r="E48" s="25">
        <v>71928</v>
      </c>
      <c r="F48" s="30" t="s">
        <v>21</v>
      </c>
      <c r="G48" s="30" t="s">
        <v>12</v>
      </c>
      <c r="H48" s="39">
        <v>2020</v>
      </c>
      <c r="I48" s="27" t="s">
        <v>18</v>
      </c>
      <c r="J48" s="59" t="s">
        <v>55</v>
      </c>
      <c r="K48" s="59" t="s">
        <v>155</v>
      </c>
    </row>
    <row r="49" spans="1:12" ht="11.25">
      <c r="A49" s="27" t="s">
        <v>34</v>
      </c>
      <c r="B49" s="43">
        <v>6551.39</v>
      </c>
      <c r="C49" s="8">
        <v>1</v>
      </c>
      <c r="D49" s="36" t="s">
        <v>51</v>
      </c>
      <c r="E49" s="25">
        <v>6785</v>
      </c>
      <c r="F49" s="25" t="s">
        <v>52</v>
      </c>
      <c r="G49" s="25" t="s">
        <v>12</v>
      </c>
      <c r="H49" s="26">
        <v>2007</v>
      </c>
      <c r="I49" s="21" t="s">
        <v>224</v>
      </c>
      <c r="J49" s="59" t="s">
        <v>55</v>
      </c>
      <c r="K49" s="9" t="s">
        <v>257</v>
      </c>
    </row>
    <row r="50" spans="1:12" ht="11.25">
      <c r="A50" s="27" t="s">
        <v>34</v>
      </c>
      <c r="B50" s="43">
        <v>6551.39</v>
      </c>
      <c r="C50" s="8">
        <v>1</v>
      </c>
      <c r="D50" s="27" t="s">
        <v>206</v>
      </c>
      <c r="E50" s="30">
        <v>71939</v>
      </c>
      <c r="F50" s="27" t="s">
        <v>21</v>
      </c>
      <c r="G50" s="27" t="s">
        <v>12</v>
      </c>
      <c r="H50" s="27">
        <v>2021</v>
      </c>
      <c r="I50" s="27" t="s">
        <v>18</v>
      </c>
      <c r="J50" s="30" t="s">
        <v>55</v>
      </c>
      <c r="K50" s="30" t="s">
        <v>207</v>
      </c>
    </row>
    <row r="51" spans="1:12" ht="11.25">
      <c r="A51" s="21" t="s">
        <v>34</v>
      </c>
      <c r="B51" s="43">
        <v>6551.39</v>
      </c>
      <c r="C51" s="8">
        <v>1</v>
      </c>
      <c r="D51" s="27" t="s">
        <v>208</v>
      </c>
      <c r="E51" s="30">
        <v>71941</v>
      </c>
      <c r="F51" s="30" t="s">
        <v>21</v>
      </c>
      <c r="G51" s="30" t="s">
        <v>12</v>
      </c>
      <c r="H51" s="39">
        <v>2021</v>
      </c>
      <c r="I51" s="27" t="s">
        <v>232</v>
      </c>
      <c r="J51" s="59" t="s">
        <v>55</v>
      </c>
      <c r="K51" s="30" t="s">
        <v>55</v>
      </c>
      <c r="L51" s="66"/>
    </row>
    <row r="52" spans="1:12" ht="11.25">
      <c r="A52" s="21" t="s">
        <v>34</v>
      </c>
      <c r="B52" s="43">
        <v>6551.39</v>
      </c>
      <c r="C52" s="8">
        <v>1</v>
      </c>
      <c r="D52" s="27" t="s">
        <v>212</v>
      </c>
      <c r="E52" s="25">
        <v>71945</v>
      </c>
      <c r="F52" s="30" t="s">
        <v>21</v>
      </c>
      <c r="G52" s="30" t="s">
        <v>12</v>
      </c>
      <c r="H52" s="39">
        <v>2021</v>
      </c>
      <c r="I52" s="27" t="s">
        <v>232</v>
      </c>
      <c r="J52" s="25" t="s">
        <v>55</v>
      </c>
      <c r="K52" s="30" t="s">
        <v>213</v>
      </c>
      <c r="L52" s="66"/>
    </row>
    <row r="53" spans="1:12" ht="11.25">
      <c r="A53" s="21" t="s">
        <v>34</v>
      </c>
      <c r="B53" s="43">
        <v>6551.39</v>
      </c>
      <c r="C53" s="8">
        <v>1</v>
      </c>
      <c r="D53" s="174" t="s">
        <v>366</v>
      </c>
      <c r="E53" s="181">
        <v>71973</v>
      </c>
      <c r="F53" s="30" t="s">
        <v>21</v>
      </c>
      <c r="G53" s="30" t="s">
        <v>12</v>
      </c>
      <c r="H53" s="39">
        <v>2022</v>
      </c>
      <c r="I53" s="27" t="s">
        <v>18</v>
      </c>
      <c r="J53" s="30" t="s">
        <v>55</v>
      </c>
      <c r="K53" s="59" t="s">
        <v>55</v>
      </c>
      <c r="L53" s="66"/>
    </row>
    <row r="54" spans="1:12" ht="11.25">
      <c r="A54" s="21" t="s">
        <v>34</v>
      </c>
      <c r="B54" s="43">
        <v>6551.39</v>
      </c>
      <c r="C54" s="8">
        <v>1</v>
      </c>
      <c r="D54" s="27" t="s">
        <v>342</v>
      </c>
      <c r="E54" s="30">
        <v>71968</v>
      </c>
      <c r="F54" s="30" t="s">
        <v>21</v>
      </c>
      <c r="G54" s="30" t="s">
        <v>12</v>
      </c>
      <c r="H54" s="39">
        <v>2022</v>
      </c>
      <c r="I54" s="27" t="s">
        <v>341</v>
      </c>
      <c r="J54" s="25" t="s">
        <v>55</v>
      </c>
      <c r="K54" s="59" t="s">
        <v>343</v>
      </c>
      <c r="L54" s="66"/>
    </row>
    <row r="55" spans="1:12" ht="11.25">
      <c r="A55" s="21" t="s">
        <v>37</v>
      </c>
      <c r="B55" s="43">
        <v>5395.27</v>
      </c>
      <c r="C55" s="8">
        <v>1</v>
      </c>
      <c r="D55" s="47" t="s">
        <v>75</v>
      </c>
      <c r="E55" s="48">
        <v>71918</v>
      </c>
      <c r="F55" s="49" t="s">
        <v>21</v>
      </c>
      <c r="G55" s="49" t="s">
        <v>12</v>
      </c>
      <c r="H55" s="50">
        <v>2019</v>
      </c>
      <c r="I55" s="67" t="s">
        <v>18</v>
      </c>
      <c r="J55" s="68" t="s">
        <v>69</v>
      </c>
      <c r="K55" s="9" t="s">
        <v>156</v>
      </c>
    </row>
    <row r="56" spans="1:12" ht="11.25">
      <c r="A56" s="21" t="s">
        <v>37</v>
      </c>
      <c r="B56" s="43">
        <v>5395.27</v>
      </c>
      <c r="C56" s="8">
        <v>1</v>
      </c>
      <c r="D56" s="36" t="s">
        <v>76</v>
      </c>
      <c r="E56" s="30">
        <v>71923</v>
      </c>
      <c r="F56" s="30" t="s">
        <v>21</v>
      </c>
      <c r="G56" s="30" t="s">
        <v>12</v>
      </c>
      <c r="H56" s="39">
        <v>2019</v>
      </c>
      <c r="I56" s="27" t="s">
        <v>18</v>
      </c>
      <c r="J56" s="59" t="s">
        <v>69</v>
      </c>
      <c r="K56" s="59" t="s">
        <v>258</v>
      </c>
    </row>
    <row r="57" spans="1:12" ht="11.25">
      <c r="A57" s="21" t="s">
        <v>37</v>
      </c>
      <c r="B57" s="43">
        <v>5395.27</v>
      </c>
      <c r="C57" s="8">
        <v>1</v>
      </c>
      <c r="D57" s="30" t="s">
        <v>77</v>
      </c>
      <c r="E57" s="30">
        <v>71888</v>
      </c>
      <c r="F57" s="25" t="s">
        <v>21</v>
      </c>
      <c r="G57" s="25" t="s">
        <v>12</v>
      </c>
      <c r="H57" s="26">
        <v>2019</v>
      </c>
      <c r="I57" s="27" t="s">
        <v>18</v>
      </c>
      <c r="J57" s="9" t="s">
        <v>69</v>
      </c>
      <c r="K57" s="9" t="s">
        <v>258</v>
      </c>
    </row>
    <row r="58" spans="1:12" ht="11.25">
      <c r="A58" s="21" t="s">
        <v>37</v>
      </c>
      <c r="B58" s="43">
        <v>5395.27</v>
      </c>
      <c r="C58" s="8">
        <v>1</v>
      </c>
      <c r="D58" s="36" t="s">
        <v>78</v>
      </c>
      <c r="E58" s="30">
        <v>71842</v>
      </c>
      <c r="F58" s="30" t="s">
        <v>21</v>
      </c>
      <c r="G58" s="30" t="s">
        <v>12</v>
      </c>
      <c r="H58" s="39">
        <v>2018</v>
      </c>
      <c r="I58" s="27" t="s">
        <v>224</v>
      </c>
      <c r="J58" s="59" t="s">
        <v>69</v>
      </c>
      <c r="K58" s="59" t="s">
        <v>157</v>
      </c>
    </row>
    <row r="59" spans="1:12" ht="11.25">
      <c r="A59" s="45" t="s">
        <v>37</v>
      </c>
      <c r="B59" s="43">
        <v>5395.27</v>
      </c>
      <c r="C59" s="8">
        <v>1</v>
      </c>
      <c r="D59" s="36" t="s">
        <v>197</v>
      </c>
      <c r="E59" s="25">
        <v>71938</v>
      </c>
      <c r="F59" s="25" t="s">
        <v>21</v>
      </c>
      <c r="G59" s="25" t="s">
        <v>12</v>
      </c>
      <c r="H59" s="26">
        <v>2021</v>
      </c>
      <c r="I59" s="21" t="s">
        <v>229</v>
      </c>
      <c r="J59" s="9" t="s">
        <v>69</v>
      </c>
      <c r="K59" s="9" t="s">
        <v>259</v>
      </c>
    </row>
    <row r="60" spans="1:12" ht="11.25">
      <c r="A60" s="21" t="s">
        <v>37</v>
      </c>
      <c r="B60" s="43">
        <v>5395.27</v>
      </c>
      <c r="C60" s="8">
        <v>1</v>
      </c>
      <c r="D60" s="36" t="s">
        <v>344</v>
      </c>
      <c r="E60" s="25">
        <v>71966</v>
      </c>
      <c r="F60" s="25" t="s">
        <v>21</v>
      </c>
      <c r="G60" s="25" t="s">
        <v>12</v>
      </c>
      <c r="H60" s="26">
        <v>2022</v>
      </c>
      <c r="I60" s="21" t="s">
        <v>24</v>
      </c>
      <c r="J60" s="9" t="s">
        <v>69</v>
      </c>
      <c r="K60" s="9" t="s">
        <v>260</v>
      </c>
    </row>
    <row r="61" spans="1:12" ht="11.25">
      <c r="A61" s="45" t="s">
        <v>37</v>
      </c>
      <c r="B61" s="43">
        <v>5395.27</v>
      </c>
      <c r="C61" s="8">
        <v>1</v>
      </c>
      <c r="D61" s="36" t="s">
        <v>80</v>
      </c>
      <c r="E61" s="30">
        <v>71668</v>
      </c>
      <c r="F61" s="30" t="s">
        <v>21</v>
      </c>
      <c r="G61" s="30" t="s">
        <v>12</v>
      </c>
      <c r="H61" s="26">
        <v>2015</v>
      </c>
      <c r="I61" s="21" t="s">
        <v>24</v>
      </c>
      <c r="J61" s="9" t="s">
        <v>69</v>
      </c>
      <c r="K61" s="9" t="s">
        <v>158</v>
      </c>
    </row>
    <row r="62" spans="1:12" ht="11.25">
      <c r="A62" s="21" t="s">
        <v>37</v>
      </c>
      <c r="B62" s="43">
        <v>5395.27</v>
      </c>
      <c r="C62" s="8">
        <v>1</v>
      </c>
      <c r="D62" s="36" t="s">
        <v>108</v>
      </c>
      <c r="E62" s="25">
        <v>71838</v>
      </c>
      <c r="F62" s="25" t="s">
        <v>21</v>
      </c>
      <c r="G62" s="25" t="s">
        <v>12</v>
      </c>
      <c r="H62" s="26">
        <v>2018</v>
      </c>
      <c r="I62" s="21" t="s">
        <v>24</v>
      </c>
      <c r="J62" s="9" t="s">
        <v>69</v>
      </c>
      <c r="K62" s="9" t="s">
        <v>159</v>
      </c>
    </row>
    <row r="63" spans="1:12" ht="11.25">
      <c r="A63" s="21" t="s">
        <v>37</v>
      </c>
      <c r="B63" s="43">
        <v>5395.27</v>
      </c>
      <c r="C63" s="8">
        <v>1</v>
      </c>
      <c r="D63" s="29" t="s">
        <v>82</v>
      </c>
      <c r="E63" s="38">
        <v>71876</v>
      </c>
      <c r="F63" s="25" t="s">
        <v>21</v>
      </c>
      <c r="G63" s="25" t="s">
        <v>12</v>
      </c>
      <c r="H63" s="26">
        <v>2018</v>
      </c>
      <c r="I63" s="21" t="s">
        <v>224</v>
      </c>
      <c r="J63" s="9" t="s">
        <v>69</v>
      </c>
      <c r="K63" s="9" t="s">
        <v>160</v>
      </c>
    </row>
    <row r="64" spans="1:12" ht="11.25">
      <c r="A64" s="27" t="s">
        <v>37</v>
      </c>
      <c r="B64" s="43">
        <v>5395.27</v>
      </c>
      <c r="C64" s="8">
        <v>1</v>
      </c>
      <c r="D64" s="27" t="s">
        <v>214</v>
      </c>
      <c r="E64" s="25">
        <v>71944</v>
      </c>
      <c r="F64" s="25" t="s">
        <v>21</v>
      </c>
      <c r="G64" s="25" t="s">
        <v>12</v>
      </c>
      <c r="H64" s="21">
        <v>2021</v>
      </c>
      <c r="I64" s="21" t="s">
        <v>18</v>
      </c>
      <c r="J64" s="9" t="s">
        <v>69</v>
      </c>
      <c r="K64" s="25" t="s">
        <v>215</v>
      </c>
    </row>
    <row r="65" spans="1:12" ht="11.25">
      <c r="A65" s="21" t="s">
        <v>37</v>
      </c>
      <c r="B65" s="43">
        <v>5395.27</v>
      </c>
      <c r="C65" s="8">
        <v>1</v>
      </c>
      <c r="D65" s="36" t="s">
        <v>84</v>
      </c>
      <c r="E65" s="36">
        <v>71890</v>
      </c>
      <c r="F65" s="30" t="s">
        <v>21</v>
      </c>
      <c r="G65" s="30" t="s">
        <v>12</v>
      </c>
      <c r="H65" s="39">
        <v>2019</v>
      </c>
      <c r="I65" s="27" t="s">
        <v>224</v>
      </c>
      <c r="J65" s="9" t="s">
        <v>69</v>
      </c>
      <c r="K65" s="9" t="s">
        <v>261</v>
      </c>
    </row>
    <row r="66" spans="1:12" ht="11.25">
      <c r="A66" s="21" t="s">
        <v>37</v>
      </c>
      <c r="B66" s="43">
        <v>5395.27</v>
      </c>
      <c r="C66" s="8">
        <v>1</v>
      </c>
      <c r="D66" s="29" t="s">
        <v>85</v>
      </c>
      <c r="E66" s="25">
        <v>71877</v>
      </c>
      <c r="F66" s="25" t="s">
        <v>21</v>
      </c>
      <c r="G66" s="25" t="s">
        <v>12</v>
      </c>
      <c r="H66" s="26">
        <v>2018</v>
      </c>
      <c r="I66" s="21" t="s">
        <v>227</v>
      </c>
      <c r="J66" s="9" t="s">
        <v>86</v>
      </c>
      <c r="K66" s="9" t="s">
        <v>262</v>
      </c>
    </row>
    <row r="67" spans="1:12" ht="11.25">
      <c r="A67" s="21" t="s">
        <v>37</v>
      </c>
      <c r="B67" s="43">
        <v>5395.27</v>
      </c>
      <c r="C67" s="8">
        <v>1</v>
      </c>
      <c r="D67" s="30" t="s">
        <v>87</v>
      </c>
      <c r="E67" s="25">
        <v>71809</v>
      </c>
      <c r="F67" s="25" t="s">
        <v>21</v>
      </c>
      <c r="G67" s="25" t="s">
        <v>12</v>
      </c>
      <c r="H67" s="79">
        <v>2017</v>
      </c>
      <c r="I67" s="21" t="s">
        <v>227</v>
      </c>
      <c r="J67" s="9" t="s">
        <v>86</v>
      </c>
      <c r="K67" s="9" t="s">
        <v>161</v>
      </c>
    </row>
    <row r="68" spans="1:12" ht="11.25">
      <c r="A68" s="38" t="s">
        <v>37</v>
      </c>
      <c r="B68" s="43">
        <v>5395.27</v>
      </c>
      <c r="C68" s="8">
        <v>1</v>
      </c>
      <c r="D68" s="36" t="s">
        <v>88</v>
      </c>
      <c r="E68" s="25">
        <v>70963</v>
      </c>
      <c r="F68" s="25" t="s">
        <v>21</v>
      </c>
      <c r="G68" s="25" t="s">
        <v>12</v>
      </c>
      <c r="H68" s="26">
        <v>2012</v>
      </c>
      <c r="I68" s="21" t="s">
        <v>227</v>
      </c>
      <c r="J68" s="9" t="s">
        <v>86</v>
      </c>
      <c r="K68" s="9" t="s">
        <v>263</v>
      </c>
    </row>
    <row r="69" spans="1:12" ht="11.25">
      <c r="A69" s="45" t="s">
        <v>37</v>
      </c>
      <c r="B69" s="43">
        <v>5395.27</v>
      </c>
      <c r="C69" s="8">
        <v>1</v>
      </c>
      <c r="D69" s="21" t="s">
        <v>121</v>
      </c>
      <c r="E69" s="25">
        <v>71914</v>
      </c>
      <c r="F69" s="25" t="s">
        <v>21</v>
      </c>
      <c r="G69" s="25" t="s">
        <v>12</v>
      </c>
      <c r="H69" s="26">
        <v>2019</v>
      </c>
      <c r="I69" s="21" t="s">
        <v>227</v>
      </c>
      <c r="J69" s="9" t="s">
        <v>86</v>
      </c>
      <c r="K69" s="9" t="s">
        <v>264</v>
      </c>
    </row>
    <row r="70" spans="1:12" ht="11.25">
      <c r="A70" s="45" t="s">
        <v>37</v>
      </c>
      <c r="B70" s="43">
        <v>5395.27</v>
      </c>
      <c r="C70" s="8">
        <v>1</v>
      </c>
      <c r="D70" s="36" t="s">
        <v>124</v>
      </c>
      <c r="E70" s="30">
        <v>71831</v>
      </c>
      <c r="F70" s="30" t="s">
        <v>21</v>
      </c>
      <c r="G70" s="30" t="s">
        <v>12</v>
      </c>
      <c r="H70" s="26">
        <v>2018</v>
      </c>
      <c r="I70" s="21" t="s">
        <v>232</v>
      </c>
      <c r="J70" s="9" t="s">
        <v>69</v>
      </c>
      <c r="K70" s="9" t="s">
        <v>216</v>
      </c>
    </row>
    <row r="71" spans="1:12" ht="11.25">
      <c r="A71" s="21" t="s">
        <v>37</v>
      </c>
      <c r="B71" s="43">
        <v>5395.27</v>
      </c>
      <c r="C71" s="8">
        <v>1</v>
      </c>
      <c r="D71" s="66" t="s">
        <v>332</v>
      </c>
      <c r="E71" s="81">
        <v>71964</v>
      </c>
      <c r="F71" s="30" t="s">
        <v>21</v>
      </c>
      <c r="G71" s="30" t="s">
        <v>12</v>
      </c>
      <c r="H71" s="50">
        <v>2022</v>
      </c>
      <c r="I71" s="91" t="s">
        <v>18</v>
      </c>
      <c r="J71" s="68" t="s">
        <v>69</v>
      </c>
      <c r="K71" s="9" t="s">
        <v>69</v>
      </c>
      <c r="L71" s="1"/>
    </row>
    <row r="72" spans="1:12" ht="11.25">
      <c r="A72" s="27" t="s">
        <v>37</v>
      </c>
      <c r="B72" s="43">
        <v>5395.27</v>
      </c>
      <c r="C72" s="8">
        <v>1</v>
      </c>
      <c r="D72" s="30" t="s">
        <v>90</v>
      </c>
      <c r="E72" s="30">
        <v>71907</v>
      </c>
      <c r="F72" s="30" t="s">
        <v>21</v>
      </c>
      <c r="G72" s="30" t="s">
        <v>12</v>
      </c>
      <c r="H72" s="39">
        <v>2019</v>
      </c>
      <c r="I72" s="27" t="s">
        <v>18</v>
      </c>
      <c r="J72" s="59" t="s">
        <v>69</v>
      </c>
      <c r="K72" s="59" t="s">
        <v>162</v>
      </c>
    </row>
    <row r="73" spans="1:12" ht="11.25">
      <c r="A73" s="27" t="s">
        <v>37</v>
      </c>
      <c r="B73" s="43">
        <v>5395.27</v>
      </c>
      <c r="C73" s="8">
        <v>1</v>
      </c>
      <c r="D73" s="27" t="s">
        <v>353</v>
      </c>
      <c r="E73" s="25">
        <v>71969</v>
      </c>
      <c r="F73" s="36" t="s">
        <v>21</v>
      </c>
      <c r="G73" s="30" t="s">
        <v>12</v>
      </c>
      <c r="H73" s="26">
        <v>2022</v>
      </c>
      <c r="I73" s="21" t="s">
        <v>232</v>
      </c>
      <c r="J73" s="59" t="s">
        <v>69</v>
      </c>
      <c r="K73" s="59" t="s">
        <v>215</v>
      </c>
      <c r="L73" s="93"/>
    </row>
    <row r="74" spans="1:12" ht="11.25">
      <c r="A74" s="27" t="s">
        <v>37</v>
      </c>
      <c r="B74" s="43">
        <v>5395.27</v>
      </c>
      <c r="C74" s="8">
        <v>1</v>
      </c>
      <c r="D74" s="83" t="s">
        <v>91</v>
      </c>
      <c r="E74" s="30">
        <v>71929</v>
      </c>
      <c r="F74" s="36" t="s">
        <v>21</v>
      </c>
      <c r="G74" s="30" t="s">
        <v>12</v>
      </c>
      <c r="H74" s="26">
        <v>2020</v>
      </c>
      <c r="I74" s="21" t="s">
        <v>18</v>
      </c>
      <c r="J74" s="9" t="s">
        <v>69</v>
      </c>
      <c r="K74" s="59" t="s">
        <v>162</v>
      </c>
    </row>
    <row r="75" spans="1:12" ht="11.25">
      <c r="A75" s="27" t="s">
        <v>37</v>
      </c>
      <c r="B75" s="43">
        <v>5395.27</v>
      </c>
      <c r="C75" s="8">
        <v>1</v>
      </c>
      <c r="D75" s="84" t="s">
        <v>192</v>
      </c>
      <c r="E75" s="30">
        <v>71933</v>
      </c>
      <c r="F75" s="36" t="s">
        <v>21</v>
      </c>
      <c r="G75" s="30" t="s">
        <v>12</v>
      </c>
      <c r="H75" s="26">
        <v>2021</v>
      </c>
      <c r="I75" s="21" t="s">
        <v>232</v>
      </c>
      <c r="J75" s="9" t="s">
        <v>69</v>
      </c>
      <c r="K75" s="9" t="s">
        <v>266</v>
      </c>
    </row>
    <row r="76" spans="1:12" ht="11.25">
      <c r="A76" s="27" t="s">
        <v>37</v>
      </c>
      <c r="B76" s="43">
        <v>5395.27</v>
      </c>
      <c r="C76" s="8">
        <v>1</v>
      </c>
      <c r="D76" s="21" t="s">
        <v>92</v>
      </c>
      <c r="E76" s="25">
        <v>71900</v>
      </c>
      <c r="F76" s="25" t="s">
        <v>21</v>
      </c>
      <c r="G76" s="25" t="s">
        <v>12</v>
      </c>
      <c r="H76" s="26">
        <v>2019</v>
      </c>
      <c r="I76" s="21" t="s">
        <v>227</v>
      </c>
      <c r="J76" s="9" t="s">
        <v>69</v>
      </c>
      <c r="K76" s="9" t="s">
        <v>265</v>
      </c>
    </row>
    <row r="77" spans="1:12" ht="11.25">
      <c r="A77" s="27" t="s">
        <v>37</v>
      </c>
      <c r="B77" s="43">
        <v>5395.27</v>
      </c>
      <c r="C77" s="8">
        <v>1</v>
      </c>
      <c r="D77" s="27" t="s">
        <v>209</v>
      </c>
      <c r="E77" s="25">
        <v>71942</v>
      </c>
      <c r="F77" s="25" t="s">
        <v>21</v>
      </c>
      <c r="G77" s="25" t="s">
        <v>12</v>
      </c>
      <c r="H77" s="26">
        <v>2021</v>
      </c>
      <c r="I77" s="21" t="s">
        <v>227</v>
      </c>
      <c r="J77" s="9" t="s">
        <v>69</v>
      </c>
      <c r="K77" s="9" t="s">
        <v>267</v>
      </c>
    </row>
    <row r="78" spans="1:12" ht="11.25">
      <c r="A78" s="27" t="s">
        <v>37</v>
      </c>
      <c r="B78" s="43">
        <v>5395.27</v>
      </c>
      <c r="C78" s="8">
        <v>1</v>
      </c>
      <c r="D78" s="27" t="s">
        <v>210</v>
      </c>
      <c r="E78" s="25">
        <v>71943</v>
      </c>
      <c r="F78" s="25" t="s">
        <v>21</v>
      </c>
      <c r="G78" s="25" t="s">
        <v>12</v>
      </c>
      <c r="H78" s="26">
        <v>2021</v>
      </c>
      <c r="I78" s="21" t="s">
        <v>227</v>
      </c>
      <c r="J78" s="9" t="s">
        <v>69</v>
      </c>
      <c r="K78" s="9" t="s">
        <v>268</v>
      </c>
    </row>
    <row r="79" spans="1:12" ht="11.25">
      <c r="A79" s="27" t="s">
        <v>37</v>
      </c>
      <c r="B79" s="43">
        <v>5395.27</v>
      </c>
      <c r="C79" s="8">
        <v>1</v>
      </c>
      <c r="D79" s="27" t="s">
        <v>269</v>
      </c>
      <c r="E79" s="25">
        <v>71953</v>
      </c>
      <c r="F79" s="25" t="s">
        <v>21</v>
      </c>
      <c r="G79" s="25" t="s">
        <v>12</v>
      </c>
      <c r="H79" s="26">
        <v>2021</v>
      </c>
      <c r="I79" s="21" t="s">
        <v>234</v>
      </c>
      <c r="J79" s="9" t="s">
        <v>69</v>
      </c>
      <c r="K79" s="9" t="s">
        <v>69</v>
      </c>
    </row>
    <row r="80" spans="1:12" ht="11.25">
      <c r="A80" s="27" t="s">
        <v>40</v>
      </c>
      <c r="B80" s="28">
        <v>4682.3100000000004</v>
      </c>
      <c r="C80" s="8">
        <v>1</v>
      </c>
      <c r="D80" s="29" t="s">
        <v>93</v>
      </c>
      <c r="E80" s="25">
        <v>70718</v>
      </c>
      <c r="F80" s="25" t="s">
        <v>21</v>
      </c>
      <c r="G80" s="25" t="s">
        <v>12</v>
      </c>
      <c r="H80" s="26">
        <v>2010</v>
      </c>
      <c r="I80" s="21" t="s">
        <v>224</v>
      </c>
      <c r="J80" s="9" t="s">
        <v>94</v>
      </c>
      <c r="K80" s="9" t="s">
        <v>164</v>
      </c>
    </row>
    <row r="81" spans="1:13" ht="11.25">
      <c r="A81" s="27" t="s">
        <v>40</v>
      </c>
      <c r="B81" s="28">
        <v>4682.3100000000004</v>
      </c>
      <c r="C81" s="8">
        <v>1</v>
      </c>
      <c r="D81" s="1" t="s">
        <v>326</v>
      </c>
      <c r="E81" s="25">
        <v>71962</v>
      </c>
      <c r="F81" s="25" t="s">
        <v>21</v>
      </c>
      <c r="G81" s="25" t="s">
        <v>12</v>
      </c>
      <c r="H81" s="4">
        <v>2022</v>
      </c>
      <c r="I81" s="21" t="s">
        <v>229</v>
      </c>
      <c r="J81" s="9" t="s">
        <v>94</v>
      </c>
      <c r="K81" s="9" t="s">
        <v>165</v>
      </c>
    </row>
    <row r="82" spans="1:13" ht="11.25">
      <c r="A82" s="27" t="s">
        <v>40</v>
      </c>
      <c r="B82" s="28">
        <v>4682.3100000000004</v>
      </c>
      <c r="C82" s="8">
        <v>1</v>
      </c>
      <c r="D82" s="29" t="s">
        <v>96</v>
      </c>
      <c r="E82" s="25">
        <v>71153</v>
      </c>
      <c r="F82" s="25" t="s">
        <v>21</v>
      </c>
      <c r="G82" s="25" t="s">
        <v>12</v>
      </c>
      <c r="H82" s="26">
        <v>2013</v>
      </c>
      <c r="I82" s="21" t="s">
        <v>229</v>
      </c>
      <c r="J82" s="9" t="s">
        <v>94</v>
      </c>
      <c r="K82" s="9" t="s">
        <v>165</v>
      </c>
    </row>
    <row r="83" spans="1:13" ht="11.25">
      <c r="A83" s="27" t="s">
        <v>40</v>
      </c>
      <c r="B83" s="28">
        <v>4682.3100000000004</v>
      </c>
      <c r="C83" s="8">
        <v>1</v>
      </c>
      <c r="D83" s="29" t="s">
        <v>97</v>
      </c>
      <c r="E83" s="25">
        <v>70602</v>
      </c>
      <c r="F83" s="25" t="s">
        <v>21</v>
      </c>
      <c r="G83" s="25" t="s">
        <v>12</v>
      </c>
      <c r="H83" s="26">
        <v>2012</v>
      </c>
      <c r="I83" s="21" t="s">
        <v>229</v>
      </c>
      <c r="J83" s="9" t="s">
        <v>94</v>
      </c>
      <c r="K83" s="9" t="s">
        <v>166</v>
      </c>
    </row>
    <row r="84" spans="1:13" ht="11.25">
      <c r="A84" s="27" t="s">
        <v>43</v>
      </c>
      <c r="B84" s="35">
        <v>3853.76</v>
      </c>
      <c r="C84" s="8">
        <v>1</v>
      </c>
      <c r="D84" s="29" t="s">
        <v>98</v>
      </c>
      <c r="E84" s="30">
        <v>70220</v>
      </c>
      <c r="F84" s="30" t="s">
        <v>99</v>
      </c>
      <c r="G84" s="30" t="s">
        <v>17</v>
      </c>
      <c r="H84" s="26">
        <v>2010</v>
      </c>
      <c r="I84" s="21" t="s">
        <v>224</v>
      </c>
      <c r="J84" s="9" t="s">
        <v>100</v>
      </c>
      <c r="K84" s="9" t="s">
        <v>167</v>
      </c>
    </row>
    <row r="85" spans="1:13" ht="11.25">
      <c r="A85" s="27" t="s">
        <v>43</v>
      </c>
      <c r="B85" s="35">
        <v>3853.76</v>
      </c>
      <c r="C85" s="8">
        <v>1</v>
      </c>
      <c r="D85" s="36" t="s">
        <v>101</v>
      </c>
      <c r="E85" s="30">
        <v>70335</v>
      </c>
      <c r="F85" s="30" t="s">
        <v>21</v>
      </c>
      <c r="G85" s="30" t="s">
        <v>12</v>
      </c>
      <c r="H85" s="39">
        <v>2011</v>
      </c>
      <c r="I85" s="27" t="s">
        <v>227</v>
      </c>
      <c r="J85" s="9" t="s">
        <v>100</v>
      </c>
      <c r="K85" s="59" t="s">
        <v>168</v>
      </c>
    </row>
    <row r="86" spans="1:13" ht="11.25">
      <c r="A86" s="27" t="s">
        <v>43</v>
      </c>
      <c r="B86" s="35">
        <v>3853.76</v>
      </c>
      <c r="C86" s="8">
        <v>1</v>
      </c>
      <c r="D86" s="29" t="s">
        <v>102</v>
      </c>
      <c r="E86" s="30">
        <v>70610</v>
      </c>
      <c r="F86" s="30" t="s">
        <v>21</v>
      </c>
      <c r="G86" s="30" t="s">
        <v>12</v>
      </c>
      <c r="H86" s="26">
        <v>2012</v>
      </c>
      <c r="I86" s="21" t="s">
        <v>224</v>
      </c>
      <c r="J86" s="9" t="s">
        <v>100</v>
      </c>
      <c r="K86" s="9" t="s">
        <v>169</v>
      </c>
    </row>
    <row r="87" spans="1:13" ht="11.25">
      <c r="A87" s="21" t="s">
        <v>43</v>
      </c>
      <c r="B87" s="35">
        <v>3853.76</v>
      </c>
      <c r="C87" s="8">
        <v>1</v>
      </c>
      <c r="D87" s="36" t="s">
        <v>217</v>
      </c>
      <c r="E87" s="25">
        <v>71952</v>
      </c>
      <c r="F87" s="30" t="s">
        <v>21</v>
      </c>
      <c r="G87" s="25" t="s">
        <v>12</v>
      </c>
      <c r="H87" s="26">
        <v>2021</v>
      </c>
      <c r="I87" s="21" t="s">
        <v>18</v>
      </c>
      <c r="J87" s="9" t="s">
        <v>100</v>
      </c>
      <c r="K87" s="9" t="s">
        <v>171</v>
      </c>
      <c r="M87" s="66"/>
    </row>
    <row r="88" spans="1:13" ht="11.25">
      <c r="A88" s="27" t="s">
        <v>43</v>
      </c>
      <c r="B88" s="35">
        <v>3853.76</v>
      </c>
      <c r="C88" s="8">
        <v>1</v>
      </c>
      <c r="D88" s="36" t="s">
        <v>103</v>
      </c>
      <c r="E88" s="25">
        <v>71848</v>
      </c>
      <c r="F88" s="36" t="s">
        <v>21</v>
      </c>
      <c r="G88" s="30" t="s">
        <v>12</v>
      </c>
      <c r="H88" s="26">
        <v>2018</v>
      </c>
      <c r="I88" s="21" t="s">
        <v>18</v>
      </c>
      <c r="J88" s="9" t="s">
        <v>100</v>
      </c>
      <c r="K88" s="9" t="s">
        <v>171</v>
      </c>
    </row>
    <row r="89" spans="1:13" ht="11.25">
      <c r="A89" s="27" t="s">
        <v>43</v>
      </c>
      <c r="B89" s="35">
        <v>3853.76</v>
      </c>
      <c r="C89" s="8">
        <v>1</v>
      </c>
      <c r="D89" s="30" t="s">
        <v>104</v>
      </c>
      <c r="E89" s="30">
        <v>71872</v>
      </c>
      <c r="F89" s="30" t="s">
        <v>21</v>
      </c>
      <c r="G89" s="30" t="s">
        <v>12</v>
      </c>
      <c r="H89" s="39">
        <v>2018</v>
      </c>
      <c r="I89" s="27" t="s">
        <v>229</v>
      </c>
      <c r="J89" s="9" t="s">
        <v>100</v>
      </c>
      <c r="K89" s="59" t="s">
        <v>172</v>
      </c>
      <c r="L89" s="1"/>
    </row>
    <row r="90" spans="1:13" ht="11.25">
      <c r="A90" s="21" t="s">
        <v>43</v>
      </c>
      <c r="B90" s="35">
        <v>3853.76</v>
      </c>
      <c r="C90" s="8">
        <v>1</v>
      </c>
      <c r="D90" s="86" t="s">
        <v>105</v>
      </c>
      <c r="E90" s="87">
        <v>71886</v>
      </c>
      <c r="F90" s="87" t="s">
        <v>21</v>
      </c>
      <c r="G90" s="87" t="s">
        <v>12</v>
      </c>
      <c r="H90" s="88">
        <v>2019</v>
      </c>
      <c r="I90" s="95" t="s">
        <v>18</v>
      </c>
      <c r="J90" s="9" t="s">
        <v>100</v>
      </c>
      <c r="K90" s="9" t="s">
        <v>171</v>
      </c>
    </row>
    <row r="91" spans="1:13" ht="11.25">
      <c r="A91" s="27" t="s">
        <v>43</v>
      </c>
      <c r="B91" s="35">
        <v>3853.76</v>
      </c>
      <c r="C91" s="8">
        <v>1</v>
      </c>
      <c r="D91" s="36" t="s">
        <v>106</v>
      </c>
      <c r="E91" s="30">
        <v>71808</v>
      </c>
      <c r="F91" s="30" t="s">
        <v>21</v>
      </c>
      <c r="G91" s="30" t="s">
        <v>12</v>
      </c>
      <c r="H91" s="39">
        <v>2017</v>
      </c>
      <c r="I91" s="27" t="s">
        <v>18</v>
      </c>
      <c r="J91" s="9" t="s">
        <v>100</v>
      </c>
      <c r="K91" s="59" t="s">
        <v>170</v>
      </c>
      <c r="L91" s="96"/>
    </row>
    <row r="92" spans="1:13" ht="11.25">
      <c r="A92" s="27" t="s">
        <v>43</v>
      </c>
      <c r="B92" s="35">
        <v>3853.76</v>
      </c>
      <c r="C92" s="8">
        <v>1</v>
      </c>
      <c r="D92" s="47" t="s">
        <v>107</v>
      </c>
      <c r="E92" s="81">
        <v>71902</v>
      </c>
      <c r="F92" s="81" t="s">
        <v>21</v>
      </c>
      <c r="G92" s="81" t="s">
        <v>12</v>
      </c>
      <c r="H92" s="50">
        <v>2019</v>
      </c>
      <c r="I92" s="91" t="s">
        <v>224</v>
      </c>
      <c r="J92" s="9" t="s">
        <v>100</v>
      </c>
      <c r="K92" s="9" t="s">
        <v>270</v>
      </c>
      <c r="L92" s="96"/>
    </row>
    <row r="93" spans="1:13" ht="11.25">
      <c r="A93" s="21" t="s">
        <v>43</v>
      </c>
      <c r="B93" s="35">
        <v>3853.76</v>
      </c>
      <c r="C93" s="8">
        <v>1</v>
      </c>
      <c r="D93" s="1" t="s">
        <v>194</v>
      </c>
      <c r="E93" s="25">
        <v>71936</v>
      </c>
      <c r="F93" s="81" t="s">
        <v>21</v>
      </c>
      <c r="G93" s="81" t="s">
        <v>12</v>
      </c>
      <c r="H93" s="26">
        <v>2021</v>
      </c>
      <c r="I93" s="21" t="s">
        <v>224</v>
      </c>
      <c r="J93" s="9" t="s">
        <v>100</v>
      </c>
      <c r="K93" s="9" t="s">
        <v>270</v>
      </c>
      <c r="L93" s="96"/>
    </row>
    <row r="94" spans="1:13" ht="11.25">
      <c r="A94" s="21" t="s">
        <v>43</v>
      </c>
      <c r="B94" s="35">
        <v>3853.76</v>
      </c>
      <c r="C94" s="8">
        <v>1</v>
      </c>
      <c r="D94" s="36" t="s">
        <v>109</v>
      </c>
      <c r="E94" s="25">
        <v>6475</v>
      </c>
      <c r="F94" s="25" t="s">
        <v>21</v>
      </c>
      <c r="G94" s="25" t="s">
        <v>12</v>
      </c>
      <c r="H94" s="26">
        <v>2003</v>
      </c>
      <c r="I94" s="21" t="s">
        <v>24</v>
      </c>
      <c r="J94" s="9" t="s">
        <v>100</v>
      </c>
      <c r="K94" s="9" t="s">
        <v>173</v>
      </c>
      <c r="L94" s="96"/>
    </row>
    <row r="95" spans="1:13" ht="11.25">
      <c r="A95" s="21" t="s">
        <v>43</v>
      </c>
      <c r="B95" s="35">
        <v>3853.76</v>
      </c>
      <c r="C95" s="8">
        <v>1</v>
      </c>
      <c r="D95" s="29" t="s">
        <v>110</v>
      </c>
      <c r="E95" s="30">
        <v>70688</v>
      </c>
      <c r="F95" s="25" t="s">
        <v>21</v>
      </c>
      <c r="G95" s="30" t="s">
        <v>12</v>
      </c>
      <c r="H95" s="26">
        <v>2009</v>
      </c>
      <c r="I95" s="21" t="s">
        <v>224</v>
      </c>
      <c r="J95" s="9" t="s">
        <v>100</v>
      </c>
      <c r="K95" s="9" t="s">
        <v>174</v>
      </c>
      <c r="L95" s="96"/>
    </row>
    <row r="96" spans="1:13" ht="11.25">
      <c r="A96" s="21" t="s">
        <v>43</v>
      </c>
      <c r="B96" s="35">
        <v>3853.76</v>
      </c>
      <c r="C96" s="8">
        <v>1</v>
      </c>
      <c r="D96" s="36" t="s">
        <v>111</v>
      </c>
      <c r="E96" s="30">
        <v>71250</v>
      </c>
      <c r="F96" s="30" t="s">
        <v>21</v>
      </c>
      <c r="G96" s="30" t="s">
        <v>12</v>
      </c>
      <c r="H96" s="39">
        <v>2013</v>
      </c>
      <c r="I96" s="27" t="s">
        <v>234</v>
      </c>
      <c r="J96" s="9" t="s">
        <v>100</v>
      </c>
      <c r="K96" s="59" t="s">
        <v>271</v>
      </c>
      <c r="L96" s="60"/>
    </row>
    <row r="97" spans="1:13" ht="11.25">
      <c r="A97" s="21" t="s">
        <v>43</v>
      </c>
      <c r="B97" s="35">
        <v>3853.76</v>
      </c>
      <c r="C97" s="8">
        <v>1</v>
      </c>
      <c r="D97" s="36" t="s">
        <v>112</v>
      </c>
      <c r="E97" s="9">
        <v>71781</v>
      </c>
      <c r="F97" s="25" t="s">
        <v>21</v>
      </c>
      <c r="G97" s="25" t="s">
        <v>12</v>
      </c>
      <c r="H97" s="26">
        <v>2018</v>
      </c>
      <c r="I97" s="21" t="s">
        <v>224</v>
      </c>
      <c r="J97" s="9" t="s">
        <v>100</v>
      </c>
      <c r="K97" s="9" t="s">
        <v>175</v>
      </c>
    </row>
    <row r="98" spans="1:13" ht="11.25">
      <c r="A98" s="21" t="s">
        <v>43</v>
      </c>
      <c r="B98" s="35">
        <v>3853.76</v>
      </c>
      <c r="C98" s="8">
        <v>1</v>
      </c>
      <c r="D98" s="36" t="s">
        <v>113</v>
      </c>
      <c r="E98" s="30">
        <v>70726</v>
      </c>
      <c r="F98" s="30" t="s">
        <v>21</v>
      </c>
      <c r="G98" s="30" t="s">
        <v>12</v>
      </c>
      <c r="H98" s="26">
        <v>2012</v>
      </c>
      <c r="I98" s="21" t="s">
        <v>224</v>
      </c>
      <c r="J98" s="9" t="s">
        <v>100</v>
      </c>
      <c r="K98" s="9" t="s">
        <v>176</v>
      </c>
    </row>
    <row r="99" spans="1:13" ht="11.25">
      <c r="A99" s="21" t="s">
        <v>43</v>
      </c>
      <c r="B99" s="35">
        <v>3853.76</v>
      </c>
      <c r="C99" s="8">
        <v>1</v>
      </c>
      <c r="D99" s="29" t="s">
        <v>114</v>
      </c>
      <c r="E99" s="30" t="s">
        <v>115</v>
      </c>
      <c r="F99" s="25" t="s">
        <v>21</v>
      </c>
      <c r="G99" s="25" t="s">
        <v>12</v>
      </c>
      <c r="H99" s="26">
        <v>1991</v>
      </c>
      <c r="I99" s="21" t="s">
        <v>224</v>
      </c>
      <c r="J99" s="9" t="s">
        <v>100</v>
      </c>
      <c r="K99" s="9" t="s">
        <v>164</v>
      </c>
    </row>
    <row r="100" spans="1:13" ht="11.25">
      <c r="A100" s="21" t="s">
        <v>43</v>
      </c>
      <c r="B100" s="35">
        <v>3853.76</v>
      </c>
      <c r="C100" s="8">
        <v>1</v>
      </c>
      <c r="D100" s="36" t="s">
        <v>116</v>
      </c>
      <c r="E100" s="30">
        <v>71903</v>
      </c>
      <c r="F100" s="30" t="s">
        <v>21</v>
      </c>
      <c r="G100" s="30" t="s">
        <v>12</v>
      </c>
      <c r="H100" s="39">
        <v>2019</v>
      </c>
      <c r="I100" s="27" t="s">
        <v>224</v>
      </c>
      <c r="J100" s="9" t="s">
        <v>100</v>
      </c>
      <c r="K100" s="9" t="s">
        <v>177</v>
      </c>
    </row>
    <row r="101" spans="1:13" ht="11.25">
      <c r="A101" s="21" t="s">
        <v>43</v>
      </c>
      <c r="B101" s="35">
        <v>3853.76</v>
      </c>
      <c r="C101" s="8">
        <v>1</v>
      </c>
      <c r="D101" s="36" t="s">
        <v>117</v>
      </c>
      <c r="E101" s="25">
        <v>71501</v>
      </c>
      <c r="F101" s="25" t="s">
        <v>21</v>
      </c>
      <c r="G101" s="25" t="s">
        <v>12</v>
      </c>
      <c r="H101" s="26">
        <v>2014</v>
      </c>
      <c r="I101" s="21" t="s">
        <v>224</v>
      </c>
      <c r="J101" s="9" t="s">
        <v>100</v>
      </c>
      <c r="K101" s="9" t="s">
        <v>178</v>
      </c>
    </row>
    <row r="102" spans="1:13" ht="11.25">
      <c r="A102" s="21" t="s">
        <v>43</v>
      </c>
      <c r="B102" s="35">
        <v>3853.76</v>
      </c>
      <c r="C102" s="8">
        <v>1</v>
      </c>
      <c r="D102" s="36" t="s">
        <v>118</v>
      </c>
      <c r="E102" s="30">
        <v>71893</v>
      </c>
      <c r="F102" s="25" t="s">
        <v>21</v>
      </c>
      <c r="G102" s="25" t="s">
        <v>12</v>
      </c>
      <c r="H102" s="26">
        <v>2019</v>
      </c>
      <c r="I102" s="21" t="s">
        <v>224</v>
      </c>
      <c r="J102" s="9" t="s">
        <v>100</v>
      </c>
      <c r="K102" s="9" t="s">
        <v>272</v>
      </c>
    </row>
    <row r="103" spans="1:13" ht="11.25">
      <c r="A103" s="21" t="s">
        <v>43</v>
      </c>
      <c r="B103" s="35">
        <v>3853.76</v>
      </c>
      <c r="C103" s="8">
        <v>1</v>
      </c>
      <c r="D103" s="36" t="s">
        <v>119</v>
      </c>
      <c r="E103" s="44">
        <v>71812</v>
      </c>
      <c r="F103" s="25" t="s">
        <v>21</v>
      </c>
      <c r="G103" s="25" t="s">
        <v>12</v>
      </c>
      <c r="H103" s="26">
        <v>2017</v>
      </c>
      <c r="I103" s="21" t="s">
        <v>227</v>
      </c>
      <c r="J103" s="9" t="s">
        <v>100</v>
      </c>
      <c r="K103" s="9" t="s">
        <v>273</v>
      </c>
    </row>
    <row r="104" spans="1:13" ht="11.25">
      <c r="A104" s="21" t="s">
        <v>43</v>
      </c>
      <c r="B104" s="35">
        <v>3853.76</v>
      </c>
      <c r="C104" s="8">
        <v>1</v>
      </c>
      <c r="D104" s="36" t="s">
        <v>120</v>
      </c>
      <c r="E104" s="9">
        <v>70998</v>
      </c>
      <c r="F104" s="25" t="s">
        <v>21</v>
      </c>
      <c r="G104" s="25" t="s">
        <v>12</v>
      </c>
      <c r="H104" s="26">
        <v>2012</v>
      </c>
      <c r="I104" s="21" t="s">
        <v>227</v>
      </c>
      <c r="J104" s="9" t="s">
        <v>100</v>
      </c>
      <c r="K104" s="9" t="s">
        <v>274</v>
      </c>
    </row>
    <row r="105" spans="1:13" ht="11.25">
      <c r="A105" s="27" t="s">
        <v>43</v>
      </c>
      <c r="B105" s="35">
        <v>3853.76</v>
      </c>
      <c r="C105" s="8">
        <v>1</v>
      </c>
      <c r="D105" s="27" t="s">
        <v>284</v>
      </c>
      <c r="E105" s="25">
        <v>71956</v>
      </c>
      <c r="F105" s="25" t="s">
        <v>21</v>
      </c>
      <c r="G105" s="25" t="s">
        <v>12</v>
      </c>
      <c r="H105" s="26">
        <v>2021</v>
      </c>
      <c r="I105" s="21" t="s">
        <v>227</v>
      </c>
      <c r="J105" s="9" t="s">
        <v>100</v>
      </c>
      <c r="K105" s="9" t="s">
        <v>179</v>
      </c>
    </row>
    <row r="106" spans="1:13" ht="11.25">
      <c r="A106" s="21" t="s">
        <v>43</v>
      </c>
      <c r="B106" s="35">
        <v>3853.76</v>
      </c>
      <c r="C106" s="8">
        <v>1</v>
      </c>
      <c r="D106" s="36" t="s">
        <v>122</v>
      </c>
      <c r="E106" s="25">
        <v>70670</v>
      </c>
      <c r="F106" s="25" t="s">
        <v>21</v>
      </c>
      <c r="G106" s="25" t="s">
        <v>12</v>
      </c>
      <c r="H106" s="26">
        <v>2012</v>
      </c>
      <c r="I106" s="21" t="s">
        <v>227</v>
      </c>
      <c r="J106" s="9" t="s">
        <v>100</v>
      </c>
      <c r="K106" s="9" t="s">
        <v>180</v>
      </c>
    </row>
    <row r="107" spans="1:13" ht="11.25">
      <c r="A107" s="21" t="s">
        <v>43</v>
      </c>
      <c r="B107" s="35">
        <v>3853.76</v>
      </c>
      <c r="C107" s="8">
        <v>1</v>
      </c>
      <c r="D107" s="36" t="s">
        <v>123</v>
      </c>
      <c r="E107" s="25">
        <v>71826</v>
      </c>
      <c r="F107" s="36" t="s">
        <v>21</v>
      </c>
      <c r="G107" s="30" t="s">
        <v>12</v>
      </c>
      <c r="H107" s="26">
        <v>2018</v>
      </c>
      <c r="I107" s="21" t="s">
        <v>229</v>
      </c>
      <c r="J107" s="9" t="s">
        <v>100</v>
      </c>
      <c r="K107" s="9" t="s">
        <v>181</v>
      </c>
    </row>
    <row r="108" spans="1:13" ht="11.25">
      <c r="A108" s="21" t="s">
        <v>43</v>
      </c>
      <c r="B108" s="35">
        <v>3853.76</v>
      </c>
      <c r="C108" s="8">
        <v>1</v>
      </c>
      <c r="D108" s="36" t="s">
        <v>219</v>
      </c>
      <c r="E108" s="25">
        <v>71948</v>
      </c>
      <c r="F108" s="25" t="s">
        <v>21</v>
      </c>
      <c r="G108" s="25" t="s">
        <v>12</v>
      </c>
      <c r="H108" s="26">
        <v>2021</v>
      </c>
      <c r="I108" s="21" t="s">
        <v>232</v>
      </c>
      <c r="J108" s="9" t="s">
        <v>100</v>
      </c>
      <c r="K108" s="9" t="s">
        <v>275</v>
      </c>
    </row>
    <row r="109" spans="1:13" ht="11.25">
      <c r="A109" s="21" t="s">
        <v>43</v>
      </c>
      <c r="B109" s="35">
        <v>3853.76</v>
      </c>
      <c r="C109" s="8">
        <v>1</v>
      </c>
      <c r="D109" s="29" t="s">
        <v>125</v>
      </c>
      <c r="E109" s="25">
        <v>70700</v>
      </c>
      <c r="F109" s="25" t="s">
        <v>21</v>
      </c>
      <c r="G109" s="25" t="s">
        <v>12</v>
      </c>
      <c r="H109" s="26">
        <v>2012</v>
      </c>
      <c r="I109" s="21" t="s">
        <v>229</v>
      </c>
      <c r="J109" s="9" t="s">
        <v>100</v>
      </c>
      <c r="K109" s="9" t="s">
        <v>276</v>
      </c>
    </row>
    <row r="110" spans="1:13" ht="11.25">
      <c r="A110" s="21" t="s">
        <v>43</v>
      </c>
      <c r="B110" s="35">
        <v>3853.76</v>
      </c>
      <c r="C110" s="8">
        <v>1</v>
      </c>
      <c r="D110" s="36" t="s">
        <v>133</v>
      </c>
      <c r="E110" s="25">
        <v>71855</v>
      </c>
      <c r="F110" s="25" t="s">
        <v>21</v>
      </c>
      <c r="G110" s="25" t="s">
        <v>12</v>
      </c>
      <c r="H110" s="26">
        <v>2018</v>
      </c>
      <c r="I110" s="21" t="s">
        <v>224</v>
      </c>
      <c r="J110" s="9" t="s">
        <v>100</v>
      </c>
      <c r="K110" s="9" t="s">
        <v>178</v>
      </c>
    </row>
    <row r="111" spans="1:13" ht="11.25">
      <c r="A111" s="21" t="s">
        <v>43</v>
      </c>
      <c r="B111" s="35">
        <v>3853.76</v>
      </c>
      <c r="C111" s="8">
        <v>1</v>
      </c>
      <c r="D111" s="66" t="s">
        <v>333</v>
      </c>
      <c r="E111" s="48">
        <v>71965</v>
      </c>
      <c r="F111" s="25" t="s">
        <v>21</v>
      </c>
      <c r="G111" s="25" t="s">
        <v>12</v>
      </c>
      <c r="H111" s="4">
        <v>2022</v>
      </c>
      <c r="I111" s="1" t="s">
        <v>229</v>
      </c>
      <c r="J111" s="9" t="s">
        <v>100</v>
      </c>
      <c r="K111" s="9" t="s">
        <v>278</v>
      </c>
      <c r="L111" s="97"/>
      <c r="M111" s="66"/>
    </row>
    <row r="112" spans="1:13" ht="11.25">
      <c r="A112" s="21" t="s">
        <v>46</v>
      </c>
      <c r="B112" s="43">
        <v>2504.9499999999998</v>
      </c>
      <c r="C112" s="8">
        <v>1</v>
      </c>
      <c r="D112" s="29" t="s">
        <v>126</v>
      </c>
      <c r="E112" s="25">
        <v>71404</v>
      </c>
      <c r="F112" s="25" t="s">
        <v>21</v>
      </c>
      <c r="G112" s="25" t="s">
        <v>12</v>
      </c>
      <c r="H112" s="26">
        <v>2014</v>
      </c>
      <c r="I112" s="21" t="s">
        <v>227</v>
      </c>
      <c r="J112" s="9" t="s">
        <v>127</v>
      </c>
      <c r="K112" s="9" t="s">
        <v>273</v>
      </c>
    </row>
    <row r="113" spans="1:12" ht="11.25">
      <c r="A113" s="21" t="s">
        <v>46</v>
      </c>
      <c r="B113" s="43">
        <v>2504.9499999999998</v>
      </c>
      <c r="C113" s="8">
        <v>1</v>
      </c>
      <c r="D113" s="6" t="s">
        <v>128</v>
      </c>
      <c r="E113" s="30">
        <v>71921</v>
      </c>
      <c r="F113" s="30" t="s">
        <v>21</v>
      </c>
      <c r="G113" s="30" t="s">
        <v>12</v>
      </c>
      <c r="H113" s="39">
        <v>2019</v>
      </c>
      <c r="I113" s="27" t="s">
        <v>234</v>
      </c>
      <c r="J113" s="59" t="s">
        <v>127</v>
      </c>
      <c r="K113" s="59" t="s">
        <v>182</v>
      </c>
      <c r="L113" s="1"/>
    </row>
    <row r="114" spans="1:12" ht="11.25">
      <c r="A114" s="27" t="s">
        <v>46</v>
      </c>
      <c r="B114" s="43">
        <v>2504.9499999999998</v>
      </c>
      <c r="C114" s="8">
        <v>1</v>
      </c>
      <c r="D114" s="36" t="s">
        <v>129</v>
      </c>
      <c r="E114" s="25">
        <v>71757</v>
      </c>
      <c r="F114" s="25" t="s">
        <v>21</v>
      </c>
      <c r="G114" s="25" t="s">
        <v>12</v>
      </c>
      <c r="H114" s="26">
        <v>2016</v>
      </c>
      <c r="I114" s="21" t="s">
        <v>224</v>
      </c>
      <c r="J114" s="9" t="s">
        <v>127</v>
      </c>
      <c r="K114" s="9" t="s">
        <v>169</v>
      </c>
    </row>
    <row r="115" spans="1:12" ht="11.25">
      <c r="A115" s="21" t="s">
        <v>46</v>
      </c>
      <c r="B115" s="43">
        <v>2504.9499999999998</v>
      </c>
      <c r="C115" s="8">
        <v>1</v>
      </c>
      <c r="D115" s="29" t="s">
        <v>130</v>
      </c>
      <c r="E115" s="25">
        <v>7021</v>
      </c>
      <c r="F115" s="25" t="s">
        <v>21</v>
      </c>
      <c r="G115" s="25" t="s">
        <v>12</v>
      </c>
      <c r="H115" s="26">
        <v>1991</v>
      </c>
      <c r="I115" s="21" t="s">
        <v>224</v>
      </c>
      <c r="J115" s="9" t="s">
        <v>127</v>
      </c>
      <c r="K115" s="9" t="s">
        <v>183</v>
      </c>
    </row>
    <row r="116" spans="1:12" ht="11.25">
      <c r="A116" s="21" t="s">
        <v>46</v>
      </c>
      <c r="B116" s="43">
        <v>2504.9499999999998</v>
      </c>
      <c r="C116" s="8">
        <v>1</v>
      </c>
      <c r="D116" s="29" t="s">
        <v>131</v>
      </c>
      <c r="E116" s="30">
        <v>71439</v>
      </c>
      <c r="F116" s="25" t="s">
        <v>21</v>
      </c>
      <c r="G116" s="25" t="s">
        <v>12</v>
      </c>
      <c r="H116" s="26">
        <v>2008</v>
      </c>
      <c r="I116" s="21" t="s">
        <v>224</v>
      </c>
      <c r="J116" s="9" t="s">
        <v>127</v>
      </c>
      <c r="K116" s="9" t="s">
        <v>184</v>
      </c>
    </row>
    <row r="117" spans="1:12" ht="11.25">
      <c r="A117" s="27" t="s">
        <v>46</v>
      </c>
      <c r="B117" s="43">
        <v>2504.9499999999998</v>
      </c>
      <c r="C117" s="8">
        <v>1</v>
      </c>
      <c r="D117" s="36" t="s">
        <v>132</v>
      </c>
      <c r="E117" s="30">
        <v>71829</v>
      </c>
      <c r="F117" s="36" t="s">
        <v>21</v>
      </c>
      <c r="G117" s="30" t="s">
        <v>12</v>
      </c>
      <c r="H117" s="26">
        <v>2018</v>
      </c>
      <c r="I117" s="21" t="s">
        <v>224</v>
      </c>
      <c r="J117" s="9" t="s">
        <v>127</v>
      </c>
      <c r="K117" s="9" t="s">
        <v>185</v>
      </c>
    </row>
    <row r="118" spans="1:12" ht="11.25">
      <c r="A118" s="21" t="s">
        <v>46</v>
      </c>
      <c r="B118" s="43">
        <v>2504.9499999999998</v>
      </c>
      <c r="C118" s="8">
        <v>1</v>
      </c>
      <c r="D118" s="36" t="s">
        <v>143</v>
      </c>
      <c r="E118" s="25">
        <v>71873</v>
      </c>
      <c r="F118" s="25" t="s">
        <v>21</v>
      </c>
      <c r="G118" s="25" t="s">
        <v>12</v>
      </c>
      <c r="H118" s="26">
        <v>2018</v>
      </c>
      <c r="I118" s="21" t="s">
        <v>224</v>
      </c>
      <c r="J118" s="9" t="s">
        <v>139</v>
      </c>
      <c r="K118" s="9" t="s">
        <v>189</v>
      </c>
    </row>
    <row r="119" spans="1:12" ht="11.25">
      <c r="A119" s="21" t="s">
        <v>46</v>
      </c>
      <c r="B119" s="43">
        <v>2504.9499999999998</v>
      </c>
      <c r="C119" s="8">
        <v>1</v>
      </c>
      <c r="D119" s="36" t="s">
        <v>134</v>
      </c>
      <c r="E119" s="25">
        <v>71340</v>
      </c>
      <c r="F119" s="25" t="s">
        <v>21</v>
      </c>
      <c r="G119" s="25" t="s">
        <v>12</v>
      </c>
      <c r="H119" s="26">
        <v>2013</v>
      </c>
      <c r="I119" s="21" t="s">
        <v>227</v>
      </c>
      <c r="J119" s="9" t="s">
        <v>127</v>
      </c>
      <c r="K119" s="9" t="s">
        <v>273</v>
      </c>
    </row>
    <row r="120" spans="1:12" ht="11.25">
      <c r="A120" s="27" t="s">
        <v>46</v>
      </c>
      <c r="B120" s="43">
        <v>2504.9499999999998</v>
      </c>
      <c r="C120" s="8">
        <v>1</v>
      </c>
      <c r="D120" s="66" t="s">
        <v>193</v>
      </c>
      <c r="E120" s="25">
        <v>71935</v>
      </c>
      <c r="F120" s="25" t="s">
        <v>21</v>
      </c>
      <c r="G120" s="25" t="s">
        <v>12</v>
      </c>
      <c r="H120" s="26">
        <v>2021</v>
      </c>
      <c r="I120" s="21" t="s">
        <v>227</v>
      </c>
      <c r="J120" s="9" t="s">
        <v>127</v>
      </c>
      <c r="K120" s="9" t="s">
        <v>273</v>
      </c>
    </row>
    <row r="121" spans="1:12" ht="11.25">
      <c r="A121" s="21" t="s">
        <v>46</v>
      </c>
      <c r="B121" s="43">
        <v>2504.9499999999998</v>
      </c>
      <c r="C121" s="8">
        <v>1</v>
      </c>
      <c r="D121" s="36" t="s">
        <v>135</v>
      </c>
      <c r="E121" s="25">
        <v>2569</v>
      </c>
      <c r="F121" s="25" t="s">
        <v>136</v>
      </c>
      <c r="G121" s="25" t="s">
        <v>17</v>
      </c>
      <c r="H121" s="26">
        <v>1988</v>
      </c>
      <c r="I121" s="21" t="s">
        <v>227</v>
      </c>
      <c r="J121" s="9" t="s">
        <v>127</v>
      </c>
      <c r="K121" s="9" t="s">
        <v>273</v>
      </c>
    </row>
    <row r="122" spans="1:12" ht="11.25">
      <c r="A122" s="21" t="s">
        <v>46</v>
      </c>
      <c r="B122" s="43">
        <v>2504.9499999999998</v>
      </c>
      <c r="C122" s="8">
        <v>1</v>
      </c>
      <c r="D122" s="36" t="s">
        <v>279</v>
      </c>
      <c r="E122" s="25">
        <v>71951</v>
      </c>
      <c r="F122" s="25" t="s">
        <v>21</v>
      </c>
      <c r="G122" s="25" t="s">
        <v>12</v>
      </c>
      <c r="H122" s="26">
        <v>2021</v>
      </c>
      <c r="I122" s="21" t="s">
        <v>227</v>
      </c>
      <c r="J122" s="9" t="s">
        <v>127</v>
      </c>
      <c r="K122" s="9" t="s">
        <v>274</v>
      </c>
    </row>
    <row r="123" spans="1:12" ht="11.25">
      <c r="A123" s="27" t="s">
        <v>46</v>
      </c>
      <c r="B123" s="43">
        <v>2504.9499999999998</v>
      </c>
      <c r="C123" s="8">
        <v>1</v>
      </c>
      <c r="D123" s="21" t="s">
        <v>218</v>
      </c>
      <c r="E123" s="25">
        <v>71947</v>
      </c>
      <c r="F123" s="25" t="s">
        <v>21</v>
      </c>
      <c r="G123" s="25" t="s">
        <v>12</v>
      </c>
      <c r="H123" s="26">
        <v>2021</v>
      </c>
      <c r="I123" s="21" t="s">
        <v>232</v>
      </c>
      <c r="J123" s="9" t="s">
        <v>127</v>
      </c>
      <c r="K123" s="9" t="s">
        <v>280</v>
      </c>
    </row>
    <row r="124" spans="1:12" ht="11.25">
      <c r="A124" s="21" t="s">
        <v>46</v>
      </c>
      <c r="B124" s="43">
        <v>2504.9499999999998</v>
      </c>
      <c r="C124" s="8">
        <v>1</v>
      </c>
      <c r="D124" s="36" t="s">
        <v>138</v>
      </c>
      <c r="E124" s="25">
        <v>71896</v>
      </c>
      <c r="F124" s="25" t="s">
        <v>21</v>
      </c>
      <c r="G124" s="25" t="s">
        <v>12</v>
      </c>
      <c r="H124" s="26">
        <v>2019</v>
      </c>
      <c r="I124" s="21" t="s">
        <v>232</v>
      </c>
      <c r="J124" s="9" t="s">
        <v>127</v>
      </c>
      <c r="K124" s="9" t="s">
        <v>281</v>
      </c>
    </row>
    <row r="125" spans="1:12" ht="11.25">
      <c r="A125" s="21" t="s">
        <v>46</v>
      </c>
      <c r="B125" s="43">
        <v>2504.9499999999998</v>
      </c>
      <c r="C125" s="8">
        <v>1</v>
      </c>
      <c r="D125" s="36" t="s">
        <v>367</v>
      </c>
      <c r="E125" s="25">
        <v>71972</v>
      </c>
      <c r="F125" s="25" t="s">
        <v>21</v>
      </c>
      <c r="G125" s="25" t="s">
        <v>12</v>
      </c>
      <c r="H125" s="26">
        <v>2022</v>
      </c>
      <c r="I125" s="21" t="s">
        <v>232</v>
      </c>
      <c r="J125" s="9" t="s">
        <v>127</v>
      </c>
      <c r="K125" s="9" t="s">
        <v>280</v>
      </c>
    </row>
    <row r="126" spans="1:12" ht="11.25">
      <c r="A126" s="21" t="s">
        <v>49</v>
      </c>
      <c r="B126" s="22">
        <v>1541.51</v>
      </c>
      <c r="C126" s="8">
        <v>1</v>
      </c>
      <c r="D126" s="36" t="s">
        <v>346</v>
      </c>
      <c r="E126" s="30">
        <v>71967</v>
      </c>
      <c r="F126" s="25" t="s">
        <v>21</v>
      </c>
      <c r="G126" s="30" t="s">
        <v>12</v>
      </c>
      <c r="H126" s="26">
        <v>2022</v>
      </c>
      <c r="I126" s="21" t="s">
        <v>234</v>
      </c>
      <c r="J126" s="9" t="s">
        <v>139</v>
      </c>
      <c r="K126" s="9" t="s">
        <v>282</v>
      </c>
    </row>
    <row r="127" spans="1:12" ht="11.25">
      <c r="A127" s="27" t="s">
        <v>49</v>
      </c>
      <c r="B127" s="22">
        <v>1541.51</v>
      </c>
      <c r="C127" s="8">
        <v>1</v>
      </c>
      <c r="D127" s="21" t="s">
        <v>140</v>
      </c>
      <c r="E127" s="25">
        <v>71915</v>
      </c>
      <c r="F127" s="30" t="s">
        <v>21</v>
      </c>
      <c r="G127" s="30" t="s">
        <v>12</v>
      </c>
      <c r="H127" s="26">
        <v>2019</v>
      </c>
      <c r="I127" s="21" t="s">
        <v>18</v>
      </c>
      <c r="J127" s="9" t="s">
        <v>139</v>
      </c>
      <c r="K127" s="9" t="s">
        <v>186</v>
      </c>
    </row>
    <row r="128" spans="1:12" ht="11.25">
      <c r="A128" s="21" t="s">
        <v>49</v>
      </c>
      <c r="B128" s="22">
        <v>1541.51</v>
      </c>
      <c r="C128" s="8">
        <v>1</v>
      </c>
      <c r="D128" s="29" t="s">
        <v>141</v>
      </c>
      <c r="E128" s="25">
        <v>71786</v>
      </c>
      <c r="F128" s="25" t="s">
        <v>21</v>
      </c>
      <c r="G128" s="25" t="s">
        <v>12</v>
      </c>
      <c r="H128" s="26">
        <v>2016</v>
      </c>
      <c r="I128" s="21" t="s">
        <v>229</v>
      </c>
      <c r="J128" s="9" t="s">
        <v>139</v>
      </c>
      <c r="K128" s="9" t="s">
        <v>187</v>
      </c>
    </row>
    <row r="129" spans="1:11" ht="11.25">
      <c r="A129" s="21" t="s">
        <v>49</v>
      </c>
      <c r="B129" s="22">
        <v>1541.51</v>
      </c>
      <c r="C129" s="8">
        <v>1</v>
      </c>
      <c r="D129" s="29" t="s">
        <v>142</v>
      </c>
      <c r="E129" s="30">
        <v>71749</v>
      </c>
      <c r="F129" s="25" t="s">
        <v>21</v>
      </c>
      <c r="G129" s="30" t="s">
        <v>12</v>
      </c>
      <c r="H129" s="26">
        <v>2015</v>
      </c>
      <c r="I129" s="21" t="s">
        <v>224</v>
      </c>
      <c r="J129" s="9" t="s">
        <v>139</v>
      </c>
      <c r="K129" s="9" t="s">
        <v>188</v>
      </c>
    </row>
    <row r="130" spans="1:11" ht="11.25">
      <c r="B130" s="98">
        <f>SUM(B3:B129)</f>
        <v>729117.68000000063</v>
      </c>
      <c r="C130" s="2">
        <f>SUM(C3:C129)</f>
        <v>127</v>
      </c>
    </row>
    <row r="153" spans="2:2" ht="11.25">
      <c r="B153" s="99"/>
    </row>
  </sheetData>
  <mergeCells count="2">
    <mergeCell ref="A1:I1"/>
    <mergeCell ref="M1:S1"/>
  </mergeCells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G1" sqref="G1:J7"/>
    </sheetView>
  </sheetViews>
  <sheetFormatPr defaultColWidth="13.28515625" defaultRowHeight="15"/>
  <cols>
    <col min="1" max="1" width="4.85546875" style="108" bestFit="1" customWidth="1"/>
    <col min="2" max="2" width="3.85546875" style="108" bestFit="1" customWidth="1"/>
    <col min="3" max="3" width="7.85546875" style="108" bestFit="1" customWidth="1"/>
    <col min="4" max="4" width="28.85546875" style="108" customWidth="1"/>
    <col min="5" max="5" width="9" style="108" bestFit="1" customWidth="1"/>
    <col min="6" max="6" width="9.28515625" style="108" customWidth="1"/>
    <col min="7" max="7" width="4.85546875" style="108" bestFit="1" customWidth="1"/>
    <col min="8" max="8" width="7" style="108" bestFit="1" customWidth="1"/>
    <col min="9" max="9" width="3.85546875" style="108" bestFit="1" customWidth="1"/>
    <col min="10" max="10" width="8.7109375" style="108" bestFit="1" customWidth="1"/>
    <col min="11" max="16384" width="13.28515625" style="108"/>
  </cols>
  <sheetData>
    <row r="1" spans="1:10">
      <c r="A1" s="428" t="s">
        <v>368</v>
      </c>
      <c r="B1" s="428"/>
      <c r="C1" s="428"/>
      <c r="D1" s="428"/>
      <c r="E1" s="428"/>
      <c r="G1" s="428" t="s">
        <v>375</v>
      </c>
      <c r="H1" s="428"/>
      <c r="I1" s="428"/>
      <c r="J1" s="428"/>
    </row>
    <row r="2" spans="1:10">
      <c r="A2" s="101" t="s">
        <v>9</v>
      </c>
      <c r="B2" s="102" t="s">
        <v>2</v>
      </c>
      <c r="C2" s="101" t="s">
        <v>296</v>
      </c>
      <c r="D2" s="101" t="s">
        <v>3</v>
      </c>
      <c r="E2" s="103" t="s">
        <v>297</v>
      </c>
      <c r="G2" s="101" t="s">
        <v>9</v>
      </c>
      <c r="H2" s="101" t="s">
        <v>296</v>
      </c>
      <c r="I2" s="102" t="s">
        <v>2</v>
      </c>
      <c r="J2" s="101" t="s">
        <v>298</v>
      </c>
    </row>
    <row r="3" spans="1:10">
      <c r="A3" s="109" t="s">
        <v>299</v>
      </c>
      <c r="B3" s="110">
        <v>1</v>
      </c>
      <c r="C3" s="104">
        <v>1392.8</v>
      </c>
      <c r="D3" s="105" t="s">
        <v>300</v>
      </c>
      <c r="E3" s="106" t="s">
        <v>301</v>
      </c>
      <c r="G3" s="109" t="s">
        <v>299</v>
      </c>
      <c r="H3" s="104">
        <v>1392.8</v>
      </c>
      <c r="I3" s="110">
        <v>6</v>
      </c>
      <c r="J3" s="111">
        <f>H3*I3</f>
        <v>8356.7999999999993</v>
      </c>
    </row>
    <row r="4" spans="1:10">
      <c r="A4" s="109" t="s">
        <v>299</v>
      </c>
      <c r="B4" s="110">
        <v>1</v>
      </c>
      <c r="C4" s="104">
        <v>1392.8</v>
      </c>
      <c r="D4" s="105" t="s">
        <v>302</v>
      </c>
      <c r="E4" s="106" t="s">
        <v>303</v>
      </c>
      <c r="G4" s="109" t="s">
        <v>304</v>
      </c>
      <c r="H4" s="106">
        <v>849.76</v>
      </c>
      <c r="I4" s="110">
        <v>7</v>
      </c>
      <c r="J4" s="111">
        <f t="shared" ref="J4:J6" si="0">H4*I4</f>
        <v>5948.32</v>
      </c>
    </row>
    <row r="5" spans="1:10">
      <c r="A5" s="109" t="s">
        <v>299</v>
      </c>
      <c r="B5" s="110">
        <v>1</v>
      </c>
      <c r="C5" s="104">
        <v>1392.8</v>
      </c>
      <c r="D5" s="105" t="s">
        <v>305</v>
      </c>
      <c r="E5" s="106" t="s">
        <v>306</v>
      </c>
      <c r="G5" s="109" t="s">
        <v>307</v>
      </c>
      <c r="H5" s="106">
        <v>566.5</v>
      </c>
      <c r="I5" s="110">
        <v>4</v>
      </c>
      <c r="J5" s="111">
        <f t="shared" si="0"/>
        <v>2266</v>
      </c>
    </row>
    <row r="6" spans="1:10">
      <c r="A6" s="109" t="s">
        <v>299</v>
      </c>
      <c r="B6" s="110">
        <v>1</v>
      </c>
      <c r="C6" s="104">
        <v>1392.8</v>
      </c>
      <c r="D6" s="105" t="s">
        <v>308</v>
      </c>
      <c r="E6" s="106">
        <v>280</v>
      </c>
      <c r="G6" s="112" t="s">
        <v>309</v>
      </c>
      <c r="H6" s="106">
        <v>505.81</v>
      </c>
      <c r="I6" s="113">
        <v>6</v>
      </c>
      <c r="J6" s="111">
        <f t="shared" si="0"/>
        <v>3034.86</v>
      </c>
    </row>
    <row r="7" spans="1:10">
      <c r="A7" s="109" t="s">
        <v>299</v>
      </c>
      <c r="B7" s="110">
        <v>1</v>
      </c>
      <c r="C7" s="104">
        <v>1392.8</v>
      </c>
      <c r="D7" s="105" t="s">
        <v>310</v>
      </c>
      <c r="E7" s="106">
        <v>663</v>
      </c>
      <c r="G7" s="114"/>
      <c r="H7" s="115"/>
      <c r="I7" s="116">
        <f>SUM(I3:I6)</f>
        <v>23</v>
      </c>
      <c r="J7" s="117">
        <f>SUM(J3:J6)</f>
        <v>19605.98</v>
      </c>
    </row>
    <row r="8" spans="1:10">
      <c r="A8" s="109" t="s">
        <v>299</v>
      </c>
      <c r="B8" s="110">
        <v>1</v>
      </c>
      <c r="C8" s="104">
        <v>1392.8</v>
      </c>
      <c r="D8" s="105" t="s">
        <v>311</v>
      </c>
      <c r="E8" s="106">
        <v>752</v>
      </c>
    </row>
    <row r="9" spans="1:10">
      <c r="A9" s="109" t="s">
        <v>304</v>
      </c>
      <c r="B9" s="110">
        <v>1</v>
      </c>
      <c r="C9" s="106">
        <v>849.76</v>
      </c>
      <c r="D9" s="118" t="s">
        <v>312</v>
      </c>
      <c r="E9" s="106"/>
    </row>
    <row r="10" spans="1:10">
      <c r="A10" s="109" t="s">
        <v>304</v>
      </c>
      <c r="B10" s="110">
        <v>1</v>
      </c>
      <c r="C10" s="106">
        <v>849.76</v>
      </c>
      <c r="D10" s="105" t="s">
        <v>313</v>
      </c>
      <c r="E10" s="106">
        <v>647</v>
      </c>
    </row>
    <row r="11" spans="1:10">
      <c r="A11" s="109" t="s">
        <v>304</v>
      </c>
      <c r="B11" s="110">
        <v>1</v>
      </c>
      <c r="C11" s="106">
        <v>849.76</v>
      </c>
      <c r="D11" s="105" t="s">
        <v>314</v>
      </c>
      <c r="E11" s="106">
        <v>531</v>
      </c>
    </row>
    <row r="12" spans="1:10">
      <c r="A12" s="109" t="s">
        <v>304</v>
      </c>
      <c r="B12" s="110">
        <v>1</v>
      </c>
      <c r="C12" s="106">
        <v>849.76</v>
      </c>
      <c r="D12" s="118" t="s">
        <v>312</v>
      </c>
      <c r="E12" s="106"/>
    </row>
    <row r="13" spans="1:10">
      <c r="A13" s="109" t="s">
        <v>304</v>
      </c>
      <c r="B13" s="110">
        <v>1</v>
      </c>
      <c r="C13" s="106">
        <v>849.76</v>
      </c>
      <c r="D13" s="105" t="s">
        <v>315</v>
      </c>
      <c r="E13" s="106">
        <v>2187</v>
      </c>
    </row>
    <row r="14" spans="1:10">
      <c r="A14" s="109" t="s">
        <v>304</v>
      </c>
      <c r="B14" s="110">
        <v>1</v>
      </c>
      <c r="C14" s="106">
        <v>849.76</v>
      </c>
      <c r="D14" s="105" t="s">
        <v>316</v>
      </c>
      <c r="E14" s="106">
        <v>2232</v>
      </c>
    </row>
    <row r="15" spans="1:10">
      <c r="A15" s="109" t="s">
        <v>304</v>
      </c>
      <c r="B15" s="110">
        <v>1</v>
      </c>
      <c r="C15" s="106">
        <v>849.76</v>
      </c>
      <c r="D15" s="118" t="s">
        <v>312</v>
      </c>
      <c r="E15" s="106">
        <v>2704</v>
      </c>
    </row>
    <row r="16" spans="1:10">
      <c r="A16" s="109" t="s">
        <v>307</v>
      </c>
      <c r="B16" s="110">
        <v>1</v>
      </c>
      <c r="C16" s="106">
        <v>566.5</v>
      </c>
      <c r="D16" s="105" t="s">
        <v>317</v>
      </c>
      <c r="E16" s="106" t="s">
        <v>318</v>
      </c>
    </row>
    <row r="17" spans="1:5">
      <c r="A17" s="109" t="s">
        <v>307</v>
      </c>
      <c r="B17" s="110">
        <v>1</v>
      </c>
      <c r="C17" s="106">
        <v>566.5</v>
      </c>
      <c r="D17" s="118" t="s">
        <v>312</v>
      </c>
      <c r="E17" s="106"/>
    </row>
    <row r="18" spans="1:5">
      <c r="A18" s="109" t="s">
        <v>307</v>
      </c>
      <c r="B18" s="110">
        <v>1</v>
      </c>
      <c r="C18" s="106">
        <v>566.5</v>
      </c>
      <c r="D18" s="118" t="s">
        <v>312</v>
      </c>
      <c r="E18" s="106"/>
    </row>
    <row r="19" spans="1:5">
      <c r="A19" s="109" t="s">
        <v>307</v>
      </c>
      <c r="B19" s="110">
        <v>1</v>
      </c>
      <c r="C19" s="106">
        <v>566.5</v>
      </c>
      <c r="D19" s="118" t="s">
        <v>312</v>
      </c>
      <c r="E19" s="106"/>
    </row>
    <row r="20" spans="1:5">
      <c r="A20" s="109" t="s">
        <v>309</v>
      </c>
      <c r="B20" s="110">
        <v>1</v>
      </c>
      <c r="C20" s="106">
        <v>505.81</v>
      </c>
      <c r="D20" s="105" t="s">
        <v>319</v>
      </c>
      <c r="E20" s="107">
        <v>2194</v>
      </c>
    </row>
    <row r="21" spans="1:5">
      <c r="A21" s="109" t="s">
        <v>309</v>
      </c>
      <c r="B21" s="110">
        <v>1</v>
      </c>
      <c r="C21" s="106">
        <v>505.81</v>
      </c>
      <c r="D21" s="105" t="s">
        <v>320</v>
      </c>
      <c r="E21" s="106">
        <v>2640</v>
      </c>
    </row>
    <row r="22" spans="1:5">
      <c r="A22" s="109" t="s">
        <v>309</v>
      </c>
      <c r="B22" s="110">
        <v>1</v>
      </c>
      <c r="C22" s="106">
        <v>505.81</v>
      </c>
      <c r="D22" s="105" t="s">
        <v>321</v>
      </c>
      <c r="E22" s="106">
        <v>1996</v>
      </c>
    </row>
    <row r="23" spans="1:5">
      <c r="A23" s="109" t="s">
        <v>309</v>
      </c>
      <c r="B23" s="110">
        <v>1</v>
      </c>
      <c r="C23" s="106">
        <v>505.81</v>
      </c>
      <c r="D23" s="105" t="s">
        <v>322</v>
      </c>
      <c r="E23" s="106">
        <v>774</v>
      </c>
    </row>
    <row r="24" spans="1:5">
      <c r="A24" s="109" t="s">
        <v>309</v>
      </c>
      <c r="B24" s="110">
        <v>1</v>
      </c>
      <c r="C24" s="106">
        <v>505.81</v>
      </c>
      <c r="D24" s="119" t="s">
        <v>312</v>
      </c>
      <c r="E24" s="120"/>
    </row>
    <row r="25" spans="1:5">
      <c r="A25" s="112" t="s">
        <v>309</v>
      </c>
      <c r="B25" s="113">
        <v>1</v>
      </c>
      <c r="C25" s="106">
        <v>505.81</v>
      </c>
      <c r="D25" s="118" t="s">
        <v>312</v>
      </c>
      <c r="E25" s="120"/>
    </row>
    <row r="26" spans="1:5">
      <c r="A26" s="114"/>
      <c r="B26" s="121">
        <f>SUM(B3:B25)</f>
        <v>23</v>
      </c>
      <c r="C26" s="115">
        <f>SUM(C3:C25)</f>
        <v>19605.98000000001</v>
      </c>
      <c r="D26" s="114"/>
      <c r="E26" s="114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53"/>
  <sheetViews>
    <sheetView topLeftCell="B115" workbookViewId="0">
      <selection activeCell="K139" sqref="K139"/>
    </sheetView>
  </sheetViews>
  <sheetFormatPr defaultColWidth="9.140625" defaultRowHeight="12" customHeight="1"/>
  <cols>
    <col min="1" max="1" width="7.140625" style="1" customWidth="1"/>
    <col min="2" max="2" width="11" style="1" bestFit="1" customWidth="1"/>
    <col min="3" max="3" width="3.85546875" style="2" customWidth="1"/>
    <col min="4" max="4" width="37.5703125" style="1" bestFit="1" customWidth="1"/>
    <col min="5" max="5" width="8.5703125" style="3" bestFit="1" customWidth="1"/>
    <col min="6" max="6" width="9.85546875" style="1" bestFit="1" customWidth="1"/>
    <col min="7" max="7" width="6.140625" style="1" bestFit="1" customWidth="1"/>
    <col min="8" max="8" width="4.42578125" style="4" bestFit="1" customWidth="1"/>
    <col min="9" max="9" width="7.85546875" style="1" bestFit="1" customWidth="1"/>
    <col min="10" max="10" width="15" style="5" bestFit="1" customWidth="1"/>
    <col min="11" max="11" width="56.42578125" style="5" bestFit="1" customWidth="1"/>
    <col min="12" max="12" width="7.140625" style="6" customWidth="1"/>
    <col min="13" max="13" width="13.85546875" style="1" customWidth="1"/>
    <col min="14" max="14" width="7.7109375" style="1" customWidth="1"/>
    <col min="15" max="15" width="9.140625" style="1" customWidth="1"/>
    <col min="16" max="16" width="11.7109375" style="1" customWidth="1"/>
    <col min="17" max="17" width="7.85546875" style="1" customWidth="1"/>
    <col min="18" max="18" width="3.7109375" style="2" customWidth="1"/>
    <col min="19" max="19" width="9.5703125" style="1" customWidth="1"/>
    <col min="20" max="20" width="14.28515625" style="1" customWidth="1"/>
    <col min="21" max="16384" width="9.140625" style="1"/>
  </cols>
  <sheetData>
    <row r="1" spans="1:19" ht="11.25">
      <c r="A1" s="427" t="s">
        <v>372</v>
      </c>
      <c r="B1" s="427"/>
      <c r="C1" s="427"/>
      <c r="D1" s="427"/>
      <c r="E1" s="427"/>
      <c r="F1" s="427"/>
      <c r="G1" s="427"/>
      <c r="H1" s="427"/>
      <c r="I1" s="427"/>
      <c r="J1" s="52"/>
      <c r="K1" s="52"/>
      <c r="M1" s="427" t="s">
        <v>373</v>
      </c>
      <c r="N1" s="427"/>
      <c r="O1" s="427"/>
      <c r="P1" s="427"/>
      <c r="Q1" s="427"/>
      <c r="R1" s="427"/>
      <c r="S1" s="427"/>
    </row>
    <row r="2" spans="1:19" ht="11.25">
      <c r="A2" s="7" t="s">
        <v>0</v>
      </c>
      <c r="B2" s="7" t="s">
        <v>1</v>
      </c>
      <c r="C2" s="8" t="s">
        <v>2</v>
      </c>
      <c r="D2" s="7" t="s">
        <v>3</v>
      </c>
      <c r="E2" s="9" t="s">
        <v>4</v>
      </c>
      <c r="F2" s="7" t="s">
        <v>5</v>
      </c>
      <c r="G2" s="7" t="s">
        <v>6</v>
      </c>
      <c r="H2" s="10" t="s">
        <v>221</v>
      </c>
      <c r="I2" s="7" t="s">
        <v>7</v>
      </c>
      <c r="J2" s="9" t="s">
        <v>8</v>
      </c>
      <c r="K2" s="9" t="s">
        <v>222</v>
      </c>
      <c r="M2" s="165"/>
      <c r="N2" s="165" t="s">
        <v>9</v>
      </c>
      <c r="O2" s="165" t="s">
        <v>10</v>
      </c>
      <c r="P2" s="165" t="s">
        <v>11</v>
      </c>
      <c r="Q2" s="165" t="s">
        <v>12</v>
      </c>
      <c r="R2" s="166" t="s">
        <v>2</v>
      </c>
      <c r="S2" s="165" t="s">
        <v>13</v>
      </c>
    </row>
    <row r="3" spans="1:19" ht="11.25">
      <c r="A3" s="7" t="s">
        <v>198</v>
      </c>
      <c r="B3" s="11">
        <v>16240</v>
      </c>
      <c r="C3" s="8">
        <v>1</v>
      </c>
      <c r="D3" s="12" t="s">
        <v>15</v>
      </c>
      <c r="E3" s="13">
        <v>71881</v>
      </c>
      <c r="F3" s="14" t="s">
        <v>16</v>
      </c>
      <c r="G3" s="13" t="s">
        <v>17</v>
      </c>
      <c r="H3" s="15">
        <v>2018</v>
      </c>
      <c r="I3" s="23" t="s">
        <v>18</v>
      </c>
      <c r="J3" s="53" t="s">
        <v>223</v>
      </c>
      <c r="K3" s="53" t="s">
        <v>223</v>
      </c>
      <c r="M3" s="167" t="s">
        <v>199</v>
      </c>
      <c r="N3" s="167" t="s">
        <v>200</v>
      </c>
      <c r="O3" s="168">
        <v>3248</v>
      </c>
      <c r="P3" s="168">
        <v>12992</v>
      </c>
      <c r="Q3" s="168">
        <f>O3+P3</f>
        <v>16240</v>
      </c>
      <c r="R3" s="169">
        <v>1</v>
      </c>
      <c r="S3" s="170">
        <f t="shared" ref="S3:S13" si="0">Q3*R3</f>
        <v>16240</v>
      </c>
    </row>
    <row r="4" spans="1:19" ht="11.25">
      <c r="A4" s="7" t="s">
        <v>201</v>
      </c>
      <c r="B4" s="11">
        <v>13920</v>
      </c>
      <c r="C4" s="8">
        <v>1</v>
      </c>
      <c r="D4" s="12" t="s">
        <v>23</v>
      </c>
      <c r="E4" s="13">
        <v>71579</v>
      </c>
      <c r="F4" s="13" t="s">
        <v>21</v>
      </c>
      <c r="G4" s="13" t="s">
        <v>12</v>
      </c>
      <c r="H4" s="16">
        <v>2015</v>
      </c>
      <c r="I4" s="23" t="s">
        <v>24</v>
      </c>
      <c r="J4" s="53" t="s">
        <v>25</v>
      </c>
      <c r="K4" s="53" t="s">
        <v>145</v>
      </c>
      <c r="M4" s="167" t="s">
        <v>358</v>
      </c>
      <c r="N4" s="167" t="s">
        <v>200</v>
      </c>
      <c r="O4" s="168">
        <v>2784</v>
      </c>
      <c r="P4" s="168">
        <v>11136</v>
      </c>
      <c r="Q4" s="168">
        <f>O4+P4</f>
        <v>13920</v>
      </c>
      <c r="R4" s="169">
        <v>6</v>
      </c>
      <c r="S4" s="170">
        <f t="shared" si="0"/>
        <v>83520</v>
      </c>
    </row>
    <row r="5" spans="1:19" ht="11.25">
      <c r="A5" s="7" t="s">
        <v>201</v>
      </c>
      <c r="B5" s="11">
        <v>13920</v>
      </c>
      <c r="C5" s="8">
        <v>1</v>
      </c>
      <c r="D5" s="12" t="s">
        <v>27</v>
      </c>
      <c r="E5" s="13">
        <v>71891</v>
      </c>
      <c r="F5" s="13" t="s">
        <v>28</v>
      </c>
      <c r="G5" s="13" t="s">
        <v>29</v>
      </c>
      <c r="H5" s="16">
        <v>2019</v>
      </c>
      <c r="I5" s="23" t="s">
        <v>224</v>
      </c>
      <c r="J5" s="53" t="s">
        <v>225</v>
      </c>
      <c r="K5" s="53" t="s">
        <v>226</v>
      </c>
      <c r="M5" s="165" t="s">
        <v>359</v>
      </c>
      <c r="N5" s="165" t="s">
        <v>14</v>
      </c>
      <c r="O5" s="171">
        <v>2312.25</v>
      </c>
      <c r="P5" s="171">
        <v>9249.0300000000007</v>
      </c>
      <c r="Q5" s="171">
        <f>O5+P5</f>
        <v>11561.28</v>
      </c>
      <c r="R5" s="166">
        <v>3</v>
      </c>
      <c r="S5" s="172">
        <f t="shared" si="0"/>
        <v>34683.840000000004</v>
      </c>
    </row>
    <row r="6" spans="1:19" ht="11.25">
      <c r="A6" s="7" t="s">
        <v>201</v>
      </c>
      <c r="B6" s="11">
        <v>13920</v>
      </c>
      <c r="C6" s="8">
        <v>1</v>
      </c>
      <c r="D6" s="12" t="s">
        <v>32</v>
      </c>
      <c r="E6" s="13">
        <v>71884</v>
      </c>
      <c r="F6" s="13" t="s">
        <v>21</v>
      </c>
      <c r="G6" s="17" t="s">
        <v>12</v>
      </c>
      <c r="H6" s="16">
        <v>2019</v>
      </c>
      <c r="I6" s="23" t="s">
        <v>227</v>
      </c>
      <c r="J6" s="53" t="s">
        <v>225</v>
      </c>
      <c r="K6" s="53" t="s">
        <v>228</v>
      </c>
      <c r="M6" s="165" t="s">
        <v>360</v>
      </c>
      <c r="N6" s="165" t="s">
        <v>19</v>
      </c>
      <c r="O6" s="171">
        <v>1695.65</v>
      </c>
      <c r="P6" s="171">
        <v>6782.61</v>
      </c>
      <c r="Q6" s="171">
        <f t="shared" ref="Q6:Q13" si="1">O6+P6</f>
        <v>8478.26</v>
      </c>
      <c r="R6" s="166">
        <v>6</v>
      </c>
      <c r="S6" s="172">
        <f t="shared" si="0"/>
        <v>50869.56</v>
      </c>
    </row>
    <row r="7" spans="1:19" ht="11.25">
      <c r="A7" s="7" t="s">
        <v>201</v>
      </c>
      <c r="B7" s="11">
        <v>13920</v>
      </c>
      <c r="C7" s="8">
        <v>1</v>
      </c>
      <c r="D7" s="18" t="s">
        <v>35</v>
      </c>
      <c r="E7" s="13">
        <v>71880</v>
      </c>
      <c r="F7" s="19" t="s">
        <v>21</v>
      </c>
      <c r="G7" s="17" t="s">
        <v>12</v>
      </c>
      <c r="H7" s="16">
        <v>2019</v>
      </c>
      <c r="I7" s="23" t="s">
        <v>229</v>
      </c>
      <c r="J7" s="53" t="s">
        <v>230</v>
      </c>
      <c r="K7" s="53" t="s">
        <v>231</v>
      </c>
      <c r="M7" s="165" t="s">
        <v>361</v>
      </c>
      <c r="N7" s="165" t="s">
        <v>31</v>
      </c>
      <c r="O7" s="171">
        <v>1425.9</v>
      </c>
      <c r="P7" s="171">
        <v>5703.56</v>
      </c>
      <c r="Q7" s="171">
        <f t="shared" si="1"/>
        <v>7129.4600000000009</v>
      </c>
      <c r="R7" s="166">
        <v>9</v>
      </c>
      <c r="S7" s="172">
        <f t="shared" si="0"/>
        <v>64165.140000000007</v>
      </c>
    </row>
    <row r="8" spans="1:19" ht="11.25">
      <c r="A8" s="7" t="s">
        <v>201</v>
      </c>
      <c r="B8" s="11">
        <v>13920</v>
      </c>
      <c r="C8" s="8">
        <v>1</v>
      </c>
      <c r="D8" s="12" t="s">
        <v>146</v>
      </c>
      <c r="E8" s="14">
        <v>71931</v>
      </c>
      <c r="F8" s="14" t="s">
        <v>21</v>
      </c>
      <c r="G8" s="14" t="s">
        <v>147</v>
      </c>
      <c r="H8" s="15">
        <v>2021</v>
      </c>
      <c r="I8" s="23" t="s">
        <v>232</v>
      </c>
      <c r="J8" s="53" t="s">
        <v>230</v>
      </c>
      <c r="K8" s="53" t="s">
        <v>329</v>
      </c>
      <c r="M8" s="165" t="s">
        <v>33</v>
      </c>
      <c r="N8" s="165" t="s">
        <v>34</v>
      </c>
      <c r="O8" s="171">
        <v>1310.28</v>
      </c>
      <c r="P8" s="171">
        <v>5241.1099999999997</v>
      </c>
      <c r="Q8" s="171">
        <f t="shared" si="1"/>
        <v>6551.3899999999994</v>
      </c>
      <c r="R8" s="166">
        <v>27</v>
      </c>
      <c r="S8" s="172">
        <f t="shared" si="0"/>
        <v>176887.52999999997</v>
      </c>
    </row>
    <row r="9" spans="1:19" ht="11.25">
      <c r="A9" s="7" t="s">
        <v>201</v>
      </c>
      <c r="B9" s="11">
        <v>13920</v>
      </c>
      <c r="C9" s="8">
        <v>1</v>
      </c>
      <c r="D9" s="12" t="s">
        <v>44</v>
      </c>
      <c r="E9" s="17">
        <v>71887</v>
      </c>
      <c r="F9" s="17" t="s">
        <v>21</v>
      </c>
      <c r="G9" s="17" t="s">
        <v>12</v>
      </c>
      <c r="H9" s="20">
        <v>2019</v>
      </c>
      <c r="I9" s="32" t="s">
        <v>234</v>
      </c>
      <c r="J9" s="56" t="s">
        <v>230</v>
      </c>
      <c r="K9" s="56" t="s">
        <v>235</v>
      </c>
      <c r="M9" s="165" t="s">
        <v>36</v>
      </c>
      <c r="N9" s="165" t="s">
        <v>37</v>
      </c>
      <c r="O9" s="171">
        <v>1076.06</v>
      </c>
      <c r="P9" s="171">
        <v>4316.21</v>
      </c>
      <c r="Q9" s="171">
        <v>5395.27</v>
      </c>
      <c r="R9" s="166">
        <v>25</v>
      </c>
      <c r="S9" s="172">
        <f t="shared" si="0"/>
        <v>134881.75</v>
      </c>
    </row>
    <row r="10" spans="1:19" ht="11.25">
      <c r="A10" s="21" t="s">
        <v>14</v>
      </c>
      <c r="B10" s="22">
        <v>11561.28</v>
      </c>
      <c r="C10" s="8">
        <v>1</v>
      </c>
      <c r="D10" s="19" t="s">
        <v>41</v>
      </c>
      <c r="E10" s="17">
        <v>6971</v>
      </c>
      <c r="F10" s="17" t="s">
        <v>21</v>
      </c>
      <c r="G10" s="17" t="s">
        <v>12</v>
      </c>
      <c r="H10" s="20">
        <v>2009</v>
      </c>
      <c r="I10" s="23" t="s">
        <v>229</v>
      </c>
      <c r="J10" s="56" t="s">
        <v>236</v>
      </c>
      <c r="K10" s="56" t="s">
        <v>330</v>
      </c>
      <c r="M10" s="165" t="s">
        <v>39</v>
      </c>
      <c r="N10" s="165" t="s">
        <v>40</v>
      </c>
      <c r="O10" s="165">
        <v>936.46</v>
      </c>
      <c r="P10" s="171">
        <v>3745.85</v>
      </c>
      <c r="Q10" s="171">
        <f t="shared" si="1"/>
        <v>4682.3099999999995</v>
      </c>
      <c r="R10" s="166">
        <v>4</v>
      </c>
      <c r="S10" s="172">
        <f t="shared" si="0"/>
        <v>18729.239999999998</v>
      </c>
    </row>
    <row r="11" spans="1:19" ht="11.25">
      <c r="A11" s="21" t="s">
        <v>14</v>
      </c>
      <c r="B11" s="22">
        <v>11561.28</v>
      </c>
      <c r="C11" s="8">
        <v>1</v>
      </c>
      <c r="D11" s="23" t="s">
        <v>50</v>
      </c>
      <c r="E11" s="17">
        <v>71922</v>
      </c>
      <c r="F11" s="19" t="s">
        <v>21</v>
      </c>
      <c r="G11" s="17" t="s">
        <v>12</v>
      </c>
      <c r="H11" s="16">
        <v>2019</v>
      </c>
      <c r="I11" s="23" t="s">
        <v>18</v>
      </c>
      <c r="J11" s="56" t="s">
        <v>236</v>
      </c>
      <c r="K11" s="53" t="s">
        <v>331</v>
      </c>
      <c r="M11" s="165" t="s">
        <v>42</v>
      </c>
      <c r="N11" s="165" t="s">
        <v>43</v>
      </c>
      <c r="O11" s="165">
        <v>770.75</v>
      </c>
      <c r="P11" s="171">
        <v>3083.01</v>
      </c>
      <c r="Q11" s="171">
        <f t="shared" si="1"/>
        <v>3853.76</v>
      </c>
      <c r="R11" s="166">
        <v>28</v>
      </c>
      <c r="S11" s="172">
        <f t="shared" si="0"/>
        <v>107905.28</v>
      </c>
    </row>
    <row r="12" spans="1:19">
      <c r="A12" s="21" t="s">
        <v>14</v>
      </c>
      <c r="B12" s="22">
        <v>11561.28</v>
      </c>
      <c r="C12" s="8">
        <v>1</v>
      </c>
      <c r="D12" s="24" t="s">
        <v>239</v>
      </c>
      <c r="E12" s="25">
        <v>71950</v>
      </c>
      <c r="F12" s="19" t="s">
        <v>21</v>
      </c>
      <c r="G12" s="17" t="s">
        <v>12</v>
      </c>
      <c r="H12" s="26">
        <v>2021</v>
      </c>
      <c r="I12" s="23" t="s">
        <v>18</v>
      </c>
      <c r="J12" s="56" t="s">
        <v>240</v>
      </c>
      <c r="K12" s="57" t="s">
        <v>241</v>
      </c>
      <c r="M12" s="165" t="s">
        <v>45</v>
      </c>
      <c r="N12" s="165" t="s">
        <v>46</v>
      </c>
      <c r="O12" s="165">
        <v>500.99</v>
      </c>
      <c r="P12" s="171">
        <v>2003.96</v>
      </c>
      <c r="Q12" s="171">
        <f t="shared" si="1"/>
        <v>2504.9499999999998</v>
      </c>
      <c r="R12" s="166">
        <v>14</v>
      </c>
      <c r="S12" s="172">
        <f t="shared" si="0"/>
        <v>35069.299999999996</v>
      </c>
    </row>
    <row r="13" spans="1:19" ht="11.25">
      <c r="A13" s="27" t="s">
        <v>19</v>
      </c>
      <c r="B13" s="28">
        <v>8478.26</v>
      </c>
      <c r="C13" s="8">
        <v>1</v>
      </c>
      <c r="D13" s="29" t="s">
        <v>20</v>
      </c>
      <c r="E13" s="30">
        <v>71802</v>
      </c>
      <c r="F13" s="30" t="s">
        <v>21</v>
      </c>
      <c r="G13" s="30" t="s">
        <v>12</v>
      </c>
      <c r="H13" s="31">
        <v>2016</v>
      </c>
      <c r="I13" s="23" t="s">
        <v>18</v>
      </c>
      <c r="J13" s="9" t="s">
        <v>22</v>
      </c>
      <c r="K13" s="9" t="s">
        <v>144</v>
      </c>
      <c r="M13" s="165" t="s">
        <v>48</v>
      </c>
      <c r="N13" s="165" t="s">
        <v>49</v>
      </c>
      <c r="O13" s="165">
        <v>308.3</v>
      </c>
      <c r="P13" s="171">
        <v>1233.21</v>
      </c>
      <c r="Q13" s="171">
        <f t="shared" si="1"/>
        <v>1541.51</v>
      </c>
      <c r="R13" s="166">
        <v>4</v>
      </c>
      <c r="S13" s="172">
        <f t="shared" si="0"/>
        <v>6166.04</v>
      </c>
    </row>
    <row r="14" spans="1:19" ht="11.25">
      <c r="A14" s="21" t="s">
        <v>19</v>
      </c>
      <c r="B14" s="28">
        <v>8478.26</v>
      </c>
      <c r="C14" s="8">
        <v>1</v>
      </c>
      <c r="D14" s="32" t="s">
        <v>204</v>
      </c>
      <c r="E14" s="33">
        <v>71940</v>
      </c>
      <c r="F14" s="17" t="s">
        <v>21</v>
      </c>
      <c r="G14" s="17" t="s">
        <v>12</v>
      </c>
      <c r="H14" s="16">
        <v>2021</v>
      </c>
      <c r="I14" s="23" t="s">
        <v>18</v>
      </c>
      <c r="J14" s="9" t="s">
        <v>22</v>
      </c>
      <c r="K14" s="53" t="s">
        <v>205</v>
      </c>
      <c r="M14" s="183"/>
      <c r="N14" s="183"/>
      <c r="O14" s="183"/>
      <c r="P14" s="183"/>
      <c r="Q14" s="183"/>
      <c r="R14" s="183"/>
      <c r="S14" s="184">
        <f>SUM(S3:S13)</f>
        <v>729117.68</v>
      </c>
    </row>
    <row r="15" spans="1:19" ht="11.25">
      <c r="A15" s="21" t="s">
        <v>19</v>
      </c>
      <c r="B15" s="28">
        <v>8478.26</v>
      </c>
      <c r="C15" s="8">
        <v>1</v>
      </c>
      <c r="D15" s="34" t="s">
        <v>351</v>
      </c>
      <c r="E15" s="25">
        <v>71970</v>
      </c>
      <c r="F15" s="17" t="s">
        <v>21</v>
      </c>
      <c r="G15" s="17" t="s">
        <v>12</v>
      </c>
      <c r="H15" s="21">
        <v>2022</v>
      </c>
      <c r="I15" s="23" t="s">
        <v>18</v>
      </c>
      <c r="J15" s="9" t="s">
        <v>22</v>
      </c>
      <c r="K15" s="9" t="s">
        <v>22</v>
      </c>
      <c r="M15" s="183"/>
      <c r="N15" s="183"/>
      <c r="O15" s="183"/>
      <c r="P15" s="183"/>
      <c r="Q15" s="183"/>
      <c r="R15" s="183"/>
      <c r="S15" s="185"/>
    </row>
    <row r="16" spans="1:19" ht="11.25">
      <c r="A16" s="27" t="s">
        <v>19</v>
      </c>
      <c r="B16" s="28">
        <v>8478.26</v>
      </c>
      <c r="C16" s="8">
        <v>1</v>
      </c>
      <c r="D16" s="32" t="s">
        <v>283</v>
      </c>
      <c r="E16" s="33">
        <v>71957</v>
      </c>
      <c r="F16" s="17" t="s">
        <v>21</v>
      </c>
      <c r="G16" s="17" t="s">
        <v>12</v>
      </c>
      <c r="H16" s="16">
        <v>2021</v>
      </c>
      <c r="I16" s="23" t="s">
        <v>18</v>
      </c>
      <c r="J16" s="9" t="s">
        <v>22</v>
      </c>
      <c r="K16" s="53" t="s">
        <v>22</v>
      </c>
      <c r="L16" s="58"/>
    </row>
    <row r="17" spans="1:20" ht="12" customHeight="1">
      <c r="A17" s="21" t="s">
        <v>19</v>
      </c>
      <c r="B17" s="28">
        <v>8478.26</v>
      </c>
      <c r="C17" s="8">
        <v>1</v>
      </c>
      <c r="D17" s="174" t="s">
        <v>364</v>
      </c>
      <c r="E17" s="181">
        <v>71975</v>
      </c>
      <c r="F17" s="30" t="s">
        <v>21</v>
      </c>
      <c r="G17" s="30" t="s">
        <v>12</v>
      </c>
      <c r="H17" s="26">
        <v>2022</v>
      </c>
      <c r="I17" s="21" t="s">
        <v>18</v>
      </c>
      <c r="J17" s="9" t="s">
        <v>22</v>
      </c>
      <c r="K17" s="9" t="s">
        <v>22</v>
      </c>
      <c r="L17" s="58"/>
    </row>
    <row r="18" spans="1:20" ht="12" customHeight="1">
      <c r="A18" s="21" t="s">
        <v>19</v>
      </c>
      <c r="B18" s="28">
        <v>8478.26</v>
      </c>
      <c r="C18" s="8">
        <v>1</v>
      </c>
      <c r="D18" s="27" t="s">
        <v>362</v>
      </c>
      <c r="E18" s="37">
        <v>71971</v>
      </c>
      <c r="F18" s="17" t="s">
        <v>21</v>
      </c>
      <c r="G18" s="17" t="s">
        <v>12</v>
      </c>
      <c r="H18" s="16">
        <v>2023</v>
      </c>
      <c r="I18" s="21" t="s">
        <v>18</v>
      </c>
      <c r="J18" s="9" t="s">
        <v>22</v>
      </c>
      <c r="K18" s="53" t="s">
        <v>22</v>
      </c>
      <c r="L18" s="58"/>
    </row>
    <row r="19" spans="1:20" ht="12" customHeight="1">
      <c r="A19" s="27" t="s">
        <v>31</v>
      </c>
      <c r="B19" s="28">
        <v>7129.46</v>
      </c>
      <c r="C19" s="8">
        <v>1</v>
      </c>
      <c r="D19" s="36" t="s">
        <v>47</v>
      </c>
      <c r="E19" s="30">
        <v>71785</v>
      </c>
      <c r="F19" s="30" t="s">
        <v>21</v>
      </c>
      <c r="G19" s="30" t="s">
        <v>12</v>
      </c>
      <c r="H19" s="39">
        <v>2016</v>
      </c>
      <c r="I19" s="23" t="s">
        <v>18</v>
      </c>
      <c r="J19" s="59" t="s">
        <v>196</v>
      </c>
      <c r="K19" s="59" t="s">
        <v>245</v>
      </c>
      <c r="L19" s="60"/>
      <c r="T19" s="76"/>
    </row>
    <row r="20" spans="1:20" ht="12" customHeight="1">
      <c r="A20" s="21" t="s">
        <v>31</v>
      </c>
      <c r="B20" s="28">
        <v>7129.46</v>
      </c>
      <c r="C20" s="8">
        <v>1</v>
      </c>
      <c r="D20" s="29" t="s">
        <v>53</v>
      </c>
      <c r="E20" s="25">
        <v>70394</v>
      </c>
      <c r="F20" s="25" t="s">
        <v>21</v>
      </c>
      <c r="G20" s="25" t="s">
        <v>12</v>
      </c>
      <c r="H20" s="26">
        <v>1993</v>
      </c>
      <c r="I20" s="21" t="s">
        <v>224</v>
      </c>
      <c r="J20" s="59" t="s">
        <v>196</v>
      </c>
      <c r="K20" s="9" t="s">
        <v>246</v>
      </c>
    </row>
    <row r="21" spans="1:20" ht="12" customHeight="1">
      <c r="A21" s="21" t="s">
        <v>31</v>
      </c>
      <c r="B21" s="28">
        <v>7129.46</v>
      </c>
      <c r="C21" s="8">
        <v>1</v>
      </c>
      <c r="D21" s="21" t="s">
        <v>195</v>
      </c>
      <c r="E21" s="25">
        <v>71937</v>
      </c>
      <c r="F21" s="25" t="s">
        <v>21</v>
      </c>
      <c r="G21" s="25" t="s">
        <v>12</v>
      </c>
      <c r="H21" s="26">
        <v>2021</v>
      </c>
      <c r="I21" s="21" t="s">
        <v>18</v>
      </c>
      <c r="J21" s="59" t="s">
        <v>196</v>
      </c>
      <c r="K21" s="59" t="s">
        <v>247</v>
      </c>
    </row>
    <row r="22" spans="1:20" ht="12" customHeight="1">
      <c r="A22" s="27" t="s">
        <v>31</v>
      </c>
      <c r="B22" s="28">
        <v>7129.46</v>
      </c>
      <c r="C22" s="8">
        <v>1</v>
      </c>
      <c r="D22" s="19" t="s">
        <v>73</v>
      </c>
      <c r="E22" s="13">
        <v>6874</v>
      </c>
      <c r="F22" s="13" t="s">
        <v>21</v>
      </c>
      <c r="G22" s="13" t="s">
        <v>12</v>
      </c>
      <c r="H22" s="16">
        <v>2007</v>
      </c>
      <c r="I22" s="23" t="s">
        <v>224</v>
      </c>
      <c r="J22" s="56" t="s">
        <v>196</v>
      </c>
      <c r="K22" s="53" t="s">
        <v>248</v>
      </c>
    </row>
    <row r="23" spans="1:20" ht="12" customHeight="1">
      <c r="A23" s="27" t="s">
        <v>31</v>
      </c>
      <c r="B23" s="28">
        <v>7129.46</v>
      </c>
      <c r="C23" s="8">
        <v>1</v>
      </c>
      <c r="D23" s="29" t="s">
        <v>95</v>
      </c>
      <c r="E23" s="25">
        <v>71810</v>
      </c>
      <c r="F23" s="25" t="s">
        <v>21</v>
      </c>
      <c r="G23" s="25" t="s">
        <v>12</v>
      </c>
      <c r="H23" s="26">
        <v>2017</v>
      </c>
      <c r="I23" s="21" t="s">
        <v>232</v>
      </c>
      <c r="J23" s="9" t="s">
        <v>196</v>
      </c>
      <c r="K23" s="53" t="s">
        <v>369</v>
      </c>
      <c r="L23" s="145"/>
    </row>
    <row r="24" spans="1:20" ht="12" customHeight="1">
      <c r="A24" s="27" t="s">
        <v>31</v>
      </c>
      <c r="B24" s="28">
        <v>7129.46</v>
      </c>
      <c r="C24" s="8">
        <v>1</v>
      </c>
      <c r="D24" s="40" t="s">
        <v>71</v>
      </c>
      <c r="E24" s="17">
        <v>70629</v>
      </c>
      <c r="F24" s="17" t="s">
        <v>21</v>
      </c>
      <c r="G24" s="17" t="s">
        <v>12</v>
      </c>
      <c r="H24" s="16">
        <v>2012</v>
      </c>
      <c r="I24" s="23" t="s">
        <v>229</v>
      </c>
      <c r="J24" s="56" t="s">
        <v>196</v>
      </c>
      <c r="K24" s="53" t="s">
        <v>249</v>
      </c>
    </row>
    <row r="25" spans="1:20" ht="12" customHeight="1">
      <c r="A25" s="27" t="s">
        <v>31</v>
      </c>
      <c r="B25" s="28">
        <v>7129.46</v>
      </c>
      <c r="C25" s="8">
        <v>1</v>
      </c>
      <c r="D25" s="23" t="s">
        <v>83</v>
      </c>
      <c r="E25" s="41">
        <v>71924</v>
      </c>
      <c r="F25" s="13" t="s">
        <v>21</v>
      </c>
      <c r="G25" s="13" t="s">
        <v>12</v>
      </c>
      <c r="H25" s="42">
        <v>2019</v>
      </c>
      <c r="I25" s="64" t="s">
        <v>224</v>
      </c>
      <c r="J25" s="56" t="s">
        <v>196</v>
      </c>
      <c r="K25" s="56" t="s">
        <v>250</v>
      </c>
    </row>
    <row r="26" spans="1:20" ht="12" customHeight="1">
      <c r="A26" s="27" t="s">
        <v>31</v>
      </c>
      <c r="B26" s="28">
        <v>7129.46</v>
      </c>
      <c r="C26" s="8">
        <v>1</v>
      </c>
      <c r="D26" s="32" t="s">
        <v>286</v>
      </c>
      <c r="E26" s="25">
        <v>71958</v>
      </c>
      <c r="F26" s="13" t="s">
        <v>21</v>
      </c>
      <c r="G26" s="13" t="s">
        <v>12</v>
      </c>
      <c r="H26" s="42">
        <v>2021</v>
      </c>
      <c r="I26" s="64" t="s">
        <v>18</v>
      </c>
      <c r="J26" s="56" t="s">
        <v>196</v>
      </c>
      <c r="K26" s="9" t="s">
        <v>289</v>
      </c>
      <c r="L26" s="58"/>
    </row>
    <row r="27" spans="1:20" ht="12" customHeight="1">
      <c r="A27" s="27" t="s">
        <v>31</v>
      </c>
      <c r="B27" s="28">
        <v>7129.46</v>
      </c>
      <c r="C27" s="8">
        <v>1</v>
      </c>
      <c r="D27" s="32" t="s">
        <v>163</v>
      </c>
      <c r="E27" s="25">
        <v>71930</v>
      </c>
      <c r="F27" s="36" t="s">
        <v>21</v>
      </c>
      <c r="G27" s="30" t="s">
        <v>12</v>
      </c>
      <c r="H27" s="26">
        <v>2021</v>
      </c>
      <c r="I27" s="21" t="s">
        <v>232</v>
      </c>
      <c r="J27" s="56" t="s">
        <v>196</v>
      </c>
      <c r="K27" s="59" t="s">
        <v>370</v>
      </c>
      <c r="L27" s="58"/>
    </row>
    <row r="28" spans="1:20" ht="12" customHeight="1">
      <c r="A28" s="21" t="s">
        <v>34</v>
      </c>
      <c r="B28" s="43">
        <v>6551.39</v>
      </c>
      <c r="C28" s="8">
        <v>1</v>
      </c>
      <c r="D28" s="29" t="s">
        <v>54</v>
      </c>
      <c r="E28" s="44">
        <v>70556</v>
      </c>
      <c r="F28" s="25" t="s">
        <v>21</v>
      </c>
      <c r="G28" s="44" t="s">
        <v>12</v>
      </c>
      <c r="H28" s="26">
        <v>2012</v>
      </c>
      <c r="I28" s="21" t="s">
        <v>234</v>
      </c>
      <c r="J28" s="9" t="s">
        <v>55</v>
      </c>
      <c r="K28" s="9" t="s">
        <v>251</v>
      </c>
    </row>
    <row r="29" spans="1:20" ht="12" customHeight="1">
      <c r="A29" s="21" t="s">
        <v>34</v>
      </c>
      <c r="B29" s="43">
        <v>6551.39</v>
      </c>
      <c r="C29" s="8">
        <v>1</v>
      </c>
      <c r="D29" s="174" t="s">
        <v>365</v>
      </c>
      <c r="E29" s="181">
        <v>71974</v>
      </c>
      <c r="F29" s="30" t="s">
        <v>21</v>
      </c>
      <c r="G29" s="30" t="s">
        <v>12</v>
      </c>
      <c r="H29" s="39">
        <v>2022</v>
      </c>
      <c r="I29" s="27" t="s">
        <v>234</v>
      </c>
      <c r="J29" s="59" t="s">
        <v>55</v>
      </c>
      <c r="K29" s="59" t="s">
        <v>251</v>
      </c>
    </row>
    <row r="30" spans="1:20" ht="12" customHeight="1">
      <c r="A30" s="21" t="s">
        <v>34</v>
      </c>
      <c r="B30" s="43">
        <v>6551.39</v>
      </c>
      <c r="C30" s="8">
        <v>1</v>
      </c>
      <c r="D30" s="29" t="s">
        <v>57</v>
      </c>
      <c r="E30" s="44">
        <v>71242</v>
      </c>
      <c r="F30" s="25" t="s">
        <v>58</v>
      </c>
      <c r="G30" s="44" t="s">
        <v>59</v>
      </c>
      <c r="H30" s="26">
        <v>2013</v>
      </c>
      <c r="I30" s="21" t="s">
        <v>234</v>
      </c>
      <c r="J30" s="9" t="s">
        <v>55</v>
      </c>
      <c r="K30" s="9" t="s">
        <v>252</v>
      </c>
    </row>
    <row r="31" spans="1:20" ht="12" customHeight="1">
      <c r="A31" s="21" t="s">
        <v>34</v>
      </c>
      <c r="B31" s="43">
        <v>6551.39</v>
      </c>
      <c r="C31" s="8">
        <v>1</v>
      </c>
      <c r="D31" s="29" t="s">
        <v>60</v>
      </c>
      <c r="E31" s="25">
        <v>71374</v>
      </c>
      <c r="F31" s="25" t="s">
        <v>21</v>
      </c>
      <c r="G31" s="25" t="s">
        <v>12</v>
      </c>
      <c r="H31" s="26">
        <v>1992</v>
      </c>
      <c r="I31" s="21" t="s">
        <v>18</v>
      </c>
      <c r="J31" s="9" t="s">
        <v>55</v>
      </c>
      <c r="K31" s="9" t="s">
        <v>148</v>
      </c>
    </row>
    <row r="32" spans="1:20" ht="12" customHeight="1">
      <c r="A32" s="21" t="s">
        <v>34</v>
      </c>
      <c r="B32" s="43">
        <v>6551.39</v>
      </c>
      <c r="C32" s="8">
        <v>1</v>
      </c>
      <c r="D32" s="29" t="s">
        <v>61</v>
      </c>
      <c r="E32" s="44">
        <v>70289</v>
      </c>
      <c r="F32" s="25" t="s">
        <v>21</v>
      </c>
      <c r="G32" s="25" t="s">
        <v>12</v>
      </c>
      <c r="H32" s="39">
        <v>2011</v>
      </c>
      <c r="I32" s="21" t="s">
        <v>229</v>
      </c>
      <c r="J32" s="9" t="s">
        <v>55</v>
      </c>
      <c r="K32" s="9" t="s">
        <v>149</v>
      </c>
      <c r="L32" s="65"/>
    </row>
    <row r="33" spans="1:12" ht="11.25">
      <c r="A33" s="21" t="s">
        <v>34</v>
      </c>
      <c r="B33" s="43">
        <v>6551.39</v>
      </c>
      <c r="C33" s="8">
        <v>1</v>
      </c>
      <c r="D33" s="186" t="s">
        <v>62</v>
      </c>
      <c r="E33" s="187">
        <v>70793</v>
      </c>
      <c r="F33" s="187" t="s">
        <v>21</v>
      </c>
      <c r="G33" s="187" t="s">
        <v>12</v>
      </c>
      <c r="H33" s="188">
        <v>2012</v>
      </c>
      <c r="I33" s="189" t="s">
        <v>234</v>
      </c>
      <c r="J33" s="190" t="s">
        <v>55</v>
      </c>
      <c r="K33" s="190" t="s">
        <v>252</v>
      </c>
      <c r="L33" s="191"/>
    </row>
    <row r="34" spans="1:12" ht="11.25">
      <c r="A34" s="27" t="s">
        <v>34</v>
      </c>
      <c r="B34" s="43">
        <v>6551.39</v>
      </c>
      <c r="C34" s="8">
        <v>1</v>
      </c>
      <c r="D34" s="36" t="s">
        <v>63</v>
      </c>
      <c r="E34" s="30">
        <v>70696</v>
      </c>
      <c r="F34" s="30" t="s">
        <v>21</v>
      </c>
      <c r="G34" s="30" t="s">
        <v>12</v>
      </c>
      <c r="H34" s="39">
        <v>2012</v>
      </c>
      <c r="I34" s="21" t="s">
        <v>229</v>
      </c>
      <c r="J34" s="9" t="s">
        <v>55</v>
      </c>
      <c r="K34" s="9" t="s">
        <v>253</v>
      </c>
    </row>
    <row r="35" spans="1:12" ht="11.25">
      <c r="A35" s="21" t="s">
        <v>34</v>
      </c>
      <c r="B35" s="43">
        <v>6551.39</v>
      </c>
      <c r="C35" s="8">
        <v>1</v>
      </c>
      <c r="D35" s="36" t="s">
        <v>64</v>
      </c>
      <c r="E35" s="25">
        <v>71882</v>
      </c>
      <c r="F35" s="30" t="s">
        <v>21</v>
      </c>
      <c r="G35" s="30" t="s">
        <v>12</v>
      </c>
      <c r="H35" s="26">
        <v>2019</v>
      </c>
      <c r="I35" s="21" t="s">
        <v>229</v>
      </c>
      <c r="J35" s="9" t="s">
        <v>55</v>
      </c>
      <c r="K35" s="9" t="s">
        <v>150</v>
      </c>
    </row>
    <row r="36" spans="1:12" ht="11.25">
      <c r="A36" s="21" t="s">
        <v>34</v>
      </c>
      <c r="B36" s="43">
        <v>6551.39</v>
      </c>
      <c r="C36" s="8">
        <v>1</v>
      </c>
      <c r="D36" s="36" t="s">
        <v>65</v>
      </c>
      <c r="E36" s="25">
        <v>70599</v>
      </c>
      <c r="F36" s="25" t="s">
        <v>21</v>
      </c>
      <c r="G36" s="25" t="s">
        <v>12</v>
      </c>
      <c r="H36" s="26">
        <v>2012</v>
      </c>
      <c r="I36" s="21" t="s">
        <v>24</v>
      </c>
      <c r="J36" s="9" t="s">
        <v>55</v>
      </c>
      <c r="K36" s="9" t="s">
        <v>151</v>
      </c>
    </row>
    <row r="37" spans="1:12" ht="11.25">
      <c r="A37" s="21" t="s">
        <v>34</v>
      </c>
      <c r="B37" s="43">
        <v>6551.39</v>
      </c>
      <c r="C37" s="8">
        <v>1</v>
      </c>
      <c r="D37" s="36" t="s">
        <v>81</v>
      </c>
      <c r="E37" s="25">
        <v>71740</v>
      </c>
      <c r="F37" s="25" t="s">
        <v>21</v>
      </c>
      <c r="G37" s="25" t="s">
        <v>12</v>
      </c>
      <c r="H37" s="26">
        <v>2018</v>
      </c>
      <c r="I37" s="21" t="s">
        <v>24</v>
      </c>
      <c r="J37" s="9" t="s">
        <v>55</v>
      </c>
      <c r="K37" s="9" t="s">
        <v>152</v>
      </c>
    </row>
    <row r="38" spans="1:12" ht="11.25">
      <c r="A38" s="21" t="s">
        <v>34</v>
      </c>
      <c r="B38" s="43">
        <v>6551.39</v>
      </c>
      <c r="C38" s="8">
        <v>1</v>
      </c>
      <c r="D38" s="29" t="s">
        <v>66</v>
      </c>
      <c r="E38" s="30">
        <v>71878</v>
      </c>
      <c r="F38" s="25" t="s">
        <v>21</v>
      </c>
      <c r="G38" s="30" t="s">
        <v>12</v>
      </c>
      <c r="H38" s="26">
        <v>2018</v>
      </c>
      <c r="I38" s="21" t="s">
        <v>227</v>
      </c>
      <c r="J38" s="9" t="s">
        <v>55</v>
      </c>
      <c r="K38" s="9" t="s">
        <v>254</v>
      </c>
    </row>
    <row r="39" spans="1:12" ht="11.25">
      <c r="A39" s="45" t="s">
        <v>34</v>
      </c>
      <c r="B39" s="43">
        <v>6551.39</v>
      </c>
      <c r="C39" s="8">
        <v>1</v>
      </c>
      <c r="D39" s="36" t="s">
        <v>67</v>
      </c>
      <c r="E39" s="30">
        <v>71806</v>
      </c>
      <c r="F39" s="30" t="s">
        <v>21</v>
      </c>
      <c r="G39" s="30" t="s">
        <v>12</v>
      </c>
      <c r="H39" s="26">
        <v>2017</v>
      </c>
      <c r="I39" s="21" t="s">
        <v>227</v>
      </c>
      <c r="J39" s="9" t="s">
        <v>55</v>
      </c>
      <c r="K39" s="9" t="s">
        <v>255</v>
      </c>
    </row>
    <row r="40" spans="1:12" ht="11.25">
      <c r="A40" s="21" t="s">
        <v>34</v>
      </c>
      <c r="B40" s="43">
        <v>6551.39</v>
      </c>
      <c r="C40" s="8">
        <v>1</v>
      </c>
      <c r="D40" s="21" t="s">
        <v>68</v>
      </c>
      <c r="E40" s="25">
        <v>71906</v>
      </c>
      <c r="F40" s="38" t="s">
        <v>21</v>
      </c>
      <c r="G40" s="38" t="s">
        <v>12</v>
      </c>
      <c r="H40" s="26">
        <v>2019</v>
      </c>
      <c r="I40" s="21" t="s">
        <v>229</v>
      </c>
      <c r="J40" s="9" t="s">
        <v>55</v>
      </c>
      <c r="K40" s="9" t="s">
        <v>150</v>
      </c>
    </row>
    <row r="41" spans="1:12" ht="11.25">
      <c r="A41" s="45" t="s">
        <v>34</v>
      </c>
      <c r="B41" s="43">
        <v>6551.39</v>
      </c>
      <c r="C41" s="8">
        <v>1</v>
      </c>
      <c r="D41" s="29" t="s">
        <v>70</v>
      </c>
      <c r="E41" s="30">
        <v>6580</v>
      </c>
      <c r="F41" s="30" t="s">
        <v>21</v>
      </c>
      <c r="G41" s="30" t="s">
        <v>12</v>
      </c>
      <c r="H41" s="26">
        <v>2005</v>
      </c>
      <c r="I41" s="21" t="s">
        <v>232</v>
      </c>
      <c r="J41" s="9" t="s">
        <v>55</v>
      </c>
      <c r="K41" s="9" t="s">
        <v>153</v>
      </c>
    </row>
    <row r="42" spans="1:12" ht="11.25">
      <c r="A42" s="45" t="s">
        <v>34</v>
      </c>
      <c r="B42" s="43">
        <v>6551.39</v>
      </c>
      <c r="C42" s="8">
        <v>1</v>
      </c>
      <c r="D42" s="46" t="s">
        <v>190</v>
      </c>
      <c r="E42" s="25">
        <v>71932</v>
      </c>
      <c r="F42" s="30" t="s">
        <v>21</v>
      </c>
      <c r="G42" s="30" t="s">
        <v>12</v>
      </c>
      <c r="H42" s="26">
        <v>2021</v>
      </c>
      <c r="I42" s="21" t="s">
        <v>229</v>
      </c>
      <c r="J42" s="9" t="s">
        <v>55</v>
      </c>
      <c r="K42" s="9" t="s">
        <v>150</v>
      </c>
    </row>
    <row r="43" spans="1:12" ht="11.25">
      <c r="A43" s="21" t="s">
        <v>34</v>
      </c>
      <c r="B43" s="43">
        <v>6551.39</v>
      </c>
      <c r="C43" s="8">
        <v>1</v>
      </c>
      <c r="D43" s="19" t="s">
        <v>277</v>
      </c>
      <c r="E43" s="13">
        <v>71955</v>
      </c>
      <c r="F43" s="13" t="s">
        <v>21</v>
      </c>
      <c r="G43" s="13" t="s">
        <v>12</v>
      </c>
      <c r="H43" s="16">
        <v>2021</v>
      </c>
      <c r="I43" s="23" t="s">
        <v>229</v>
      </c>
      <c r="J43" s="9" t="s">
        <v>55</v>
      </c>
      <c r="K43" s="9" t="s">
        <v>150</v>
      </c>
    </row>
    <row r="44" spans="1:12" ht="11.25">
      <c r="A44" s="45" t="s">
        <v>34</v>
      </c>
      <c r="B44" s="43">
        <v>6551.39</v>
      </c>
      <c r="C44" s="8">
        <v>1</v>
      </c>
      <c r="D44" s="36" t="s">
        <v>290</v>
      </c>
      <c r="E44" s="25">
        <v>71823</v>
      </c>
      <c r="F44" s="25" t="s">
        <v>21</v>
      </c>
      <c r="G44" s="25" t="s">
        <v>12</v>
      </c>
      <c r="H44" s="26">
        <v>2017</v>
      </c>
      <c r="I44" s="21" t="s">
        <v>229</v>
      </c>
      <c r="J44" s="9" t="s">
        <v>55</v>
      </c>
      <c r="K44" s="9" t="s">
        <v>154</v>
      </c>
    </row>
    <row r="45" spans="1:12" ht="11.25">
      <c r="A45" s="21" t="s">
        <v>34</v>
      </c>
      <c r="B45" s="43">
        <v>6551.39</v>
      </c>
      <c r="C45" s="8">
        <v>1</v>
      </c>
      <c r="D45" s="27" t="s">
        <v>191</v>
      </c>
      <c r="E45" s="25">
        <v>71934</v>
      </c>
      <c r="F45" s="25" t="s">
        <v>21</v>
      </c>
      <c r="G45" s="25" t="s">
        <v>12</v>
      </c>
      <c r="H45" s="26">
        <v>2021</v>
      </c>
      <c r="I45" s="21" t="s">
        <v>232</v>
      </c>
      <c r="J45" s="9" t="s">
        <v>55</v>
      </c>
      <c r="K45" s="9" t="s">
        <v>256</v>
      </c>
    </row>
    <row r="46" spans="1:12" ht="11.25">
      <c r="A46" s="21" t="s">
        <v>34</v>
      </c>
      <c r="B46" s="43">
        <v>6551.39</v>
      </c>
      <c r="C46" s="8">
        <v>1</v>
      </c>
      <c r="D46" s="27" t="s">
        <v>89</v>
      </c>
      <c r="E46" s="25">
        <v>71925</v>
      </c>
      <c r="F46" s="38" t="s">
        <v>21</v>
      </c>
      <c r="G46" s="38" t="s">
        <v>12</v>
      </c>
      <c r="H46" s="26">
        <v>2020</v>
      </c>
      <c r="I46" s="21" t="s">
        <v>229</v>
      </c>
      <c r="J46" s="9" t="s">
        <v>55</v>
      </c>
      <c r="K46" s="9" t="s">
        <v>150</v>
      </c>
    </row>
    <row r="47" spans="1:12" ht="11.25">
      <c r="A47" s="27" t="s">
        <v>34</v>
      </c>
      <c r="B47" s="43">
        <v>6551.39</v>
      </c>
      <c r="C47" s="8">
        <v>1</v>
      </c>
      <c r="D47" s="32" t="s">
        <v>211</v>
      </c>
      <c r="E47" s="13">
        <v>71946</v>
      </c>
      <c r="F47" s="14" t="s">
        <v>21</v>
      </c>
      <c r="G47" s="14" t="s">
        <v>12</v>
      </c>
      <c r="H47" s="16">
        <v>2021</v>
      </c>
      <c r="I47" s="23" t="s">
        <v>229</v>
      </c>
      <c r="J47" s="9" t="s">
        <v>55</v>
      </c>
      <c r="K47" s="53" t="s">
        <v>150</v>
      </c>
    </row>
    <row r="48" spans="1:12" ht="11.25">
      <c r="A48" s="27" t="s">
        <v>34</v>
      </c>
      <c r="B48" s="43">
        <v>6551.39</v>
      </c>
      <c r="C48" s="8">
        <v>1</v>
      </c>
      <c r="D48" s="21" t="s">
        <v>74</v>
      </c>
      <c r="E48" s="25">
        <v>71928</v>
      </c>
      <c r="F48" s="30" t="s">
        <v>21</v>
      </c>
      <c r="G48" s="30" t="s">
        <v>12</v>
      </c>
      <c r="H48" s="39">
        <v>2020</v>
      </c>
      <c r="I48" s="27" t="s">
        <v>18</v>
      </c>
      <c r="J48" s="9" t="s">
        <v>55</v>
      </c>
      <c r="K48" s="59" t="s">
        <v>155</v>
      </c>
    </row>
    <row r="49" spans="1:12" ht="11.25">
      <c r="A49" s="27" t="s">
        <v>34</v>
      </c>
      <c r="B49" s="43">
        <v>6551.39</v>
      </c>
      <c r="C49" s="8">
        <v>1</v>
      </c>
      <c r="D49" s="36" t="s">
        <v>51</v>
      </c>
      <c r="E49" s="25">
        <v>6785</v>
      </c>
      <c r="F49" s="25" t="s">
        <v>52</v>
      </c>
      <c r="G49" s="25" t="s">
        <v>12</v>
      </c>
      <c r="H49" s="26">
        <v>2007</v>
      </c>
      <c r="I49" s="21" t="s">
        <v>224</v>
      </c>
      <c r="J49" s="9" t="s">
        <v>55</v>
      </c>
      <c r="K49" s="9" t="s">
        <v>257</v>
      </c>
    </row>
    <row r="50" spans="1:12" ht="11.25">
      <c r="A50" s="27" t="s">
        <v>34</v>
      </c>
      <c r="B50" s="43">
        <v>6551.39</v>
      </c>
      <c r="C50" s="8">
        <v>1</v>
      </c>
      <c r="D50" s="32" t="s">
        <v>206</v>
      </c>
      <c r="E50" s="17">
        <v>71939</v>
      </c>
      <c r="F50" s="32" t="s">
        <v>21</v>
      </c>
      <c r="G50" s="32" t="s">
        <v>12</v>
      </c>
      <c r="H50" s="32">
        <v>2021</v>
      </c>
      <c r="I50" s="32" t="s">
        <v>18</v>
      </c>
      <c r="J50" s="17" t="s">
        <v>55</v>
      </c>
      <c r="K50" s="17" t="s">
        <v>207</v>
      </c>
    </row>
    <row r="51" spans="1:12" ht="11.25">
      <c r="A51" s="21" t="s">
        <v>34</v>
      </c>
      <c r="B51" s="43">
        <v>6551.39</v>
      </c>
      <c r="C51" s="8">
        <v>1</v>
      </c>
      <c r="D51" s="32" t="s">
        <v>208</v>
      </c>
      <c r="E51" s="17">
        <v>71941</v>
      </c>
      <c r="F51" s="17" t="s">
        <v>21</v>
      </c>
      <c r="G51" s="17" t="s">
        <v>12</v>
      </c>
      <c r="H51" s="20">
        <v>2021</v>
      </c>
      <c r="I51" s="32" t="s">
        <v>232</v>
      </c>
      <c r="J51" s="56" t="s">
        <v>55</v>
      </c>
      <c r="K51" s="17" t="s">
        <v>55</v>
      </c>
      <c r="L51" s="66"/>
    </row>
    <row r="52" spans="1:12" ht="11.25">
      <c r="A52" s="21" t="s">
        <v>34</v>
      </c>
      <c r="B52" s="43">
        <v>6551.39</v>
      </c>
      <c r="C52" s="8">
        <v>1</v>
      </c>
      <c r="D52" s="32" t="s">
        <v>212</v>
      </c>
      <c r="E52" s="13">
        <v>71945</v>
      </c>
      <c r="F52" s="17" t="s">
        <v>21</v>
      </c>
      <c r="G52" s="17" t="s">
        <v>12</v>
      </c>
      <c r="H52" s="20">
        <v>2021</v>
      </c>
      <c r="I52" s="32" t="s">
        <v>232</v>
      </c>
      <c r="J52" s="13" t="s">
        <v>55</v>
      </c>
      <c r="K52" s="17" t="s">
        <v>213</v>
      </c>
      <c r="L52" s="66"/>
    </row>
    <row r="53" spans="1:12" ht="11.25">
      <c r="A53" s="21" t="s">
        <v>34</v>
      </c>
      <c r="B53" s="43">
        <v>6551.39</v>
      </c>
      <c r="C53" s="8">
        <v>1</v>
      </c>
      <c r="D53" s="174" t="s">
        <v>366</v>
      </c>
      <c r="E53" s="181">
        <v>71973</v>
      </c>
      <c r="F53" s="30" t="s">
        <v>21</v>
      </c>
      <c r="G53" s="30" t="s">
        <v>12</v>
      </c>
      <c r="H53" s="39">
        <v>2022</v>
      </c>
      <c r="I53" s="27" t="s">
        <v>18</v>
      </c>
      <c r="J53" s="30" t="s">
        <v>55</v>
      </c>
      <c r="K53" s="59" t="s">
        <v>55</v>
      </c>
      <c r="L53" s="66"/>
    </row>
    <row r="54" spans="1:12" ht="11.25">
      <c r="A54" s="21" t="s">
        <v>34</v>
      </c>
      <c r="B54" s="43">
        <v>6551.39</v>
      </c>
      <c r="C54" s="8">
        <v>1</v>
      </c>
      <c r="D54" s="27" t="s">
        <v>342</v>
      </c>
      <c r="E54" s="30">
        <v>71968</v>
      </c>
      <c r="F54" s="17" t="s">
        <v>21</v>
      </c>
      <c r="G54" s="17" t="s">
        <v>12</v>
      </c>
      <c r="H54" s="39">
        <v>2022</v>
      </c>
      <c r="I54" s="27" t="s">
        <v>341</v>
      </c>
      <c r="J54" s="25" t="s">
        <v>55</v>
      </c>
      <c r="K54" s="59" t="s">
        <v>55</v>
      </c>
      <c r="L54" s="66"/>
    </row>
    <row r="55" spans="1:12" ht="11.25">
      <c r="A55" s="21" t="s">
        <v>37</v>
      </c>
      <c r="B55" s="43">
        <v>5395.27</v>
      </c>
      <c r="C55" s="8">
        <v>1</v>
      </c>
      <c r="D55" s="47" t="s">
        <v>75</v>
      </c>
      <c r="E55" s="48">
        <v>71918</v>
      </c>
      <c r="F55" s="49" t="s">
        <v>21</v>
      </c>
      <c r="G55" s="49" t="s">
        <v>12</v>
      </c>
      <c r="H55" s="50">
        <v>2019</v>
      </c>
      <c r="I55" s="67" t="s">
        <v>18</v>
      </c>
      <c r="J55" s="68" t="s">
        <v>69</v>
      </c>
      <c r="K55" s="9" t="s">
        <v>156</v>
      </c>
    </row>
    <row r="56" spans="1:12" ht="11.25">
      <c r="A56" s="21" t="s">
        <v>37</v>
      </c>
      <c r="B56" s="43">
        <v>5395.27</v>
      </c>
      <c r="C56" s="8">
        <v>1</v>
      </c>
      <c r="D56" s="36" t="s">
        <v>76</v>
      </c>
      <c r="E56" s="30">
        <v>71923</v>
      </c>
      <c r="F56" s="30" t="s">
        <v>21</v>
      </c>
      <c r="G56" s="30" t="s">
        <v>12</v>
      </c>
      <c r="H56" s="39">
        <v>2019</v>
      </c>
      <c r="I56" s="27" t="s">
        <v>18</v>
      </c>
      <c r="J56" s="68" t="s">
        <v>69</v>
      </c>
      <c r="K56" s="59" t="s">
        <v>258</v>
      </c>
    </row>
    <row r="57" spans="1:12" ht="11.25">
      <c r="A57" s="21" t="s">
        <v>37</v>
      </c>
      <c r="B57" s="43">
        <v>5395.27</v>
      </c>
      <c r="C57" s="8">
        <v>1</v>
      </c>
      <c r="D57" s="30" t="s">
        <v>77</v>
      </c>
      <c r="E57" s="30">
        <v>71888</v>
      </c>
      <c r="F57" s="25" t="s">
        <v>21</v>
      </c>
      <c r="G57" s="25" t="s">
        <v>12</v>
      </c>
      <c r="H57" s="26">
        <v>2019</v>
      </c>
      <c r="I57" s="27" t="s">
        <v>18</v>
      </c>
      <c r="J57" s="68" t="s">
        <v>69</v>
      </c>
      <c r="K57" s="9" t="s">
        <v>258</v>
      </c>
    </row>
    <row r="58" spans="1:12" ht="11.25">
      <c r="A58" s="21" t="s">
        <v>37</v>
      </c>
      <c r="B58" s="43">
        <v>5395.27</v>
      </c>
      <c r="C58" s="8">
        <v>1</v>
      </c>
      <c r="D58" s="36" t="s">
        <v>78</v>
      </c>
      <c r="E58" s="30">
        <v>71842</v>
      </c>
      <c r="F58" s="30" t="s">
        <v>21</v>
      </c>
      <c r="G58" s="30" t="s">
        <v>12</v>
      </c>
      <c r="H58" s="39">
        <v>2018</v>
      </c>
      <c r="I58" s="27" t="s">
        <v>224</v>
      </c>
      <c r="J58" s="68" t="s">
        <v>69</v>
      </c>
      <c r="K58" s="59" t="s">
        <v>157</v>
      </c>
    </row>
    <row r="59" spans="1:12" ht="11.25">
      <c r="A59" s="45" t="s">
        <v>37</v>
      </c>
      <c r="B59" s="43">
        <v>5395.27</v>
      </c>
      <c r="C59" s="8">
        <v>1</v>
      </c>
      <c r="D59" s="19" t="s">
        <v>197</v>
      </c>
      <c r="E59" s="25">
        <v>71938</v>
      </c>
      <c r="F59" s="25" t="s">
        <v>21</v>
      </c>
      <c r="G59" s="25" t="s">
        <v>12</v>
      </c>
      <c r="H59" s="26">
        <v>2021</v>
      </c>
      <c r="I59" s="21" t="s">
        <v>229</v>
      </c>
      <c r="J59" s="68" t="s">
        <v>69</v>
      </c>
      <c r="K59" s="53" t="s">
        <v>259</v>
      </c>
    </row>
    <row r="60" spans="1:12" ht="11.25">
      <c r="A60" s="21" t="s">
        <v>37</v>
      </c>
      <c r="B60" s="43">
        <v>5395.27</v>
      </c>
      <c r="C60" s="8">
        <v>1</v>
      </c>
      <c r="D60" s="36" t="s">
        <v>344</v>
      </c>
      <c r="E60" s="25">
        <v>71966</v>
      </c>
      <c r="F60" s="25" t="s">
        <v>21</v>
      </c>
      <c r="G60" s="25" t="s">
        <v>12</v>
      </c>
      <c r="H60" s="26">
        <v>2022</v>
      </c>
      <c r="I60" s="21" t="s">
        <v>24</v>
      </c>
      <c r="J60" s="68" t="s">
        <v>69</v>
      </c>
      <c r="K60" s="9" t="s">
        <v>260</v>
      </c>
    </row>
    <row r="61" spans="1:12" ht="11.25">
      <c r="A61" s="45" t="s">
        <v>37</v>
      </c>
      <c r="B61" s="43">
        <v>5395.27</v>
      </c>
      <c r="C61" s="8">
        <v>1</v>
      </c>
      <c r="D61" s="36" t="s">
        <v>80</v>
      </c>
      <c r="E61" s="30">
        <v>71668</v>
      </c>
      <c r="F61" s="30" t="s">
        <v>21</v>
      </c>
      <c r="G61" s="30" t="s">
        <v>12</v>
      </c>
      <c r="H61" s="26">
        <v>2015</v>
      </c>
      <c r="I61" s="21" t="s">
        <v>24</v>
      </c>
      <c r="J61" s="68" t="s">
        <v>69</v>
      </c>
      <c r="K61" s="9" t="s">
        <v>158</v>
      </c>
    </row>
    <row r="62" spans="1:12" ht="11.25">
      <c r="A62" s="21" t="s">
        <v>37</v>
      </c>
      <c r="B62" s="43">
        <v>5395.27</v>
      </c>
      <c r="C62" s="8">
        <v>1</v>
      </c>
      <c r="D62" s="36" t="s">
        <v>108</v>
      </c>
      <c r="E62" s="25">
        <v>71838</v>
      </c>
      <c r="F62" s="25" t="s">
        <v>21</v>
      </c>
      <c r="G62" s="25" t="s">
        <v>12</v>
      </c>
      <c r="H62" s="26">
        <v>2018</v>
      </c>
      <c r="I62" s="21" t="s">
        <v>24</v>
      </c>
      <c r="J62" s="68" t="s">
        <v>69</v>
      </c>
      <c r="K62" s="9" t="s">
        <v>159</v>
      </c>
    </row>
    <row r="63" spans="1:12" ht="11.25">
      <c r="A63" s="21" t="s">
        <v>37</v>
      </c>
      <c r="B63" s="43">
        <v>5395.27</v>
      </c>
      <c r="C63" s="8">
        <v>1</v>
      </c>
      <c r="D63" s="29" t="s">
        <v>82</v>
      </c>
      <c r="E63" s="38">
        <v>71876</v>
      </c>
      <c r="F63" s="25" t="s">
        <v>21</v>
      </c>
      <c r="G63" s="25" t="s">
        <v>12</v>
      </c>
      <c r="H63" s="26">
        <v>2018</v>
      </c>
      <c r="I63" s="21" t="s">
        <v>224</v>
      </c>
      <c r="J63" s="68" t="s">
        <v>69</v>
      </c>
      <c r="K63" s="9" t="s">
        <v>160</v>
      </c>
    </row>
    <row r="64" spans="1:12" ht="11.25">
      <c r="A64" s="27" t="s">
        <v>37</v>
      </c>
      <c r="B64" s="43">
        <v>5395.27</v>
      </c>
      <c r="C64" s="8">
        <v>1</v>
      </c>
      <c r="D64" s="32" t="s">
        <v>214</v>
      </c>
      <c r="E64" s="13">
        <v>71944</v>
      </c>
      <c r="F64" s="13" t="s">
        <v>21</v>
      </c>
      <c r="G64" s="13" t="s">
        <v>12</v>
      </c>
      <c r="H64" s="23">
        <v>2021</v>
      </c>
      <c r="I64" s="23" t="s">
        <v>18</v>
      </c>
      <c r="J64" s="68" t="s">
        <v>69</v>
      </c>
      <c r="K64" s="13" t="s">
        <v>215</v>
      </c>
    </row>
    <row r="65" spans="1:12" ht="11.25">
      <c r="A65" s="21" t="s">
        <v>37</v>
      </c>
      <c r="B65" s="43">
        <v>5395.27</v>
      </c>
      <c r="C65" s="8">
        <v>1</v>
      </c>
      <c r="D65" s="36" t="s">
        <v>84</v>
      </c>
      <c r="E65" s="36">
        <v>71890</v>
      </c>
      <c r="F65" s="30" t="s">
        <v>21</v>
      </c>
      <c r="G65" s="30" t="s">
        <v>12</v>
      </c>
      <c r="H65" s="39">
        <v>2019</v>
      </c>
      <c r="I65" s="27" t="s">
        <v>224</v>
      </c>
      <c r="J65" s="68" t="s">
        <v>69</v>
      </c>
      <c r="K65" s="9" t="s">
        <v>261</v>
      </c>
    </row>
    <row r="66" spans="1:12" ht="11.25">
      <c r="A66" s="21" t="s">
        <v>37</v>
      </c>
      <c r="B66" s="43">
        <v>5395.27</v>
      </c>
      <c r="C66" s="8">
        <v>1</v>
      </c>
      <c r="D66" s="29" t="s">
        <v>85</v>
      </c>
      <c r="E66" s="25">
        <v>71877</v>
      </c>
      <c r="F66" s="25" t="s">
        <v>21</v>
      </c>
      <c r="G66" s="25" t="s">
        <v>12</v>
      </c>
      <c r="H66" s="26">
        <v>2018</v>
      </c>
      <c r="I66" s="21" t="s">
        <v>227</v>
      </c>
      <c r="J66" s="68" t="s">
        <v>69</v>
      </c>
      <c r="K66" s="9" t="s">
        <v>262</v>
      </c>
    </row>
    <row r="67" spans="1:12" ht="11.25">
      <c r="A67" s="21" t="s">
        <v>37</v>
      </c>
      <c r="B67" s="43">
        <v>5395.27</v>
      </c>
      <c r="C67" s="8">
        <v>1</v>
      </c>
      <c r="D67" s="30" t="s">
        <v>87</v>
      </c>
      <c r="E67" s="25">
        <v>71809</v>
      </c>
      <c r="F67" s="25" t="s">
        <v>21</v>
      </c>
      <c r="G67" s="25" t="s">
        <v>12</v>
      </c>
      <c r="H67" s="79">
        <v>2017</v>
      </c>
      <c r="I67" s="21" t="s">
        <v>227</v>
      </c>
      <c r="J67" s="68" t="s">
        <v>69</v>
      </c>
      <c r="K67" s="9" t="s">
        <v>161</v>
      </c>
    </row>
    <row r="68" spans="1:12" ht="11.25">
      <c r="A68" s="38" t="s">
        <v>37</v>
      </c>
      <c r="B68" s="43">
        <v>5395.27</v>
      </c>
      <c r="C68" s="8">
        <v>1</v>
      </c>
      <c r="D68" s="36" t="s">
        <v>88</v>
      </c>
      <c r="E68" s="25">
        <v>70963</v>
      </c>
      <c r="F68" s="25" t="s">
        <v>21</v>
      </c>
      <c r="G68" s="25" t="s">
        <v>12</v>
      </c>
      <c r="H68" s="26">
        <v>2012</v>
      </c>
      <c r="I68" s="21" t="s">
        <v>227</v>
      </c>
      <c r="J68" s="68" t="s">
        <v>69</v>
      </c>
      <c r="K68" s="9" t="s">
        <v>263</v>
      </c>
    </row>
    <row r="69" spans="1:12" ht="11.25">
      <c r="A69" s="45" t="s">
        <v>37</v>
      </c>
      <c r="B69" s="43">
        <v>5395.27</v>
      </c>
      <c r="C69" s="8">
        <v>1</v>
      </c>
      <c r="D69" s="23" t="s">
        <v>121</v>
      </c>
      <c r="E69" s="13">
        <v>71914</v>
      </c>
      <c r="F69" s="13" t="s">
        <v>21</v>
      </c>
      <c r="G69" s="13" t="s">
        <v>12</v>
      </c>
      <c r="H69" s="16">
        <v>2019</v>
      </c>
      <c r="I69" s="21" t="s">
        <v>227</v>
      </c>
      <c r="J69" s="68" t="s">
        <v>69</v>
      </c>
      <c r="K69" s="9" t="s">
        <v>264</v>
      </c>
    </row>
    <row r="70" spans="1:12" ht="11.25">
      <c r="A70" s="45" t="s">
        <v>37</v>
      </c>
      <c r="B70" s="43">
        <v>5395.27</v>
      </c>
      <c r="C70" s="8">
        <v>1</v>
      </c>
      <c r="D70" s="19" t="s">
        <v>124</v>
      </c>
      <c r="E70" s="17">
        <v>71831</v>
      </c>
      <c r="F70" s="17" t="s">
        <v>21</v>
      </c>
      <c r="G70" s="17" t="s">
        <v>12</v>
      </c>
      <c r="H70" s="16">
        <v>2018</v>
      </c>
      <c r="I70" s="23" t="s">
        <v>232</v>
      </c>
      <c r="J70" s="68" t="s">
        <v>69</v>
      </c>
      <c r="K70" s="53" t="s">
        <v>216</v>
      </c>
    </row>
    <row r="71" spans="1:12" ht="11.25">
      <c r="A71" s="21" t="s">
        <v>37</v>
      </c>
      <c r="B71" s="43">
        <v>5395.27</v>
      </c>
      <c r="C71" s="8">
        <v>1</v>
      </c>
      <c r="D71" s="90" t="s">
        <v>332</v>
      </c>
      <c r="E71" s="81">
        <v>71964</v>
      </c>
      <c r="F71" s="17" t="s">
        <v>21</v>
      </c>
      <c r="G71" s="17" t="s">
        <v>12</v>
      </c>
      <c r="H71" s="50">
        <v>2022</v>
      </c>
      <c r="I71" s="91" t="s">
        <v>18</v>
      </c>
      <c r="J71" s="68" t="s">
        <v>69</v>
      </c>
      <c r="K71" s="9" t="s">
        <v>69</v>
      </c>
      <c r="L71" s="94"/>
    </row>
    <row r="72" spans="1:12" ht="11.25">
      <c r="A72" s="27" t="s">
        <v>37</v>
      </c>
      <c r="B72" s="43">
        <v>5395.27</v>
      </c>
      <c r="C72" s="8">
        <v>1</v>
      </c>
      <c r="D72" s="30" t="s">
        <v>90</v>
      </c>
      <c r="E72" s="30">
        <v>71907</v>
      </c>
      <c r="F72" s="30" t="s">
        <v>21</v>
      </c>
      <c r="G72" s="30" t="s">
        <v>12</v>
      </c>
      <c r="H72" s="39">
        <v>2019</v>
      </c>
      <c r="I72" s="27" t="s">
        <v>18</v>
      </c>
      <c r="J72" s="68" t="s">
        <v>69</v>
      </c>
      <c r="K72" s="59" t="s">
        <v>162</v>
      </c>
    </row>
    <row r="73" spans="1:12" ht="11.25">
      <c r="A73" s="27" t="s">
        <v>37</v>
      </c>
      <c r="B73" s="43">
        <v>5395.27</v>
      </c>
      <c r="C73" s="8">
        <v>1</v>
      </c>
      <c r="D73" s="27" t="s">
        <v>353</v>
      </c>
      <c r="E73" s="25">
        <v>71969</v>
      </c>
      <c r="F73" s="36" t="s">
        <v>21</v>
      </c>
      <c r="G73" s="30" t="s">
        <v>12</v>
      </c>
      <c r="H73" s="26">
        <v>2022</v>
      </c>
      <c r="I73" s="21" t="s">
        <v>232</v>
      </c>
      <c r="J73" s="68" t="s">
        <v>69</v>
      </c>
      <c r="K73" s="59" t="s">
        <v>215</v>
      </c>
    </row>
    <row r="74" spans="1:12" ht="11.25">
      <c r="A74" s="27" t="s">
        <v>37</v>
      </c>
      <c r="B74" s="43">
        <v>5395.27</v>
      </c>
      <c r="C74" s="8">
        <v>1</v>
      </c>
      <c r="D74" s="83" t="s">
        <v>91</v>
      </c>
      <c r="E74" s="30">
        <v>71929</v>
      </c>
      <c r="F74" s="36" t="s">
        <v>21</v>
      </c>
      <c r="G74" s="30" t="s">
        <v>12</v>
      </c>
      <c r="H74" s="26">
        <v>2020</v>
      </c>
      <c r="I74" s="21" t="s">
        <v>18</v>
      </c>
      <c r="J74" s="68" t="s">
        <v>69</v>
      </c>
      <c r="K74" s="59" t="s">
        <v>162</v>
      </c>
    </row>
    <row r="75" spans="1:12" ht="11.25">
      <c r="A75" s="27" t="s">
        <v>37</v>
      </c>
      <c r="B75" s="43">
        <v>5395.27</v>
      </c>
      <c r="C75" s="8">
        <v>1</v>
      </c>
      <c r="D75" s="84" t="s">
        <v>192</v>
      </c>
      <c r="E75" s="30">
        <v>71933</v>
      </c>
      <c r="F75" s="36" t="s">
        <v>21</v>
      </c>
      <c r="G75" s="30" t="s">
        <v>12</v>
      </c>
      <c r="H75" s="26">
        <v>2021</v>
      </c>
      <c r="I75" s="21" t="s">
        <v>232</v>
      </c>
      <c r="J75" s="68" t="s">
        <v>69</v>
      </c>
      <c r="K75" s="9" t="s">
        <v>266</v>
      </c>
    </row>
    <row r="76" spans="1:12" ht="11.25">
      <c r="A76" s="27" t="s">
        <v>37</v>
      </c>
      <c r="B76" s="43">
        <v>5395.27</v>
      </c>
      <c r="C76" s="8">
        <v>1</v>
      </c>
      <c r="D76" s="21" t="s">
        <v>92</v>
      </c>
      <c r="E76" s="25">
        <v>71900</v>
      </c>
      <c r="F76" s="25" t="s">
        <v>21</v>
      </c>
      <c r="G76" s="25" t="s">
        <v>12</v>
      </c>
      <c r="H76" s="26">
        <v>2019</v>
      </c>
      <c r="I76" s="21" t="s">
        <v>227</v>
      </c>
      <c r="J76" s="68" t="s">
        <v>69</v>
      </c>
      <c r="K76" s="9" t="s">
        <v>265</v>
      </c>
    </row>
    <row r="77" spans="1:12" ht="11.25">
      <c r="A77" s="27" t="s">
        <v>37</v>
      </c>
      <c r="B77" s="43">
        <v>5395.27</v>
      </c>
      <c r="C77" s="8">
        <v>1</v>
      </c>
      <c r="D77" s="32" t="s">
        <v>209</v>
      </c>
      <c r="E77" s="13">
        <v>71942</v>
      </c>
      <c r="F77" s="13" t="s">
        <v>21</v>
      </c>
      <c r="G77" s="13" t="s">
        <v>12</v>
      </c>
      <c r="H77" s="16">
        <v>2021</v>
      </c>
      <c r="I77" s="23" t="s">
        <v>227</v>
      </c>
      <c r="J77" s="68" t="s">
        <v>69</v>
      </c>
      <c r="K77" s="53" t="s">
        <v>267</v>
      </c>
    </row>
    <row r="78" spans="1:12" ht="11.25">
      <c r="A78" s="27" t="s">
        <v>37</v>
      </c>
      <c r="B78" s="43">
        <v>5395.27</v>
      </c>
      <c r="C78" s="8">
        <v>1</v>
      </c>
      <c r="D78" s="32" t="s">
        <v>210</v>
      </c>
      <c r="E78" s="13">
        <v>71943</v>
      </c>
      <c r="F78" s="13" t="s">
        <v>21</v>
      </c>
      <c r="G78" s="13" t="s">
        <v>12</v>
      </c>
      <c r="H78" s="16">
        <v>2021</v>
      </c>
      <c r="I78" s="23" t="s">
        <v>227</v>
      </c>
      <c r="J78" s="68" t="s">
        <v>69</v>
      </c>
      <c r="K78" s="53" t="s">
        <v>371</v>
      </c>
    </row>
    <row r="79" spans="1:12" ht="11.25">
      <c r="A79" s="27" t="s">
        <v>37</v>
      </c>
      <c r="B79" s="43">
        <v>5395.27</v>
      </c>
      <c r="C79" s="8">
        <v>1</v>
      </c>
      <c r="D79" s="32" t="s">
        <v>269</v>
      </c>
      <c r="E79" s="25">
        <v>71953</v>
      </c>
      <c r="F79" s="25" t="s">
        <v>21</v>
      </c>
      <c r="G79" s="25" t="s">
        <v>12</v>
      </c>
      <c r="H79" s="26">
        <v>2021</v>
      </c>
      <c r="I79" s="21" t="s">
        <v>234</v>
      </c>
      <c r="J79" s="68" t="s">
        <v>69</v>
      </c>
      <c r="K79" s="9" t="s">
        <v>69</v>
      </c>
    </row>
    <row r="80" spans="1:12" ht="11.25">
      <c r="A80" s="27" t="s">
        <v>40</v>
      </c>
      <c r="B80" s="28">
        <v>4682.3100000000004</v>
      </c>
      <c r="C80" s="8">
        <v>1</v>
      </c>
      <c r="D80" s="29" t="s">
        <v>93</v>
      </c>
      <c r="E80" s="25">
        <v>70718</v>
      </c>
      <c r="F80" s="25" t="s">
        <v>21</v>
      </c>
      <c r="G80" s="25" t="s">
        <v>12</v>
      </c>
      <c r="H80" s="26">
        <v>2010</v>
      </c>
      <c r="I80" s="21" t="s">
        <v>224</v>
      </c>
      <c r="J80" s="9" t="s">
        <v>94</v>
      </c>
      <c r="K80" s="9" t="s">
        <v>164</v>
      </c>
    </row>
    <row r="81" spans="1:13" ht="11.25">
      <c r="A81" s="27" t="s">
        <v>40</v>
      </c>
      <c r="B81" s="28">
        <v>4682.3100000000004</v>
      </c>
      <c r="C81" s="8">
        <v>1</v>
      </c>
      <c r="D81" s="1" t="s">
        <v>326</v>
      </c>
      <c r="E81" s="25">
        <v>71962</v>
      </c>
      <c r="F81" s="25" t="s">
        <v>21</v>
      </c>
      <c r="G81" s="25" t="s">
        <v>12</v>
      </c>
      <c r="H81" s="4">
        <v>2022</v>
      </c>
      <c r="I81" s="21" t="s">
        <v>229</v>
      </c>
      <c r="J81" s="9" t="s">
        <v>94</v>
      </c>
      <c r="K81" s="9" t="s">
        <v>165</v>
      </c>
    </row>
    <row r="82" spans="1:13" ht="11.25">
      <c r="A82" s="27" t="s">
        <v>40</v>
      </c>
      <c r="B82" s="28">
        <v>4682.3100000000004</v>
      </c>
      <c r="C82" s="8">
        <v>1</v>
      </c>
      <c r="D82" s="29" t="s">
        <v>96</v>
      </c>
      <c r="E82" s="25">
        <v>71153</v>
      </c>
      <c r="F82" s="25" t="s">
        <v>21</v>
      </c>
      <c r="G82" s="25" t="s">
        <v>12</v>
      </c>
      <c r="H82" s="26">
        <v>2013</v>
      </c>
      <c r="I82" s="21" t="s">
        <v>229</v>
      </c>
      <c r="J82" s="9" t="s">
        <v>94</v>
      </c>
      <c r="K82" s="9" t="s">
        <v>165</v>
      </c>
    </row>
    <row r="83" spans="1:13" ht="11.25">
      <c r="A83" s="27" t="s">
        <v>40</v>
      </c>
      <c r="B83" s="28">
        <v>4682.3100000000004</v>
      </c>
      <c r="C83" s="8">
        <v>1</v>
      </c>
      <c r="D83" s="29" t="s">
        <v>97</v>
      </c>
      <c r="E83" s="25">
        <v>70602</v>
      </c>
      <c r="F83" s="25" t="s">
        <v>21</v>
      </c>
      <c r="G83" s="25" t="s">
        <v>12</v>
      </c>
      <c r="H83" s="26">
        <v>2012</v>
      </c>
      <c r="I83" s="21" t="s">
        <v>229</v>
      </c>
      <c r="J83" s="9" t="s">
        <v>94</v>
      </c>
      <c r="K83" s="9" t="s">
        <v>166</v>
      </c>
    </row>
    <row r="84" spans="1:13" ht="11.25">
      <c r="A84" s="27" t="s">
        <v>43</v>
      </c>
      <c r="B84" s="35">
        <v>3853.76</v>
      </c>
      <c r="C84" s="8">
        <v>1</v>
      </c>
      <c r="D84" s="29" t="s">
        <v>98</v>
      </c>
      <c r="E84" s="30">
        <v>70220</v>
      </c>
      <c r="F84" s="30" t="s">
        <v>99</v>
      </c>
      <c r="G84" s="30" t="s">
        <v>17</v>
      </c>
      <c r="H84" s="26">
        <v>2010</v>
      </c>
      <c r="I84" s="21" t="s">
        <v>224</v>
      </c>
      <c r="J84" s="9" t="s">
        <v>100</v>
      </c>
      <c r="K84" s="9" t="s">
        <v>167</v>
      </c>
    </row>
    <row r="85" spans="1:13" ht="11.25">
      <c r="A85" s="27" t="s">
        <v>43</v>
      </c>
      <c r="B85" s="35">
        <v>3853.76</v>
      </c>
      <c r="C85" s="8">
        <v>1</v>
      </c>
      <c r="D85" s="36" t="s">
        <v>101</v>
      </c>
      <c r="E85" s="30">
        <v>70335</v>
      </c>
      <c r="F85" s="30" t="s">
        <v>21</v>
      </c>
      <c r="G85" s="30" t="s">
        <v>12</v>
      </c>
      <c r="H85" s="39">
        <v>2011</v>
      </c>
      <c r="I85" s="27" t="s">
        <v>227</v>
      </c>
      <c r="J85" s="9" t="s">
        <v>100</v>
      </c>
      <c r="K85" s="59" t="s">
        <v>168</v>
      </c>
    </row>
    <row r="86" spans="1:13" ht="11.25">
      <c r="A86" s="27" t="s">
        <v>43</v>
      </c>
      <c r="B86" s="35">
        <v>3853.76</v>
      </c>
      <c r="C86" s="8">
        <v>1</v>
      </c>
      <c r="D86" s="29" t="s">
        <v>102</v>
      </c>
      <c r="E86" s="30">
        <v>70610</v>
      </c>
      <c r="F86" s="30" t="s">
        <v>21</v>
      </c>
      <c r="G86" s="30" t="s">
        <v>12</v>
      </c>
      <c r="H86" s="26">
        <v>2012</v>
      </c>
      <c r="I86" s="21" t="s">
        <v>224</v>
      </c>
      <c r="J86" s="9" t="s">
        <v>100</v>
      </c>
      <c r="K86" s="9" t="s">
        <v>169</v>
      </c>
    </row>
    <row r="87" spans="1:13" ht="11.25">
      <c r="A87" s="21" t="s">
        <v>43</v>
      </c>
      <c r="B87" s="35">
        <v>3853.76</v>
      </c>
      <c r="C87" s="8">
        <v>1</v>
      </c>
      <c r="D87" s="36" t="s">
        <v>217</v>
      </c>
      <c r="E87" s="25">
        <v>71952</v>
      </c>
      <c r="F87" s="30" t="s">
        <v>21</v>
      </c>
      <c r="G87" s="25" t="s">
        <v>12</v>
      </c>
      <c r="H87" s="26">
        <v>2021</v>
      </c>
      <c r="I87" s="21" t="s">
        <v>18</v>
      </c>
      <c r="J87" s="9" t="s">
        <v>100</v>
      </c>
      <c r="K87" s="9" t="s">
        <v>171</v>
      </c>
      <c r="M87" s="94"/>
    </row>
    <row r="88" spans="1:13" ht="11.25">
      <c r="A88" s="27" t="s">
        <v>43</v>
      </c>
      <c r="B88" s="35">
        <v>3853.76</v>
      </c>
      <c r="C88" s="8">
        <v>1</v>
      </c>
      <c r="D88" s="36" t="s">
        <v>103</v>
      </c>
      <c r="E88" s="25">
        <v>71848</v>
      </c>
      <c r="F88" s="36" t="s">
        <v>21</v>
      </c>
      <c r="G88" s="30" t="s">
        <v>12</v>
      </c>
      <c r="H88" s="26">
        <v>2018</v>
      </c>
      <c r="I88" s="21" t="s">
        <v>18</v>
      </c>
      <c r="J88" s="9" t="s">
        <v>100</v>
      </c>
      <c r="K88" s="9" t="s">
        <v>171</v>
      </c>
    </row>
    <row r="89" spans="1:13" ht="11.25">
      <c r="A89" s="27" t="s">
        <v>43</v>
      </c>
      <c r="B89" s="35">
        <v>3853.76</v>
      </c>
      <c r="C89" s="8">
        <v>1</v>
      </c>
      <c r="D89" s="30" t="s">
        <v>104</v>
      </c>
      <c r="E89" s="30">
        <v>71872</v>
      </c>
      <c r="F89" s="30" t="s">
        <v>21</v>
      </c>
      <c r="G89" s="30" t="s">
        <v>12</v>
      </c>
      <c r="H89" s="39">
        <v>2018</v>
      </c>
      <c r="I89" s="27" t="s">
        <v>229</v>
      </c>
      <c r="J89" s="9" t="s">
        <v>100</v>
      </c>
      <c r="K89" s="59" t="s">
        <v>172</v>
      </c>
      <c r="L89" s="66"/>
    </row>
    <row r="90" spans="1:13" ht="11.25">
      <c r="A90" s="21" t="s">
        <v>43</v>
      </c>
      <c r="B90" s="35">
        <v>3853.76</v>
      </c>
      <c r="C90" s="8">
        <v>1</v>
      </c>
      <c r="D90" s="86" t="s">
        <v>105</v>
      </c>
      <c r="E90" s="87">
        <v>71886</v>
      </c>
      <c r="F90" s="87" t="s">
        <v>21</v>
      </c>
      <c r="G90" s="87" t="s">
        <v>12</v>
      </c>
      <c r="H90" s="88">
        <v>2019</v>
      </c>
      <c r="I90" s="95" t="s">
        <v>18</v>
      </c>
      <c r="J90" s="9" t="s">
        <v>100</v>
      </c>
      <c r="K90" s="9" t="s">
        <v>171</v>
      </c>
    </row>
    <row r="91" spans="1:13" ht="11.25">
      <c r="A91" s="27" t="s">
        <v>43</v>
      </c>
      <c r="B91" s="35">
        <v>3853.76</v>
      </c>
      <c r="C91" s="8">
        <v>1</v>
      </c>
      <c r="D91" s="36" t="s">
        <v>106</v>
      </c>
      <c r="E91" s="30">
        <v>71808</v>
      </c>
      <c r="F91" s="30" t="s">
        <v>21</v>
      </c>
      <c r="G91" s="30" t="s">
        <v>12</v>
      </c>
      <c r="H91" s="39">
        <v>2017</v>
      </c>
      <c r="I91" s="27" t="s">
        <v>18</v>
      </c>
      <c r="J91" s="9" t="s">
        <v>100</v>
      </c>
      <c r="K91" s="59" t="s">
        <v>170</v>
      </c>
      <c r="L91" s="96"/>
    </row>
    <row r="92" spans="1:13" ht="11.25">
      <c r="A92" s="27" t="s">
        <v>43</v>
      </c>
      <c r="B92" s="35">
        <v>3853.76</v>
      </c>
      <c r="C92" s="8">
        <v>1</v>
      </c>
      <c r="D92" s="47" t="s">
        <v>107</v>
      </c>
      <c r="E92" s="81">
        <v>71902</v>
      </c>
      <c r="F92" s="81" t="s">
        <v>21</v>
      </c>
      <c r="G92" s="81" t="s">
        <v>12</v>
      </c>
      <c r="H92" s="50">
        <v>2019</v>
      </c>
      <c r="I92" s="91" t="s">
        <v>224</v>
      </c>
      <c r="J92" s="9" t="s">
        <v>100</v>
      </c>
      <c r="K92" s="9" t="s">
        <v>270</v>
      </c>
      <c r="L92" s="96"/>
    </row>
    <row r="93" spans="1:13" ht="11.25">
      <c r="A93" s="21" t="s">
        <v>43</v>
      </c>
      <c r="B93" s="35">
        <v>3853.76</v>
      </c>
      <c r="C93" s="8">
        <v>1</v>
      </c>
      <c r="D93" s="1" t="s">
        <v>194</v>
      </c>
      <c r="E93" s="25">
        <v>71936</v>
      </c>
      <c r="F93" s="81" t="s">
        <v>21</v>
      </c>
      <c r="G93" s="81" t="s">
        <v>12</v>
      </c>
      <c r="H93" s="26">
        <v>2021</v>
      </c>
      <c r="I93" s="21" t="s">
        <v>224</v>
      </c>
      <c r="J93" s="9" t="s">
        <v>100</v>
      </c>
      <c r="K93" s="9" t="s">
        <v>270</v>
      </c>
      <c r="L93" s="96"/>
    </row>
    <row r="94" spans="1:13" ht="11.25">
      <c r="A94" s="21" t="s">
        <v>43</v>
      </c>
      <c r="B94" s="35">
        <v>3853.76</v>
      </c>
      <c r="C94" s="8">
        <v>1</v>
      </c>
      <c r="D94" s="36" t="s">
        <v>109</v>
      </c>
      <c r="E94" s="25">
        <v>6475</v>
      </c>
      <c r="F94" s="25" t="s">
        <v>21</v>
      </c>
      <c r="G94" s="25" t="s">
        <v>12</v>
      </c>
      <c r="H94" s="26">
        <v>2003</v>
      </c>
      <c r="I94" s="21" t="s">
        <v>24</v>
      </c>
      <c r="J94" s="9" t="s">
        <v>100</v>
      </c>
      <c r="K94" s="9" t="s">
        <v>173</v>
      </c>
      <c r="L94" s="96"/>
    </row>
    <row r="95" spans="1:13" ht="11.25">
      <c r="A95" s="21" t="s">
        <v>43</v>
      </c>
      <c r="B95" s="35">
        <v>3853.76</v>
      </c>
      <c r="C95" s="8">
        <v>1</v>
      </c>
      <c r="D95" s="29" t="s">
        <v>110</v>
      </c>
      <c r="E95" s="30">
        <v>70688</v>
      </c>
      <c r="F95" s="25" t="s">
        <v>21</v>
      </c>
      <c r="G95" s="30" t="s">
        <v>12</v>
      </c>
      <c r="H95" s="26">
        <v>2009</v>
      </c>
      <c r="I95" s="21" t="s">
        <v>224</v>
      </c>
      <c r="J95" s="9" t="s">
        <v>100</v>
      </c>
      <c r="K95" s="9" t="s">
        <v>174</v>
      </c>
      <c r="L95" s="96"/>
    </row>
    <row r="96" spans="1:13" ht="11.25">
      <c r="A96" s="21" t="s">
        <v>43</v>
      </c>
      <c r="B96" s="35">
        <v>3853.76</v>
      </c>
      <c r="C96" s="8">
        <v>1</v>
      </c>
      <c r="D96" s="36" t="s">
        <v>111</v>
      </c>
      <c r="E96" s="30">
        <v>71250</v>
      </c>
      <c r="F96" s="30" t="s">
        <v>21</v>
      </c>
      <c r="G96" s="30" t="s">
        <v>12</v>
      </c>
      <c r="H96" s="39">
        <v>2013</v>
      </c>
      <c r="I96" s="27" t="s">
        <v>234</v>
      </c>
      <c r="J96" s="9" t="s">
        <v>100</v>
      </c>
      <c r="K96" s="59" t="s">
        <v>271</v>
      </c>
      <c r="L96" s="60"/>
    </row>
    <row r="97" spans="1:13" ht="11.25">
      <c r="A97" s="21" t="s">
        <v>43</v>
      </c>
      <c r="B97" s="35">
        <v>3853.76</v>
      </c>
      <c r="C97" s="8">
        <v>1</v>
      </c>
      <c r="D97" s="36" t="s">
        <v>112</v>
      </c>
      <c r="E97" s="9">
        <v>71781</v>
      </c>
      <c r="F97" s="25" t="s">
        <v>21</v>
      </c>
      <c r="G97" s="25" t="s">
        <v>12</v>
      </c>
      <c r="H97" s="26">
        <v>2018</v>
      </c>
      <c r="I97" s="21" t="s">
        <v>224</v>
      </c>
      <c r="J97" s="9" t="s">
        <v>100</v>
      </c>
      <c r="K97" s="9" t="s">
        <v>175</v>
      </c>
    </row>
    <row r="98" spans="1:13" ht="11.25">
      <c r="A98" s="21" t="s">
        <v>43</v>
      </c>
      <c r="B98" s="35">
        <v>3853.76</v>
      </c>
      <c r="C98" s="8">
        <v>1</v>
      </c>
      <c r="D98" s="36" t="s">
        <v>113</v>
      </c>
      <c r="E98" s="30">
        <v>70726</v>
      </c>
      <c r="F98" s="30" t="s">
        <v>21</v>
      </c>
      <c r="G98" s="30" t="s">
        <v>12</v>
      </c>
      <c r="H98" s="26">
        <v>2012</v>
      </c>
      <c r="I98" s="21" t="s">
        <v>224</v>
      </c>
      <c r="J98" s="9" t="s">
        <v>100</v>
      </c>
      <c r="K98" s="9" t="s">
        <v>176</v>
      </c>
    </row>
    <row r="99" spans="1:13" ht="11.25">
      <c r="A99" s="21" t="s">
        <v>43</v>
      </c>
      <c r="B99" s="35">
        <v>3853.76</v>
      </c>
      <c r="C99" s="8">
        <v>1</v>
      </c>
      <c r="D99" s="29" t="s">
        <v>114</v>
      </c>
      <c r="E99" s="30" t="s">
        <v>115</v>
      </c>
      <c r="F99" s="25" t="s">
        <v>21</v>
      </c>
      <c r="G99" s="25" t="s">
        <v>12</v>
      </c>
      <c r="H99" s="26">
        <v>1991</v>
      </c>
      <c r="I99" s="21" t="s">
        <v>224</v>
      </c>
      <c r="J99" s="9" t="s">
        <v>100</v>
      </c>
      <c r="K99" s="9" t="s">
        <v>164</v>
      </c>
    </row>
    <row r="100" spans="1:13" ht="11.25">
      <c r="A100" s="21" t="s">
        <v>43</v>
      </c>
      <c r="B100" s="35">
        <v>3853.76</v>
      </c>
      <c r="C100" s="8">
        <v>1</v>
      </c>
      <c r="D100" s="36" t="s">
        <v>116</v>
      </c>
      <c r="E100" s="30">
        <v>71903</v>
      </c>
      <c r="F100" s="30" t="s">
        <v>21</v>
      </c>
      <c r="G100" s="30" t="s">
        <v>12</v>
      </c>
      <c r="H100" s="39">
        <v>2019</v>
      </c>
      <c r="I100" s="27" t="s">
        <v>224</v>
      </c>
      <c r="J100" s="9" t="s">
        <v>100</v>
      </c>
      <c r="K100" s="9" t="s">
        <v>177</v>
      </c>
    </row>
    <row r="101" spans="1:13" ht="11.25">
      <c r="A101" s="21" t="s">
        <v>43</v>
      </c>
      <c r="B101" s="35">
        <v>3853.76</v>
      </c>
      <c r="C101" s="8">
        <v>1</v>
      </c>
      <c r="D101" s="36" t="s">
        <v>117</v>
      </c>
      <c r="E101" s="25">
        <v>71501</v>
      </c>
      <c r="F101" s="25" t="s">
        <v>21</v>
      </c>
      <c r="G101" s="25" t="s">
        <v>12</v>
      </c>
      <c r="H101" s="26">
        <v>2014</v>
      </c>
      <c r="I101" s="21" t="s">
        <v>224</v>
      </c>
      <c r="J101" s="9" t="s">
        <v>100</v>
      </c>
      <c r="K101" s="9" t="s">
        <v>178</v>
      </c>
    </row>
    <row r="102" spans="1:13" ht="11.25">
      <c r="A102" s="21" t="s">
        <v>43</v>
      </c>
      <c r="B102" s="35">
        <v>3853.76</v>
      </c>
      <c r="C102" s="8">
        <v>1</v>
      </c>
      <c r="D102" s="36" t="s">
        <v>118</v>
      </c>
      <c r="E102" s="30">
        <v>71893</v>
      </c>
      <c r="F102" s="25" t="s">
        <v>21</v>
      </c>
      <c r="G102" s="25" t="s">
        <v>12</v>
      </c>
      <c r="H102" s="26">
        <v>2019</v>
      </c>
      <c r="I102" s="21" t="s">
        <v>224</v>
      </c>
      <c r="J102" s="9" t="s">
        <v>100</v>
      </c>
      <c r="K102" s="9" t="s">
        <v>272</v>
      </c>
    </row>
    <row r="103" spans="1:13" ht="11.25">
      <c r="A103" s="21" t="s">
        <v>43</v>
      </c>
      <c r="B103" s="35">
        <v>3853.76</v>
      </c>
      <c r="C103" s="8">
        <v>1</v>
      </c>
      <c r="D103" s="36" t="s">
        <v>119</v>
      </c>
      <c r="E103" s="44">
        <v>71812</v>
      </c>
      <c r="F103" s="25" t="s">
        <v>21</v>
      </c>
      <c r="G103" s="25" t="s">
        <v>12</v>
      </c>
      <c r="H103" s="26">
        <v>2017</v>
      </c>
      <c r="I103" s="21" t="s">
        <v>227</v>
      </c>
      <c r="J103" s="9" t="s">
        <v>100</v>
      </c>
      <c r="K103" s="9" t="s">
        <v>273</v>
      </c>
    </row>
    <row r="104" spans="1:13" ht="11.25">
      <c r="A104" s="21" t="s">
        <v>43</v>
      </c>
      <c r="B104" s="35">
        <v>3853.76</v>
      </c>
      <c r="C104" s="8">
        <v>1</v>
      </c>
      <c r="D104" s="36" t="s">
        <v>120</v>
      </c>
      <c r="E104" s="9">
        <v>70998</v>
      </c>
      <c r="F104" s="25" t="s">
        <v>21</v>
      </c>
      <c r="G104" s="25" t="s">
        <v>12</v>
      </c>
      <c r="H104" s="26">
        <v>2012</v>
      </c>
      <c r="I104" s="21" t="s">
        <v>227</v>
      </c>
      <c r="J104" s="9" t="s">
        <v>100</v>
      </c>
      <c r="K104" s="9" t="s">
        <v>274</v>
      </c>
    </row>
    <row r="105" spans="1:13" ht="11.25">
      <c r="A105" s="27" t="s">
        <v>43</v>
      </c>
      <c r="B105" s="35">
        <v>3853.76</v>
      </c>
      <c r="C105" s="8">
        <v>1</v>
      </c>
      <c r="D105" s="32" t="s">
        <v>284</v>
      </c>
      <c r="E105" s="13">
        <v>71956</v>
      </c>
      <c r="F105" s="13" t="s">
        <v>21</v>
      </c>
      <c r="G105" s="13" t="s">
        <v>12</v>
      </c>
      <c r="H105" s="16">
        <v>2021</v>
      </c>
      <c r="I105" s="23" t="s">
        <v>227</v>
      </c>
      <c r="J105" s="53" t="s">
        <v>100</v>
      </c>
      <c r="K105" s="53" t="s">
        <v>274</v>
      </c>
    </row>
    <row r="106" spans="1:13" ht="11.25">
      <c r="A106" s="21" t="s">
        <v>43</v>
      </c>
      <c r="B106" s="35">
        <v>3853.76</v>
      </c>
      <c r="C106" s="8">
        <v>1</v>
      </c>
      <c r="D106" s="36" t="s">
        <v>122</v>
      </c>
      <c r="E106" s="25">
        <v>70670</v>
      </c>
      <c r="F106" s="25" t="s">
        <v>21</v>
      </c>
      <c r="G106" s="25" t="s">
        <v>12</v>
      </c>
      <c r="H106" s="26">
        <v>2012</v>
      </c>
      <c r="I106" s="21" t="s">
        <v>227</v>
      </c>
      <c r="J106" s="9" t="s">
        <v>100</v>
      </c>
      <c r="K106" s="9" t="s">
        <v>180</v>
      </c>
    </row>
    <row r="107" spans="1:13" ht="11.25">
      <c r="A107" s="21" t="s">
        <v>43</v>
      </c>
      <c r="B107" s="35">
        <v>3853.76</v>
      </c>
      <c r="C107" s="8">
        <v>1</v>
      </c>
      <c r="D107" s="36" t="s">
        <v>123</v>
      </c>
      <c r="E107" s="25">
        <v>71826</v>
      </c>
      <c r="F107" s="36" t="s">
        <v>21</v>
      </c>
      <c r="G107" s="30" t="s">
        <v>12</v>
      </c>
      <c r="H107" s="26">
        <v>2018</v>
      </c>
      <c r="I107" s="21" t="s">
        <v>229</v>
      </c>
      <c r="J107" s="9" t="s">
        <v>100</v>
      </c>
      <c r="K107" s="9" t="s">
        <v>181</v>
      </c>
    </row>
    <row r="108" spans="1:13" ht="11.25">
      <c r="A108" s="21" t="s">
        <v>43</v>
      </c>
      <c r="B108" s="35">
        <v>3853.76</v>
      </c>
      <c r="C108" s="8">
        <v>1</v>
      </c>
      <c r="D108" s="19" t="s">
        <v>219</v>
      </c>
      <c r="E108" s="13">
        <v>71948</v>
      </c>
      <c r="F108" s="13" t="s">
        <v>21</v>
      </c>
      <c r="G108" s="13" t="s">
        <v>12</v>
      </c>
      <c r="H108" s="16">
        <v>2021</v>
      </c>
      <c r="I108" s="23" t="s">
        <v>232</v>
      </c>
      <c r="J108" s="9" t="s">
        <v>100</v>
      </c>
      <c r="K108" s="53" t="s">
        <v>275</v>
      </c>
    </row>
    <row r="109" spans="1:13" ht="11.25">
      <c r="A109" s="21" t="s">
        <v>43</v>
      </c>
      <c r="B109" s="35">
        <v>3853.76</v>
      </c>
      <c r="C109" s="8">
        <v>1</v>
      </c>
      <c r="D109" s="40" t="s">
        <v>125</v>
      </c>
      <c r="E109" s="13">
        <v>70700</v>
      </c>
      <c r="F109" s="13" t="s">
        <v>21</v>
      </c>
      <c r="G109" s="13" t="s">
        <v>12</v>
      </c>
      <c r="H109" s="16">
        <v>2012</v>
      </c>
      <c r="I109" s="23" t="s">
        <v>229</v>
      </c>
      <c r="J109" s="9" t="s">
        <v>100</v>
      </c>
      <c r="K109" s="53" t="s">
        <v>276</v>
      </c>
    </row>
    <row r="110" spans="1:13" ht="11.25">
      <c r="A110" s="21" t="s">
        <v>43</v>
      </c>
      <c r="B110" s="35">
        <v>3853.76</v>
      </c>
      <c r="C110" s="8">
        <v>1</v>
      </c>
      <c r="D110" s="19" t="s">
        <v>133</v>
      </c>
      <c r="E110" s="13">
        <v>71855</v>
      </c>
      <c r="F110" s="13" t="s">
        <v>21</v>
      </c>
      <c r="G110" s="13" t="s">
        <v>12</v>
      </c>
      <c r="H110" s="16">
        <v>2018</v>
      </c>
      <c r="I110" s="23" t="s">
        <v>224</v>
      </c>
      <c r="J110" s="9" t="s">
        <v>100</v>
      </c>
      <c r="K110" s="53" t="s">
        <v>178</v>
      </c>
    </row>
    <row r="111" spans="1:13" ht="11.25">
      <c r="A111" s="21" t="s">
        <v>43</v>
      </c>
      <c r="B111" s="35">
        <v>3853.76</v>
      </c>
      <c r="C111" s="8">
        <v>1</v>
      </c>
      <c r="D111" s="66" t="s">
        <v>333</v>
      </c>
      <c r="E111" s="48">
        <v>71965</v>
      </c>
      <c r="F111" s="13" t="s">
        <v>21</v>
      </c>
      <c r="G111" s="13" t="s">
        <v>12</v>
      </c>
      <c r="H111" s="4">
        <v>2022</v>
      </c>
      <c r="I111" s="1" t="s">
        <v>229</v>
      </c>
      <c r="J111" s="9" t="s">
        <v>100</v>
      </c>
      <c r="K111" s="53" t="s">
        <v>278</v>
      </c>
      <c r="L111" s="97"/>
      <c r="M111" s="66"/>
    </row>
    <row r="112" spans="1:13" ht="11.25">
      <c r="A112" s="21" t="s">
        <v>46</v>
      </c>
      <c r="B112" s="43">
        <v>2504.9499999999998</v>
      </c>
      <c r="C112" s="8">
        <v>1</v>
      </c>
      <c r="D112" s="40" t="s">
        <v>126</v>
      </c>
      <c r="E112" s="13">
        <v>71404</v>
      </c>
      <c r="F112" s="13" t="s">
        <v>21</v>
      </c>
      <c r="G112" s="13" t="s">
        <v>12</v>
      </c>
      <c r="H112" s="16">
        <v>2014</v>
      </c>
      <c r="I112" s="23" t="s">
        <v>227</v>
      </c>
      <c r="J112" s="53" t="s">
        <v>127</v>
      </c>
      <c r="K112" s="53" t="s">
        <v>273</v>
      </c>
    </row>
    <row r="113" spans="1:12" ht="11.25">
      <c r="A113" s="21" t="s">
        <v>46</v>
      </c>
      <c r="B113" s="43">
        <v>2504.9499999999998</v>
      </c>
      <c r="C113" s="8">
        <v>1</v>
      </c>
      <c r="D113" s="34" t="s">
        <v>128</v>
      </c>
      <c r="E113" s="17">
        <v>71921</v>
      </c>
      <c r="F113" s="17" t="s">
        <v>21</v>
      </c>
      <c r="G113" s="17" t="s">
        <v>12</v>
      </c>
      <c r="H113" s="20">
        <v>2019</v>
      </c>
      <c r="I113" s="32" t="s">
        <v>234</v>
      </c>
      <c r="J113" s="56" t="s">
        <v>127</v>
      </c>
      <c r="K113" s="56" t="s">
        <v>182</v>
      </c>
      <c r="L113" s="66"/>
    </row>
    <row r="114" spans="1:12" ht="11.25">
      <c r="A114" s="27" t="s">
        <v>46</v>
      </c>
      <c r="B114" s="43">
        <v>2504.9499999999998</v>
      </c>
      <c r="C114" s="8">
        <v>1</v>
      </c>
      <c r="D114" s="19" t="s">
        <v>129</v>
      </c>
      <c r="E114" s="13">
        <v>71757</v>
      </c>
      <c r="F114" s="13" t="s">
        <v>21</v>
      </c>
      <c r="G114" s="13" t="s">
        <v>12</v>
      </c>
      <c r="H114" s="16">
        <v>2016</v>
      </c>
      <c r="I114" s="23" t="s">
        <v>224</v>
      </c>
      <c r="J114" s="53" t="s">
        <v>127</v>
      </c>
      <c r="K114" s="53" t="s">
        <v>169</v>
      </c>
    </row>
    <row r="115" spans="1:12" ht="11.25">
      <c r="A115" s="21" t="s">
        <v>46</v>
      </c>
      <c r="B115" s="43">
        <v>2504.9499999999998</v>
      </c>
      <c r="C115" s="8">
        <v>1</v>
      </c>
      <c r="D115" s="40" t="s">
        <v>130</v>
      </c>
      <c r="E115" s="13">
        <v>7021</v>
      </c>
      <c r="F115" s="13" t="s">
        <v>21</v>
      </c>
      <c r="G115" s="13" t="s">
        <v>12</v>
      </c>
      <c r="H115" s="16">
        <v>1991</v>
      </c>
      <c r="I115" s="23" t="s">
        <v>224</v>
      </c>
      <c r="J115" s="53" t="s">
        <v>127</v>
      </c>
      <c r="K115" s="53" t="s">
        <v>183</v>
      </c>
    </row>
    <row r="116" spans="1:12" ht="11.25">
      <c r="A116" s="21" t="s">
        <v>46</v>
      </c>
      <c r="B116" s="43">
        <v>2504.9499999999998</v>
      </c>
      <c r="C116" s="8">
        <v>1</v>
      </c>
      <c r="D116" s="40" t="s">
        <v>131</v>
      </c>
      <c r="E116" s="17">
        <v>71439</v>
      </c>
      <c r="F116" s="13" t="s">
        <v>21</v>
      </c>
      <c r="G116" s="13" t="s">
        <v>12</v>
      </c>
      <c r="H116" s="16">
        <v>2008</v>
      </c>
      <c r="I116" s="23" t="s">
        <v>224</v>
      </c>
      <c r="J116" s="53" t="s">
        <v>127</v>
      </c>
      <c r="K116" s="53" t="s">
        <v>184</v>
      </c>
    </row>
    <row r="117" spans="1:12" ht="11.25">
      <c r="A117" s="27" t="s">
        <v>46</v>
      </c>
      <c r="B117" s="43">
        <v>2504.9499999999998</v>
      </c>
      <c r="C117" s="8">
        <v>1</v>
      </c>
      <c r="D117" s="19" t="s">
        <v>132</v>
      </c>
      <c r="E117" s="17">
        <v>71829</v>
      </c>
      <c r="F117" s="19" t="s">
        <v>21</v>
      </c>
      <c r="G117" s="17" t="s">
        <v>12</v>
      </c>
      <c r="H117" s="16">
        <v>2018</v>
      </c>
      <c r="I117" s="23" t="s">
        <v>224</v>
      </c>
      <c r="J117" s="53" t="s">
        <v>127</v>
      </c>
      <c r="K117" s="53" t="s">
        <v>185</v>
      </c>
    </row>
    <row r="118" spans="1:12" ht="11.25">
      <c r="A118" s="21" t="s">
        <v>46</v>
      </c>
      <c r="B118" s="43">
        <v>2504.9499999999998</v>
      </c>
      <c r="C118" s="8">
        <v>1</v>
      </c>
      <c r="D118" s="19" t="s">
        <v>143</v>
      </c>
      <c r="E118" s="13">
        <v>71873</v>
      </c>
      <c r="F118" s="13" t="s">
        <v>21</v>
      </c>
      <c r="G118" s="13" t="s">
        <v>12</v>
      </c>
      <c r="H118" s="16">
        <v>2018</v>
      </c>
      <c r="I118" s="23" t="s">
        <v>224</v>
      </c>
      <c r="J118" s="53" t="s">
        <v>127</v>
      </c>
      <c r="K118" s="53" t="s">
        <v>189</v>
      </c>
    </row>
    <row r="119" spans="1:12" ht="11.25">
      <c r="A119" s="21" t="s">
        <v>46</v>
      </c>
      <c r="B119" s="43">
        <v>2504.9499999999998</v>
      </c>
      <c r="C119" s="8">
        <v>1</v>
      </c>
      <c r="D119" s="19" t="s">
        <v>134</v>
      </c>
      <c r="E119" s="13">
        <v>71340</v>
      </c>
      <c r="F119" s="13" t="s">
        <v>21</v>
      </c>
      <c r="G119" s="13" t="s">
        <v>12</v>
      </c>
      <c r="H119" s="16">
        <v>2013</v>
      </c>
      <c r="I119" s="23" t="s">
        <v>227</v>
      </c>
      <c r="J119" s="53" t="s">
        <v>127</v>
      </c>
      <c r="K119" s="53" t="s">
        <v>273</v>
      </c>
    </row>
    <row r="120" spans="1:12" ht="11.25">
      <c r="A120" s="27" t="s">
        <v>46</v>
      </c>
      <c r="B120" s="43">
        <v>2504.9499999999998</v>
      </c>
      <c r="C120" s="8">
        <v>1</v>
      </c>
      <c r="D120" s="90" t="s">
        <v>193</v>
      </c>
      <c r="E120" s="13">
        <v>71935</v>
      </c>
      <c r="F120" s="13" t="s">
        <v>21</v>
      </c>
      <c r="G120" s="13" t="s">
        <v>12</v>
      </c>
      <c r="H120" s="16">
        <v>2021</v>
      </c>
      <c r="I120" s="23" t="s">
        <v>227</v>
      </c>
      <c r="J120" s="53" t="s">
        <v>127</v>
      </c>
      <c r="K120" s="53" t="s">
        <v>273</v>
      </c>
    </row>
    <row r="121" spans="1:12" ht="11.25">
      <c r="A121" s="21" t="s">
        <v>46</v>
      </c>
      <c r="B121" s="43">
        <v>2504.9499999999998</v>
      </c>
      <c r="C121" s="8">
        <v>1</v>
      </c>
      <c r="D121" s="19" t="s">
        <v>135</v>
      </c>
      <c r="E121" s="13">
        <v>2569</v>
      </c>
      <c r="F121" s="13" t="s">
        <v>136</v>
      </c>
      <c r="G121" s="13" t="s">
        <v>17</v>
      </c>
      <c r="H121" s="16">
        <v>1988</v>
      </c>
      <c r="I121" s="23" t="s">
        <v>227</v>
      </c>
      <c r="J121" s="53" t="s">
        <v>127</v>
      </c>
      <c r="K121" s="53" t="s">
        <v>273</v>
      </c>
    </row>
    <row r="122" spans="1:12" ht="11.25">
      <c r="A122" s="21" t="s">
        <v>46</v>
      </c>
      <c r="B122" s="43">
        <v>2504.9499999999998</v>
      </c>
      <c r="C122" s="8">
        <v>1</v>
      </c>
      <c r="D122" s="19" t="s">
        <v>279</v>
      </c>
      <c r="E122" s="13">
        <v>71951</v>
      </c>
      <c r="F122" s="13" t="s">
        <v>21</v>
      </c>
      <c r="G122" s="13" t="s">
        <v>12</v>
      </c>
      <c r="H122" s="16">
        <v>2021</v>
      </c>
      <c r="I122" s="23" t="s">
        <v>227</v>
      </c>
      <c r="J122" s="53" t="s">
        <v>127</v>
      </c>
      <c r="K122" s="53" t="s">
        <v>274</v>
      </c>
    </row>
    <row r="123" spans="1:12" ht="11.25">
      <c r="A123" s="27" t="s">
        <v>46</v>
      </c>
      <c r="B123" s="43">
        <v>2504.9499999999998</v>
      </c>
      <c r="C123" s="8">
        <v>1</v>
      </c>
      <c r="D123" s="23" t="s">
        <v>218</v>
      </c>
      <c r="E123" s="13">
        <v>71947</v>
      </c>
      <c r="F123" s="13" t="s">
        <v>21</v>
      </c>
      <c r="G123" s="13" t="s">
        <v>12</v>
      </c>
      <c r="H123" s="16">
        <v>2021</v>
      </c>
      <c r="I123" s="23" t="s">
        <v>232</v>
      </c>
      <c r="J123" s="53" t="s">
        <v>127</v>
      </c>
      <c r="K123" s="53" t="s">
        <v>280</v>
      </c>
    </row>
    <row r="124" spans="1:12" ht="11.25">
      <c r="A124" s="21" t="s">
        <v>46</v>
      </c>
      <c r="B124" s="43">
        <v>2504.9499999999998</v>
      </c>
      <c r="C124" s="8">
        <v>1</v>
      </c>
      <c r="D124" s="19" t="s">
        <v>138</v>
      </c>
      <c r="E124" s="13">
        <v>71896</v>
      </c>
      <c r="F124" s="13" t="s">
        <v>21</v>
      </c>
      <c r="G124" s="13" t="s">
        <v>12</v>
      </c>
      <c r="H124" s="16">
        <v>2019</v>
      </c>
      <c r="I124" s="23" t="s">
        <v>232</v>
      </c>
      <c r="J124" s="53" t="s">
        <v>127</v>
      </c>
      <c r="K124" s="53" t="s">
        <v>281</v>
      </c>
    </row>
    <row r="125" spans="1:12" ht="11.25">
      <c r="A125" s="21" t="s">
        <v>46</v>
      </c>
      <c r="B125" s="43">
        <v>2504.9499999999998</v>
      </c>
      <c r="C125" s="8">
        <v>1</v>
      </c>
      <c r="D125" s="19" t="s">
        <v>367</v>
      </c>
      <c r="E125" s="13">
        <v>71972</v>
      </c>
      <c r="F125" s="13" t="s">
        <v>21</v>
      </c>
      <c r="G125" s="13" t="s">
        <v>12</v>
      </c>
      <c r="H125" s="16">
        <v>2022</v>
      </c>
      <c r="I125" s="23" t="s">
        <v>232</v>
      </c>
      <c r="J125" s="53" t="s">
        <v>127</v>
      </c>
      <c r="K125" s="53" t="s">
        <v>280</v>
      </c>
    </row>
    <row r="126" spans="1:12" ht="11.25">
      <c r="A126" s="21" t="s">
        <v>49</v>
      </c>
      <c r="B126" s="22">
        <v>1541.51</v>
      </c>
      <c r="C126" s="8">
        <v>1</v>
      </c>
      <c r="D126" s="19" t="s">
        <v>346</v>
      </c>
      <c r="E126" s="17">
        <v>71967</v>
      </c>
      <c r="F126" s="13" t="s">
        <v>21</v>
      </c>
      <c r="G126" s="17" t="s">
        <v>12</v>
      </c>
      <c r="H126" s="16">
        <v>2022</v>
      </c>
      <c r="I126" s="23" t="s">
        <v>234</v>
      </c>
      <c r="J126" s="53" t="s">
        <v>139</v>
      </c>
      <c r="K126" s="53" t="s">
        <v>282</v>
      </c>
    </row>
    <row r="127" spans="1:12" ht="11.25">
      <c r="A127" s="27" t="s">
        <v>49</v>
      </c>
      <c r="B127" s="22">
        <v>1541.51</v>
      </c>
      <c r="C127" s="8">
        <v>1</v>
      </c>
      <c r="D127" s="23" t="s">
        <v>140</v>
      </c>
      <c r="E127" s="13">
        <v>71915</v>
      </c>
      <c r="F127" s="17" t="s">
        <v>21</v>
      </c>
      <c r="G127" s="17" t="s">
        <v>12</v>
      </c>
      <c r="H127" s="16">
        <v>2019</v>
      </c>
      <c r="I127" s="23" t="s">
        <v>18</v>
      </c>
      <c r="J127" s="53" t="s">
        <v>139</v>
      </c>
      <c r="K127" s="53" t="s">
        <v>186</v>
      </c>
    </row>
    <row r="128" spans="1:12" ht="11.25">
      <c r="A128" s="21" t="s">
        <v>49</v>
      </c>
      <c r="B128" s="22">
        <v>1541.51</v>
      </c>
      <c r="C128" s="8">
        <v>1</v>
      </c>
      <c r="D128" s="40" t="s">
        <v>141</v>
      </c>
      <c r="E128" s="13">
        <v>71786</v>
      </c>
      <c r="F128" s="13" t="s">
        <v>21</v>
      </c>
      <c r="G128" s="13" t="s">
        <v>12</v>
      </c>
      <c r="H128" s="16">
        <v>2016</v>
      </c>
      <c r="I128" s="23" t="s">
        <v>229</v>
      </c>
      <c r="J128" s="53" t="s">
        <v>139</v>
      </c>
      <c r="K128" s="53" t="s">
        <v>187</v>
      </c>
    </row>
    <row r="129" spans="1:11" ht="11.25">
      <c r="A129" s="21" t="s">
        <v>49</v>
      </c>
      <c r="B129" s="22">
        <v>1541.51</v>
      </c>
      <c r="C129" s="8">
        <v>1</v>
      </c>
      <c r="D129" s="29" t="s">
        <v>142</v>
      </c>
      <c r="E129" s="30">
        <v>71749</v>
      </c>
      <c r="F129" s="25" t="s">
        <v>21</v>
      </c>
      <c r="G129" s="30" t="s">
        <v>12</v>
      </c>
      <c r="H129" s="26">
        <v>2015</v>
      </c>
      <c r="I129" s="21" t="s">
        <v>224</v>
      </c>
      <c r="J129" s="9" t="s">
        <v>139</v>
      </c>
      <c r="K129" s="9" t="s">
        <v>188</v>
      </c>
    </row>
    <row r="130" spans="1:11" ht="11.25">
      <c r="B130" s="98">
        <f>SUM(B3:B129)</f>
        <v>729117.68000000063</v>
      </c>
      <c r="C130" s="2">
        <f>SUM(C3:C129)</f>
        <v>127</v>
      </c>
    </row>
    <row r="153" spans="2:2" ht="11.25">
      <c r="B153" s="99"/>
    </row>
  </sheetData>
  <mergeCells count="2">
    <mergeCell ref="A1:I1"/>
    <mergeCell ref="M1:S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sqref="A1:XFD1048576"/>
    </sheetView>
  </sheetViews>
  <sheetFormatPr defaultColWidth="13.28515625" defaultRowHeight="15"/>
  <cols>
    <col min="1" max="1" width="4.85546875" style="108" bestFit="1" customWidth="1"/>
    <col min="2" max="2" width="3.85546875" style="108" bestFit="1" customWidth="1"/>
    <col min="3" max="3" width="7.85546875" style="108" bestFit="1" customWidth="1"/>
    <col min="4" max="4" width="28.85546875" style="108" customWidth="1"/>
    <col min="5" max="5" width="9" style="108" bestFit="1" customWidth="1"/>
    <col min="6" max="6" width="9.28515625" style="108" customWidth="1"/>
    <col min="7" max="7" width="4.85546875" style="108" bestFit="1" customWidth="1"/>
    <col min="8" max="8" width="7" style="108" bestFit="1" customWidth="1"/>
    <col min="9" max="9" width="3.85546875" style="108" bestFit="1" customWidth="1"/>
    <col min="10" max="10" width="8.7109375" style="108" bestFit="1" customWidth="1"/>
    <col min="11" max="16384" width="13.28515625" style="108"/>
  </cols>
  <sheetData>
    <row r="1" spans="1:10">
      <c r="A1" s="428" t="s">
        <v>374</v>
      </c>
      <c r="B1" s="428"/>
      <c r="C1" s="428"/>
      <c r="D1" s="428"/>
      <c r="E1" s="428"/>
      <c r="G1" s="428" t="s">
        <v>375</v>
      </c>
      <c r="H1" s="428"/>
      <c r="I1" s="428"/>
      <c r="J1" s="428"/>
    </row>
    <row r="2" spans="1:10">
      <c r="A2" s="101" t="s">
        <v>9</v>
      </c>
      <c r="B2" s="102" t="s">
        <v>2</v>
      </c>
      <c r="C2" s="101" t="s">
        <v>296</v>
      </c>
      <c r="D2" s="101" t="s">
        <v>3</v>
      </c>
      <c r="E2" s="103" t="s">
        <v>297</v>
      </c>
      <c r="G2" s="101" t="s">
        <v>9</v>
      </c>
      <c r="H2" s="101" t="s">
        <v>296</v>
      </c>
      <c r="I2" s="102" t="s">
        <v>2</v>
      </c>
      <c r="J2" s="101" t="s">
        <v>298</v>
      </c>
    </row>
    <row r="3" spans="1:10">
      <c r="A3" s="109" t="s">
        <v>299</v>
      </c>
      <c r="B3" s="110">
        <v>1</v>
      </c>
      <c r="C3" s="104">
        <v>1392.8</v>
      </c>
      <c r="D3" s="105" t="s">
        <v>300</v>
      </c>
      <c r="E3" s="106" t="s">
        <v>301</v>
      </c>
      <c r="G3" s="109" t="s">
        <v>299</v>
      </c>
      <c r="H3" s="104">
        <v>1392.8</v>
      </c>
      <c r="I3" s="110">
        <v>6</v>
      </c>
      <c r="J3" s="111">
        <f>H3*I3</f>
        <v>8356.7999999999993</v>
      </c>
    </row>
    <row r="4" spans="1:10">
      <c r="A4" s="109" t="s">
        <v>299</v>
      </c>
      <c r="B4" s="110">
        <v>1</v>
      </c>
      <c r="C4" s="104">
        <v>1392.8</v>
      </c>
      <c r="D4" s="105" t="s">
        <v>302</v>
      </c>
      <c r="E4" s="106" t="s">
        <v>303</v>
      </c>
      <c r="G4" s="109" t="s">
        <v>304</v>
      </c>
      <c r="H4" s="106">
        <v>849.76</v>
      </c>
      <c r="I4" s="110">
        <v>7</v>
      </c>
      <c r="J4" s="111">
        <f t="shared" ref="J4:J6" si="0">H4*I4</f>
        <v>5948.32</v>
      </c>
    </row>
    <row r="5" spans="1:10">
      <c r="A5" s="109" t="s">
        <v>299</v>
      </c>
      <c r="B5" s="110">
        <v>1</v>
      </c>
      <c r="C5" s="104">
        <v>1392.8</v>
      </c>
      <c r="D5" s="105" t="s">
        <v>305</v>
      </c>
      <c r="E5" s="106" t="s">
        <v>306</v>
      </c>
      <c r="G5" s="109" t="s">
        <v>307</v>
      </c>
      <c r="H5" s="106">
        <v>566.5</v>
      </c>
      <c r="I5" s="110">
        <v>4</v>
      </c>
      <c r="J5" s="111">
        <f t="shared" si="0"/>
        <v>2266</v>
      </c>
    </row>
    <row r="6" spans="1:10">
      <c r="A6" s="109" t="s">
        <v>299</v>
      </c>
      <c r="B6" s="110">
        <v>1</v>
      </c>
      <c r="C6" s="104">
        <v>1392.8</v>
      </c>
      <c r="D6" s="105" t="s">
        <v>308</v>
      </c>
      <c r="E6" s="106">
        <v>280</v>
      </c>
      <c r="G6" s="112" t="s">
        <v>309</v>
      </c>
      <c r="H6" s="106">
        <v>505.81</v>
      </c>
      <c r="I6" s="113">
        <v>6</v>
      </c>
      <c r="J6" s="111">
        <f t="shared" si="0"/>
        <v>3034.86</v>
      </c>
    </row>
    <row r="7" spans="1:10">
      <c r="A7" s="109" t="s">
        <v>299</v>
      </c>
      <c r="B7" s="110">
        <v>1</v>
      </c>
      <c r="C7" s="104">
        <v>1392.8</v>
      </c>
      <c r="D7" s="105" t="s">
        <v>310</v>
      </c>
      <c r="E7" s="106">
        <v>663</v>
      </c>
      <c r="G7" s="114"/>
      <c r="H7" s="115"/>
      <c r="I7" s="116">
        <f>SUM(I3:I6)</f>
        <v>23</v>
      </c>
      <c r="J7" s="117">
        <f>SUM(J3:J6)</f>
        <v>19605.98</v>
      </c>
    </row>
    <row r="8" spans="1:10">
      <c r="A8" s="109" t="s">
        <v>299</v>
      </c>
      <c r="B8" s="110">
        <v>1</v>
      </c>
      <c r="C8" s="104">
        <v>1392.8</v>
      </c>
      <c r="D8" s="105" t="s">
        <v>311</v>
      </c>
      <c r="E8" s="106">
        <v>752</v>
      </c>
    </row>
    <row r="9" spans="1:10">
      <c r="A9" s="109" t="s">
        <v>304</v>
      </c>
      <c r="B9" s="110">
        <v>1</v>
      </c>
      <c r="C9" s="106">
        <v>849.76</v>
      </c>
      <c r="D9" s="118" t="s">
        <v>312</v>
      </c>
      <c r="E9" s="106"/>
    </row>
    <row r="10" spans="1:10">
      <c r="A10" s="109" t="s">
        <v>304</v>
      </c>
      <c r="B10" s="110">
        <v>1</v>
      </c>
      <c r="C10" s="106">
        <v>849.76</v>
      </c>
      <c r="D10" s="105" t="s">
        <v>313</v>
      </c>
      <c r="E10" s="106">
        <v>647</v>
      </c>
    </row>
    <row r="11" spans="1:10">
      <c r="A11" s="109" t="s">
        <v>304</v>
      </c>
      <c r="B11" s="110">
        <v>1</v>
      </c>
      <c r="C11" s="106">
        <v>849.76</v>
      </c>
      <c r="D11" s="105" t="s">
        <v>314</v>
      </c>
      <c r="E11" s="106">
        <v>531</v>
      </c>
    </row>
    <row r="12" spans="1:10">
      <c r="A12" s="109" t="s">
        <v>304</v>
      </c>
      <c r="B12" s="110">
        <v>1</v>
      </c>
      <c r="C12" s="106">
        <v>849.76</v>
      </c>
      <c r="D12" s="118" t="s">
        <v>312</v>
      </c>
      <c r="E12" s="106"/>
    </row>
    <row r="13" spans="1:10">
      <c r="A13" s="109" t="s">
        <v>304</v>
      </c>
      <c r="B13" s="110">
        <v>1</v>
      </c>
      <c r="C13" s="106">
        <v>849.76</v>
      </c>
      <c r="D13" s="105" t="s">
        <v>315</v>
      </c>
      <c r="E13" s="106">
        <v>2187</v>
      </c>
    </row>
    <row r="14" spans="1:10">
      <c r="A14" s="109" t="s">
        <v>304</v>
      </c>
      <c r="B14" s="110">
        <v>1</v>
      </c>
      <c r="C14" s="106">
        <v>849.76</v>
      </c>
      <c r="D14" s="105" t="s">
        <v>316</v>
      </c>
      <c r="E14" s="106">
        <v>2232</v>
      </c>
    </row>
    <row r="15" spans="1:10">
      <c r="A15" s="109" t="s">
        <v>304</v>
      </c>
      <c r="B15" s="110">
        <v>1</v>
      </c>
      <c r="C15" s="106">
        <v>849.76</v>
      </c>
      <c r="D15" s="118" t="s">
        <v>312</v>
      </c>
      <c r="E15" s="106">
        <v>2704</v>
      </c>
    </row>
    <row r="16" spans="1:10">
      <c r="A16" s="109" t="s">
        <v>307</v>
      </c>
      <c r="B16" s="110">
        <v>1</v>
      </c>
      <c r="C16" s="106">
        <v>566.5</v>
      </c>
      <c r="D16" s="105" t="s">
        <v>317</v>
      </c>
      <c r="E16" s="106" t="s">
        <v>318</v>
      </c>
    </row>
    <row r="17" spans="1:5">
      <c r="A17" s="109" t="s">
        <v>307</v>
      </c>
      <c r="B17" s="110">
        <v>1</v>
      </c>
      <c r="C17" s="106">
        <v>566.5</v>
      </c>
      <c r="D17" s="118" t="s">
        <v>312</v>
      </c>
      <c r="E17" s="106"/>
    </row>
    <row r="18" spans="1:5">
      <c r="A18" s="109" t="s">
        <v>307</v>
      </c>
      <c r="B18" s="110">
        <v>1</v>
      </c>
      <c r="C18" s="106">
        <v>566.5</v>
      </c>
      <c r="D18" s="118" t="s">
        <v>312</v>
      </c>
      <c r="E18" s="106"/>
    </row>
    <row r="19" spans="1:5">
      <c r="A19" s="109" t="s">
        <v>307</v>
      </c>
      <c r="B19" s="110">
        <v>1</v>
      </c>
      <c r="C19" s="106">
        <v>566.5</v>
      </c>
      <c r="D19" s="118" t="s">
        <v>312</v>
      </c>
      <c r="E19" s="106"/>
    </row>
    <row r="20" spans="1:5">
      <c r="A20" s="109" t="s">
        <v>309</v>
      </c>
      <c r="B20" s="110">
        <v>1</v>
      </c>
      <c r="C20" s="106">
        <v>505.81</v>
      </c>
      <c r="D20" s="105" t="s">
        <v>319</v>
      </c>
      <c r="E20" s="107">
        <v>2194</v>
      </c>
    </row>
    <row r="21" spans="1:5">
      <c r="A21" s="109" t="s">
        <v>309</v>
      </c>
      <c r="B21" s="110">
        <v>1</v>
      </c>
      <c r="C21" s="106">
        <v>505.81</v>
      </c>
      <c r="D21" s="105" t="s">
        <v>320</v>
      </c>
      <c r="E21" s="106">
        <v>2640</v>
      </c>
    </row>
    <row r="22" spans="1:5">
      <c r="A22" s="109" t="s">
        <v>309</v>
      </c>
      <c r="B22" s="110">
        <v>1</v>
      </c>
      <c r="C22" s="106">
        <v>505.81</v>
      </c>
      <c r="D22" s="105" t="s">
        <v>321</v>
      </c>
      <c r="E22" s="106">
        <v>1996</v>
      </c>
    </row>
    <row r="23" spans="1:5">
      <c r="A23" s="109" t="s">
        <v>309</v>
      </c>
      <c r="B23" s="110">
        <v>1</v>
      </c>
      <c r="C23" s="106">
        <v>505.81</v>
      </c>
      <c r="D23" s="105" t="s">
        <v>322</v>
      </c>
      <c r="E23" s="106">
        <v>774</v>
      </c>
    </row>
    <row r="24" spans="1:5">
      <c r="A24" s="109" t="s">
        <v>309</v>
      </c>
      <c r="B24" s="110">
        <v>1</v>
      </c>
      <c r="C24" s="106">
        <v>505.81</v>
      </c>
      <c r="D24" s="119" t="s">
        <v>312</v>
      </c>
      <c r="E24" s="120"/>
    </row>
    <row r="25" spans="1:5">
      <c r="A25" s="112" t="s">
        <v>309</v>
      </c>
      <c r="B25" s="113">
        <v>1</v>
      </c>
      <c r="C25" s="106">
        <v>505.81</v>
      </c>
      <c r="D25" s="118" t="s">
        <v>312</v>
      </c>
      <c r="E25" s="120"/>
    </row>
    <row r="26" spans="1:5">
      <c r="A26" s="114"/>
      <c r="B26" s="121">
        <f>SUM(B3:B25)</f>
        <v>23</v>
      </c>
      <c r="C26" s="115">
        <f>SUM(C3:C25)</f>
        <v>19605.98000000001</v>
      </c>
      <c r="D26" s="114"/>
      <c r="E26" s="114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153"/>
  <sheetViews>
    <sheetView topLeftCell="E100" workbookViewId="0">
      <selection activeCell="O13" sqref="O13:P13"/>
    </sheetView>
  </sheetViews>
  <sheetFormatPr defaultColWidth="9.140625" defaultRowHeight="12" customHeight="1"/>
  <cols>
    <col min="1" max="1" width="7.140625" style="1" customWidth="1"/>
    <col min="2" max="2" width="11" style="1" bestFit="1" customWidth="1"/>
    <col min="3" max="3" width="3.85546875" style="2" customWidth="1"/>
    <col min="4" max="4" width="37.5703125" style="1" bestFit="1" customWidth="1"/>
    <col min="5" max="5" width="8.5703125" style="3" bestFit="1" customWidth="1"/>
    <col min="6" max="6" width="9.85546875" style="1" bestFit="1" customWidth="1"/>
    <col min="7" max="7" width="6.140625" style="1" bestFit="1" customWidth="1"/>
    <col min="8" max="8" width="4.42578125" style="4" bestFit="1" customWidth="1"/>
    <col min="9" max="9" width="7.85546875" style="1" bestFit="1" customWidth="1"/>
    <col min="10" max="10" width="15" style="5" bestFit="1" customWidth="1"/>
    <col min="11" max="11" width="56.42578125" style="5" bestFit="1" customWidth="1"/>
    <col min="12" max="12" width="7.140625" style="6" customWidth="1"/>
    <col min="13" max="13" width="13.85546875" style="1" customWidth="1"/>
    <col min="14" max="14" width="7.7109375" style="1" customWidth="1"/>
    <col min="15" max="15" width="9.140625" style="1" customWidth="1"/>
    <col min="16" max="16" width="11.7109375" style="1" customWidth="1"/>
    <col min="17" max="17" width="7.85546875" style="1" customWidth="1"/>
    <col min="18" max="18" width="3.7109375" style="2" customWidth="1"/>
    <col min="19" max="19" width="9.5703125" style="1" customWidth="1"/>
    <col min="20" max="20" width="14.28515625" style="1" customWidth="1"/>
    <col min="21" max="16384" width="9.140625" style="1"/>
  </cols>
  <sheetData>
    <row r="1" spans="1:19" ht="11.25">
      <c r="A1" s="427" t="s">
        <v>376</v>
      </c>
      <c r="B1" s="427"/>
      <c r="C1" s="427"/>
      <c r="D1" s="427"/>
      <c r="E1" s="427"/>
      <c r="F1" s="427"/>
      <c r="G1" s="427"/>
      <c r="H1" s="427"/>
      <c r="I1" s="427"/>
      <c r="J1" s="52"/>
      <c r="K1" s="52"/>
      <c r="M1" s="427" t="s">
        <v>377</v>
      </c>
      <c r="N1" s="427"/>
      <c r="O1" s="427"/>
      <c r="P1" s="427"/>
      <c r="Q1" s="427"/>
      <c r="R1" s="427"/>
      <c r="S1" s="427"/>
    </row>
    <row r="2" spans="1:19" ht="11.25">
      <c r="A2" s="7" t="s">
        <v>0</v>
      </c>
      <c r="B2" s="7" t="s">
        <v>1</v>
      </c>
      <c r="C2" s="8" t="s">
        <v>2</v>
      </c>
      <c r="D2" s="7" t="s">
        <v>3</v>
      </c>
      <c r="E2" s="9" t="s">
        <v>4</v>
      </c>
      <c r="F2" s="7" t="s">
        <v>5</v>
      </c>
      <c r="G2" s="7" t="s">
        <v>6</v>
      </c>
      <c r="H2" s="10" t="s">
        <v>221</v>
      </c>
      <c r="I2" s="7" t="s">
        <v>7</v>
      </c>
      <c r="J2" s="9" t="s">
        <v>8</v>
      </c>
      <c r="K2" s="9" t="s">
        <v>222</v>
      </c>
      <c r="M2" s="165"/>
      <c r="N2" s="165" t="s">
        <v>9</v>
      </c>
      <c r="O2" s="165" t="s">
        <v>10</v>
      </c>
      <c r="P2" s="165" t="s">
        <v>11</v>
      </c>
      <c r="Q2" s="165" t="s">
        <v>12</v>
      </c>
      <c r="R2" s="166" t="s">
        <v>2</v>
      </c>
      <c r="S2" s="165" t="s">
        <v>13</v>
      </c>
    </row>
    <row r="3" spans="1:19" ht="11.25">
      <c r="A3" s="7" t="s">
        <v>198</v>
      </c>
      <c r="B3" s="11">
        <v>16240</v>
      </c>
      <c r="C3" s="8">
        <v>1</v>
      </c>
      <c r="D3" s="12" t="s">
        <v>15</v>
      </c>
      <c r="E3" s="17">
        <v>71881</v>
      </c>
      <c r="F3" s="19" t="s">
        <v>16</v>
      </c>
      <c r="G3" s="17" t="s">
        <v>17</v>
      </c>
      <c r="H3" s="132">
        <v>2018</v>
      </c>
      <c r="I3" s="32" t="s">
        <v>18</v>
      </c>
      <c r="J3" s="56" t="s">
        <v>223</v>
      </c>
      <c r="K3" s="56" t="s">
        <v>223</v>
      </c>
      <c r="M3" s="27" t="s">
        <v>199</v>
      </c>
      <c r="N3" s="27" t="s">
        <v>200</v>
      </c>
      <c r="O3" s="133">
        <v>3248</v>
      </c>
      <c r="P3" s="133">
        <v>12992</v>
      </c>
      <c r="Q3" s="133">
        <f>O3+P3</f>
        <v>16240</v>
      </c>
      <c r="R3" s="134">
        <v>1</v>
      </c>
      <c r="S3" s="135">
        <f t="shared" ref="S3:S13" si="0">Q3*R3</f>
        <v>16240</v>
      </c>
    </row>
    <row r="4" spans="1:19" ht="11.25">
      <c r="A4" s="7" t="s">
        <v>201</v>
      </c>
      <c r="B4" s="11">
        <v>13920</v>
      </c>
      <c r="C4" s="8">
        <v>1</v>
      </c>
      <c r="D4" s="32" t="s">
        <v>163</v>
      </c>
      <c r="E4" s="30">
        <v>71930</v>
      </c>
      <c r="F4" s="36" t="s">
        <v>21</v>
      </c>
      <c r="G4" s="30" t="s">
        <v>12</v>
      </c>
      <c r="H4" s="39">
        <v>2021</v>
      </c>
      <c r="I4" s="27" t="s">
        <v>24</v>
      </c>
      <c r="J4" s="56" t="s">
        <v>25</v>
      </c>
      <c r="K4" s="56" t="s">
        <v>145</v>
      </c>
      <c r="M4" s="27" t="s">
        <v>358</v>
      </c>
      <c r="N4" s="27" t="s">
        <v>200</v>
      </c>
      <c r="O4" s="133">
        <v>2784</v>
      </c>
      <c r="P4" s="133">
        <v>11136</v>
      </c>
      <c r="Q4" s="133">
        <f>O4+P4</f>
        <v>13920</v>
      </c>
      <c r="R4" s="134">
        <v>6</v>
      </c>
      <c r="S4" s="135">
        <f t="shared" si="0"/>
        <v>83520</v>
      </c>
    </row>
    <row r="5" spans="1:19" ht="11.25">
      <c r="A5" s="7" t="s">
        <v>201</v>
      </c>
      <c r="B5" s="11">
        <v>13920</v>
      </c>
      <c r="C5" s="8">
        <v>1</v>
      </c>
      <c r="D5" s="12" t="s">
        <v>27</v>
      </c>
      <c r="E5" s="17">
        <v>71891</v>
      </c>
      <c r="F5" s="17" t="s">
        <v>28</v>
      </c>
      <c r="G5" s="17" t="s">
        <v>29</v>
      </c>
      <c r="H5" s="20">
        <v>2019</v>
      </c>
      <c r="I5" s="32" t="s">
        <v>224</v>
      </c>
      <c r="J5" s="56" t="s">
        <v>225</v>
      </c>
      <c r="K5" s="56" t="s">
        <v>226</v>
      </c>
      <c r="M5" s="165" t="s">
        <v>359</v>
      </c>
      <c r="N5" s="165" t="s">
        <v>14</v>
      </c>
      <c r="O5" s="171">
        <v>2312.25</v>
      </c>
      <c r="P5" s="171">
        <v>9249.0300000000007</v>
      </c>
      <c r="Q5" s="171">
        <f>O5+P5</f>
        <v>11561.28</v>
      </c>
      <c r="R5" s="166">
        <v>3</v>
      </c>
      <c r="S5" s="172">
        <f t="shared" si="0"/>
        <v>34683.840000000004</v>
      </c>
    </row>
    <row r="6" spans="1:19" ht="11.25">
      <c r="A6" s="7" t="s">
        <v>201</v>
      </c>
      <c r="B6" s="11">
        <v>13920</v>
      </c>
      <c r="C6" s="8">
        <v>1</v>
      </c>
      <c r="D6" s="12" t="s">
        <v>32</v>
      </c>
      <c r="E6" s="17">
        <v>71884</v>
      </c>
      <c r="F6" s="17" t="s">
        <v>21</v>
      </c>
      <c r="G6" s="17" t="s">
        <v>12</v>
      </c>
      <c r="H6" s="20">
        <v>2019</v>
      </c>
      <c r="I6" s="32" t="s">
        <v>227</v>
      </c>
      <c r="J6" s="56" t="s">
        <v>225</v>
      </c>
      <c r="K6" s="56" t="s">
        <v>228</v>
      </c>
      <c r="M6" s="165" t="s">
        <v>360</v>
      </c>
      <c r="N6" s="165" t="s">
        <v>19</v>
      </c>
      <c r="O6" s="171">
        <v>1695.65</v>
      </c>
      <c r="P6" s="171">
        <v>6782.61</v>
      </c>
      <c r="Q6" s="171">
        <f t="shared" ref="Q6:Q13" si="1">O6+P6</f>
        <v>8478.26</v>
      </c>
      <c r="R6" s="166">
        <v>6</v>
      </c>
      <c r="S6" s="172">
        <f t="shared" si="0"/>
        <v>50869.56</v>
      </c>
    </row>
    <row r="7" spans="1:19" ht="11.25">
      <c r="A7" s="7" t="s">
        <v>201</v>
      </c>
      <c r="B7" s="11">
        <v>13920</v>
      </c>
      <c r="C7" s="8">
        <v>1</v>
      </c>
      <c r="D7" s="18" t="s">
        <v>35</v>
      </c>
      <c r="E7" s="17">
        <v>71880</v>
      </c>
      <c r="F7" s="19" t="s">
        <v>21</v>
      </c>
      <c r="G7" s="17" t="s">
        <v>12</v>
      </c>
      <c r="H7" s="20">
        <v>2019</v>
      </c>
      <c r="I7" s="32" t="s">
        <v>229</v>
      </c>
      <c r="J7" s="56" t="s">
        <v>230</v>
      </c>
      <c r="K7" s="56" t="s">
        <v>231</v>
      </c>
      <c r="M7" s="165" t="s">
        <v>361</v>
      </c>
      <c r="N7" s="165" t="s">
        <v>31</v>
      </c>
      <c r="O7" s="171">
        <v>1425.9</v>
      </c>
      <c r="P7" s="171">
        <v>5703.56</v>
      </c>
      <c r="Q7" s="171">
        <f t="shared" si="1"/>
        <v>7129.4600000000009</v>
      </c>
      <c r="R7" s="166">
        <v>9</v>
      </c>
      <c r="S7" s="172">
        <f t="shared" si="0"/>
        <v>64165.140000000007</v>
      </c>
    </row>
    <row r="8" spans="1:19" ht="11.25">
      <c r="A8" s="7" t="s">
        <v>201</v>
      </c>
      <c r="B8" s="11">
        <v>13920</v>
      </c>
      <c r="C8" s="8">
        <v>1</v>
      </c>
      <c r="D8" s="12" t="s">
        <v>146</v>
      </c>
      <c r="E8" s="19">
        <v>71931</v>
      </c>
      <c r="F8" s="19" t="s">
        <v>21</v>
      </c>
      <c r="G8" s="19" t="s">
        <v>147</v>
      </c>
      <c r="H8" s="132">
        <v>2021</v>
      </c>
      <c r="I8" s="32" t="s">
        <v>232</v>
      </c>
      <c r="J8" s="56" t="s">
        <v>230</v>
      </c>
      <c r="K8" s="56" t="s">
        <v>329</v>
      </c>
      <c r="M8" s="165" t="s">
        <v>33</v>
      </c>
      <c r="N8" s="165" t="s">
        <v>34</v>
      </c>
      <c r="O8" s="171">
        <v>1310.28</v>
      </c>
      <c r="P8" s="171">
        <v>5241.1099999999997</v>
      </c>
      <c r="Q8" s="171">
        <f t="shared" si="1"/>
        <v>6551.3899999999994</v>
      </c>
      <c r="R8" s="166">
        <v>27</v>
      </c>
      <c r="S8" s="172">
        <f t="shared" si="0"/>
        <v>176887.52999999997</v>
      </c>
    </row>
    <row r="9" spans="1:19" ht="11.25">
      <c r="A9" s="7" t="s">
        <v>201</v>
      </c>
      <c r="B9" s="11">
        <v>13920</v>
      </c>
      <c r="C9" s="8">
        <v>1</v>
      </c>
      <c r="D9" s="12" t="s">
        <v>44</v>
      </c>
      <c r="E9" s="17">
        <v>71887</v>
      </c>
      <c r="F9" s="17" t="s">
        <v>21</v>
      </c>
      <c r="G9" s="17" t="s">
        <v>12</v>
      </c>
      <c r="H9" s="20">
        <v>2019</v>
      </c>
      <c r="I9" s="32" t="s">
        <v>234</v>
      </c>
      <c r="J9" s="56" t="s">
        <v>230</v>
      </c>
      <c r="K9" s="56" t="s">
        <v>235</v>
      </c>
      <c r="M9" s="165" t="s">
        <v>36</v>
      </c>
      <c r="N9" s="165" t="s">
        <v>37</v>
      </c>
      <c r="O9" s="171">
        <v>1076.06</v>
      </c>
      <c r="P9" s="171">
        <v>4316.21</v>
      </c>
      <c r="Q9" s="171">
        <v>5395.27</v>
      </c>
      <c r="R9" s="166">
        <v>25</v>
      </c>
      <c r="S9" s="172">
        <f t="shared" si="0"/>
        <v>134881.75</v>
      </c>
    </row>
    <row r="10" spans="1:19" ht="11.25">
      <c r="A10" s="21" t="s">
        <v>14</v>
      </c>
      <c r="B10" s="22">
        <v>11561.28</v>
      </c>
      <c r="C10" s="8">
        <v>1</v>
      </c>
      <c r="D10" s="19" t="s">
        <v>41</v>
      </c>
      <c r="E10" s="17">
        <v>6971</v>
      </c>
      <c r="F10" s="17" t="s">
        <v>21</v>
      </c>
      <c r="G10" s="17" t="s">
        <v>12</v>
      </c>
      <c r="H10" s="20">
        <v>2009</v>
      </c>
      <c r="I10" s="32" t="s">
        <v>229</v>
      </c>
      <c r="J10" s="56" t="s">
        <v>236</v>
      </c>
      <c r="K10" s="56" t="s">
        <v>330</v>
      </c>
      <c r="M10" s="165" t="s">
        <v>39</v>
      </c>
      <c r="N10" s="165" t="s">
        <v>40</v>
      </c>
      <c r="O10" s="165">
        <v>936.46</v>
      </c>
      <c r="P10" s="171">
        <v>3745.85</v>
      </c>
      <c r="Q10" s="171">
        <f t="shared" si="1"/>
        <v>4682.3099999999995</v>
      </c>
      <c r="R10" s="166">
        <v>4</v>
      </c>
      <c r="S10" s="172">
        <f t="shared" si="0"/>
        <v>18729.239999999998</v>
      </c>
    </row>
    <row r="11" spans="1:19" ht="11.25">
      <c r="A11" s="21" t="s">
        <v>14</v>
      </c>
      <c r="B11" s="22">
        <v>11561.28</v>
      </c>
      <c r="C11" s="8">
        <v>1</v>
      </c>
      <c r="D11" s="32" t="s">
        <v>50</v>
      </c>
      <c r="E11" s="17">
        <v>71922</v>
      </c>
      <c r="F11" s="19" t="s">
        <v>21</v>
      </c>
      <c r="G11" s="17" t="s">
        <v>12</v>
      </c>
      <c r="H11" s="20">
        <v>2019</v>
      </c>
      <c r="I11" s="32" t="s">
        <v>18</v>
      </c>
      <c r="J11" s="56" t="s">
        <v>236</v>
      </c>
      <c r="K11" s="56" t="s">
        <v>331</v>
      </c>
      <c r="M11" s="165" t="s">
        <v>42</v>
      </c>
      <c r="N11" s="165" t="s">
        <v>43</v>
      </c>
      <c r="O11" s="165">
        <v>770.75</v>
      </c>
      <c r="P11" s="171">
        <v>3083.01</v>
      </c>
      <c r="Q11" s="171">
        <f t="shared" si="1"/>
        <v>3853.76</v>
      </c>
      <c r="R11" s="166">
        <v>28</v>
      </c>
      <c r="S11" s="172">
        <f t="shared" si="0"/>
        <v>107905.28</v>
      </c>
    </row>
    <row r="12" spans="1:19">
      <c r="A12" s="21" t="s">
        <v>14</v>
      </c>
      <c r="B12" s="22">
        <v>11561.28</v>
      </c>
      <c r="C12" s="8">
        <v>1</v>
      </c>
      <c r="D12" s="24" t="s">
        <v>239</v>
      </c>
      <c r="E12" s="30">
        <v>71950</v>
      </c>
      <c r="F12" s="19" t="s">
        <v>21</v>
      </c>
      <c r="G12" s="17" t="s">
        <v>12</v>
      </c>
      <c r="H12" s="39">
        <v>2021</v>
      </c>
      <c r="I12" s="32" t="s">
        <v>18</v>
      </c>
      <c r="J12" s="56" t="s">
        <v>240</v>
      </c>
      <c r="K12" s="57" t="s">
        <v>241</v>
      </c>
      <c r="M12" s="165" t="s">
        <v>45</v>
      </c>
      <c r="N12" s="165" t="s">
        <v>46</v>
      </c>
      <c r="O12" s="165">
        <v>500.99</v>
      </c>
      <c r="P12" s="171">
        <v>2003.96</v>
      </c>
      <c r="Q12" s="171">
        <f t="shared" si="1"/>
        <v>2504.9499999999998</v>
      </c>
      <c r="R12" s="166">
        <v>14</v>
      </c>
      <c r="S12" s="172">
        <f t="shared" si="0"/>
        <v>35069.299999999996</v>
      </c>
    </row>
    <row r="13" spans="1:19" ht="11.25">
      <c r="A13" s="27" t="s">
        <v>19</v>
      </c>
      <c r="B13" s="28">
        <v>8478.26</v>
      </c>
      <c r="C13" s="8">
        <v>1</v>
      </c>
      <c r="D13" s="36" t="s">
        <v>20</v>
      </c>
      <c r="E13" s="30">
        <v>71802</v>
      </c>
      <c r="F13" s="30" t="s">
        <v>21</v>
      </c>
      <c r="G13" s="30" t="s">
        <v>12</v>
      </c>
      <c r="H13" s="79">
        <v>2016</v>
      </c>
      <c r="I13" s="32" t="s">
        <v>18</v>
      </c>
      <c r="J13" s="59" t="s">
        <v>22</v>
      </c>
      <c r="K13" s="59" t="s">
        <v>144</v>
      </c>
      <c r="M13" s="165" t="s">
        <v>48</v>
      </c>
      <c r="N13" s="165" t="s">
        <v>49</v>
      </c>
      <c r="O13" s="165">
        <v>308.3</v>
      </c>
      <c r="P13" s="171">
        <v>1233.21</v>
      </c>
      <c r="Q13" s="171">
        <f t="shared" si="1"/>
        <v>1541.51</v>
      </c>
      <c r="R13" s="166">
        <v>4</v>
      </c>
      <c r="S13" s="172">
        <f t="shared" si="0"/>
        <v>6166.04</v>
      </c>
    </row>
    <row r="14" spans="1:19" ht="11.25">
      <c r="A14" s="21" t="s">
        <v>19</v>
      </c>
      <c r="B14" s="28">
        <v>8478.26</v>
      </c>
      <c r="C14" s="8">
        <v>1</v>
      </c>
      <c r="D14" s="32" t="s">
        <v>204</v>
      </c>
      <c r="E14" s="138">
        <v>71940</v>
      </c>
      <c r="F14" s="17" t="s">
        <v>21</v>
      </c>
      <c r="G14" s="17" t="s">
        <v>12</v>
      </c>
      <c r="H14" s="20">
        <v>2021</v>
      </c>
      <c r="I14" s="32" t="s">
        <v>18</v>
      </c>
      <c r="J14" s="59" t="s">
        <v>22</v>
      </c>
      <c r="K14" s="56" t="s">
        <v>205</v>
      </c>
      <c r="M14" s="183"/>
      <c r="N14" s="183"/>
      <c r="O14" s="183"/>
      <c r="P14" s="183"/>
      <c r="Q14" s="183"/>
      <c r="R14" s="183"/>
      <c r="S14" s="184">
        <f>SUM(S3:S13)</f>
        <v>729117.68</v>
      </c>
    </row>
    <row r="15" spans="1:19" ht="11.25">
      <c r="A15" s="21" t="s">
        <v>19</v>
      </c>
      <c r="B15" s="28">
        <v>8478.26</v>
      </c>
      <c r="C15" s="8">
        <v>1</v>
      </c>
      <c r="D15" s="34" t="s">
        <v>351</v>
      </c>
      <c r="E15" s="30">
        <v>71970</v>
      </c>
      <c r="F15" s="17" t="s">
        <v>21</v>
      </c>
      <c r="G15" s="17" t="s">
        <v>12</v>
      </c>
      <c r="H15" s="27">
        <v>2022</v>
      </c>
      <c r="I15" s="32" t="s">
        <v>18</v>
      </c>
      <c r="J15" s="59" t="s">
        <v>22</v>
      </c>
      <c r="K15" s="59" t="s">
        <v>22</v>
      </c>
      <c r="M15" s="183"/>
      <c r="N15" s="183"/>
      <c r="O15" s="183"/>
      <c r="P15" s="183"/>
      <c r="Q15" s="183"/>
      <c r="R15" s="183"/>
      <c r="S15" s="185"/>
    </row>
    <row r="16" spans="1:19" ht="11.25">
      <c r="A16" s="27" t="s">
        <v>19</v>
      </c>
      <c r="B16" s="28">
        <v>8478.26</v>
      </c>
      <c r="C16" s="8">
        <v>1</v>
      </c>
      <c r="D16" s="32" t="s">
        <v>283</v>
      </c>
      <c r="E16" s="138">
        <v>71957</v>
      </c>
      <c r="F16" s="17" t="s">
        <v>21</v>
      </c>
      <c r="G16" s="17" t="s">
        <v>12</v>
      </c>
      <c r="H16" s="20">
        <v>2021</v>
      </c>
      <c r="I16" s="32" t="s">
        <v>18</v>
      </c>
      <c r="J16" s="59" t="s">
        <v>22</v>
      </c>
      <c r="K16" s="56" t="s">
        <v>22</v>
      </c>
      <c r="L16" s="58"/>
    </row>
    <row r="17" spans="1:20" ht="12" customHeight="1">
      <c r="A17" s="21" t="s">
        <v>19</v>
      </c>
      <c r="B17" s="28">
        <v>8478.26</v>
      </c>
      <c r="C17" s="8">
        <v>1</v>
      </c>
      <c r="D17" s="192" t="s">
        <v>364</v>
      </c>
      <c r="E17" s="193">
        <v>71975</v>
      </c>
      <c r="F17" s="30" t="s">
        <v>21</v>
      </c>
      <c r="G17" s="30" t="s">
        <v>12</v>
      </c>
      <c r="H17" s="39">
        <v>2022</v>
      </c>
      <c r="I17" s="27" t="s">
        <v>18</v>
      </c>
      <c r="J17" s="59" t="s">
        <v>22</v>
      </c>
      <c r="K17" s="59" t="s">
        <v>22</v>
      </c>
      <c r="L17" s="58"/>
    </row>
    <row r="18" spans="1:20" ht="12" customHeight="1">
      <c r="A18" s="21" t="s">
        <v>19</v>
      </c>
      <c r="B18" s="28">
        <v>8478.26</v>
      </c>
      <c r="C18" s="8">
        <v>1</v>
      </c>
      <c r="D18" s="27" t="s">
        <v>362</v>
      </c>
      <c r="E18" s="141">
        <v>71971</v>
      </c>
      <c r="F18" s="17" t="s">
        <v>21</v>
      </c>
      <c r="G18" s="17" t="s">
        <v>12</v>
      </c>
      <c r="H18" s="20">
        <v>2023</v>
      </c>
      <c r="I18" s="27" t="s">
        <v>18</v>
      </c>
      <c r="J18" s="59" t="s">
        <v>22</v>
      </c>
      <c r="K18" s="56" t="s">
        <v>22</v>
      </c>
      <c r="L18" s="58"/>
    </row>
    <row r="19" spans="1:20" ht="12" customHeight="1">
      <c r="A19" s="27" t="s">
        <v>31</v>
      </c>
      <c r="B19" s="28">
        <v>7129.46</v>
      </c>
      <c r="C19" s="8">
        <v>1</v>
      </c>
      <c r="D19" s="36" t="s">
        <v>47</v>
      </c>
      <c r="E19" s="30">
        <v>71785</v>
      </c>
      <c r="F19" s="30" t="s">
        <v>21</v>
      </c>
      <c r="G19" s="30" t="s">
        <v>12</v>
      </c>
      <c r="H19" s="39">
        <v>2016</v>
      </c>
      <c r="I19" s="32" t="s">
        <v>18</v>
      </c>
      <c r="J19" s="59" t="s">
        <v>196</v>
      </c>
      <c r="K19" s="59" t="s">
        <v>245</v>
      </c>
      <c r="L19" s="60"/>
      <c r="T19" s="76"/>
    </row>
    <row r="20" spans="1:20" ht="12" customHeight="1">
      <c r="A20" s="21" t="s">
        <v>31</v>
      </c>
      <c r="B20" s="28">
        <v>7129.46</v>
      </c>
      <c r="C20" s="8">
        <v>1</v>
      </c>
      <c r="D20" s="36" t="s">
        <v>53</v>
      </c>
      <c r="E20" s="30">
        <v>70394</v>
      </c>
      <c r="F20" s="30" t="s">
        <v>21</v>
      </c>
      <c r="G20" s="30" t="s">
        <v>12</v>
      </c>
      <c r="H20" s="39">
        <v>1993</v>
      </c>
      <c r="I20" s="27" t="s">
        <v>224</v>
      </c>
      <c r="J20" s="59" t="s">
        <v>196</v>
      </c>
      <c r="K20" s="59" t="s">
        <v>246</v>
      </c>
    </row>
    <row r="21" spans="1:20" ht="12" customHeight="1">
      <c r="A21" s="21" t="s">
        <v>31</v>
      </c>
      <c r="B21" s="28">
        <v>7129.46</v>
      </c>
      <c r="C21" s="8">
        <v>1</v>
      </c>
      <c r="D21" s="27" t="s">
        <v>195</v>
      </c>
      <c r="E21" s="30">
        <v>71937</v>
      </c>
      <c r="F21" s="30" t="s">
        <v>21</v>
      </c>
      <c r="G21" s="30" t="s">
        <v>12</v>
      </c>
      <c r="H21" s="39">
        <v>2021</v>
      </c>
      <c r="I21" s="27" t="s">
        <v>18</v>
      </c>
      <c r="J21" s="59" t="s">
        <v>196</v>
      </c>
      <c r="K21" s="59" t="s">
        <v>247</v>
      </c>
    </row>
    <row r="22" spans="1:20" ht="12" customHeight="1">
      <c r="A22" s="27" t="s">
        <v>31</v>
      </c>
      <c r="B22" s="28">
        <v>7129.46</v>
      </c>
      <c r="C22" s="8">
        <v>1</v>
      </c>
      <c r="D22" s="19" t="s">
        <v>73</v>
      </c>
      <c r="E22" s="17">
        <v>6874</v>
      </c>
      <c r="F22" s="17" t="s">
        <v>21</v>
      </c>
      <c r="G22" s="17" t="s">
        <v>12</v>
      </c>
      <c r="H22" s="20">
        <v>2007</v>
      </c>
      <c r="I22" s="32" t="s">
        <v>224</v>
      </c>
      <c r="J22" s="56" t="s">
        <v>196</v>
      </c>
      <c r="K22" s="56" t="s">
        <v>248</v>
      </c>
    </row>
    <row r="23" spans="1:20" ht="12" customHeight="1">
      <c r="A23" s="27" t="s">
        <v>31</v>
      </c>
      <c r="B23" s="28">
        <v>7129.46</v>
      </c>
      <c r="C23" s="8">
        <v>1</v>
      </c>
      <c r="D23" s="36" t="s">
        <v>95</v>
      </c>
      <c r="E23" s="30">
        <v>71810</v>
      </c>
      <c r="F23" s="30" t="s">
        <v>21</v>
      </c>
      <c r="G23" s="30" t="s">
        <v>12</v>
      </c>
      <c r="H23" s="39">
        <v>2017</v>
      </c>
      <c r="I23" s="27" t="s">
        <v>232</v>
      </c>
      <c r="J23" s="59" t="s">
        <v>196</v>
      </c>
      <c r="K23" s="56" t="s">
        <v>369</v>
      </c>
      <c r="L23" s="100"/>
    </row>
    <row r="24" spans="1:20" ht="12" customHeight="1">
      <c r="A24" s="27" t="s">
        <v>31</v>
      </c>
      <c r="B24" s="28">
        <v>7129.46</v>
      </c>
      <c r="C24" s="8">
        <v>1</v>
      </c>
      <c r="D24" s="19" t="s">
        <v>71</v>
      </c>
      <c r="E24" s="17">
        <v>70629</v>
      </c>
      <c r="F24" s="17" t="s">
        <v>21</v>
      </c>
      <c r="G24" s="17" t="s">
        <v>12</v>
      </c>
      <c r="H24" s="20">
        <v>2012</v>
      </c>
      <c r="I24" s="32" t="s">
        <v>229</v>
      </c>
      <c r="J24" s="56" t="s">
        <v>196</v>
      </c>
      <c r="K24" s="56" t="s">
        <v>249</v>
      </c>
    </row>
    <row r="25" spans="1:20" ht="12" customHeight="1">
      <c r="A25" s="27" t="s">
        <v>31</v>
      </c>
      <c r="B25" s="28">
        <v>7129.46</v>
      </c>
      <c r="C25" s="8">
        <v>1</v>
      </c>
      <c r="D25" s="32" t="s">
        <v>83</v>
      </c>
      <c r="E25" s="17">
        <v>71924</v>
      </c>
      <c r="F25" s="17" t="s">
        <v>21</v>
      </c>
      <c r="G25" s="17" t="s">
        <v>12</v>
      </c>
      <c r="H25" s="20">
        <v>2019</v>
      </c>
      <c r="I25" s="32" t="s">
        <v>224</v>
      </c>
      <c r="J25" s="56" t="s">
        <v>196</v>
      </c>
      <c r="K25" s="56" t="s">
        <v>250</v>
      </c>
    </row>
    <row r="26" spans="1:20" ht="12" customHeight="1">
      <c r="A26" s="27" t="s">
        <v>31</v>
      </c>
      <c r="B26" s="28">
        <v>7129.46</v>
      </c>
      <c r="C26" s="8">
        <v>1</v>
      </c>
      <c r="D26" s="32" t="s">
        <v>286</v>
      </c>
      <c r="E26" s="30">
        <v>71958</v>
      </c>
      <c r="F26" s="17" t="s">
        <v>21</v>
      </c>
      <c r="G26" s="17" t="s">
        <v>12</v>
      </c>
      <c r="H26" s="20">
        <v>2021</v>
      </c>
      <c r="I26" s="32" t="s">
        <v>18</v>
      </c>
      <c r="J26" s="56" t="s">
        <v>196</v>
      </c>
      <c r="K26" s="59" t="s">
        <v>289</v>
      </c>
      <c r="L26" s="58"/>
    </row>
    <row r="27" spans="1:20" ht="12" customHeight="1">
      <c r="A27" s="27" t="s">
        <v>31</v>
      </c>
      <c r="B27" s="28">
        <v>7129.46</v>
      </c>
      <c r="C27" s="8">
        <v>1</v>
      </c>
      <c r="D27" s="36" t="s">
        <v>65</v>
      </c>
      <c r="E27" s="30">
        <v>70599</v>
      </c>
      <c r="F27" s="30" t="s">
        <v>21</v>
      </c>
      <c r="G27" s="30" t="s">
        <v>12</v>
      </c>
      <c r="H27" s="39">
        <v>2012</v>
      </c>
      <c r="I27" s="27" t="s">
        <v>24</v>
      </c>
      <c r="J27" s="59" t="s">
        <v>196</v>
      </c>
      <c r="K27" s="59" t="s">
        <v>378</v>
      </c>
      <c r="L27" s="58"/>
    </row>
    <row r="28" spans="1:20" ht="12" customHeight="1">
      <c r="A28" s="21" t="s">
        <v>34</v>
      </c>
      <c r="B28" s="43">
        <v>6551.39</v>
      </c>
      <c r="C28" s="8">
        <v>1</v>
      </c>
      <c r="D28" s="36" t="s">
        <v>54</v>
      </c>
      <c r="E28" s="30">
        <v>70556</v>
      </c>
      <c r="F28" s="30" t="s">
        <v>21</v>
      </c>
      <c r="G28" s="30" t="s">
        <v>12</v>
      </c>
      <c r="H28" s="39">
        <v>2012</v>
      </c>
      <c r="I28" s="27" t="s">
        <v>234</v>
      </c>
      <c r="J28" s="59" t="s">
        <v>55</v>
      </c>
      <c r="K28" s="59" t="s">
        <v>251</v>
      </c>
    </row>
    <row r="29" spans="1:20" ht="12" customHeight="1">
      <c r="A29" s="21" t="s">
        <v>34</v>
      </c>
      <c r="B29" s="43">
        <v>6551.39</v>
      </c>
      <c r="C29" s="8">
        <v>1</v>
      </c>
      <c r="D29" s="192" t="s">
        <v>365</v>
      </c>
      <c r="E29" s="193">
        <v>71974</v>
      </c>
      <c r="F29" s="30" t="s">
        <v>21</v>
      </c>
      <c r="G29" s="30" t="s">
        <v>12</v>
      </c>
      <c r="H29" s="39">
        <v>2022</v>
      </c>
      <c r="I29" s="27" t="s">
        <v>234</v>
      </c>
      <c r="J29" s="59" t="s">
        <v>55</v>
      </c>
      <c r="K29" s="59" t="s">
        <v>251</v>
      </c>
    </row>
    <row r="30" spans="1:20" ht="12" customHeight="1">
      <c r="A30" s="21" t="s">
        <v>34</v>
      </c>
      <c r="B30" s="43">
        <v>6551.39</v>
      </c>
      <c r="C30" s="8">
        <v>1</v>
      </c>
      <c r="D30" s="36" t="s">
        <v>57</v>
      </c>
      <c r="E30" s="30">
        <v>71242</v>
      </c>
      <c r="F30" s="30" t="s">
        <v>58</v>
      </c>
      <c r="G30" s="30" t="s">
        <v>59</v>
      </c>
      <c r="H30" s="39">
        <v>2013</v>
      </c>
      <c r="I30" s="27" t="s">
        <v>234</v>
      </c>
      <c r="J30" s="59" t="s">
        <v>55</v>
      </c>
      <c r="K30" s="59" t="s">
        <v>252</v>
      </c>
    </row>
    <row r="31" spans="1:20" ht="12" customHeight="1">
      <c r="A31" s="21" t="s">
        <v>34</v>
      </c>
      <c r="B31" s="43">
        <v>6551.39</v>
      </c>
      <c r="C31" s="8">
        <v>1</v>
      </c>
      <c r="D31" s="36" t="s">
        <v>60</v>
      </c>
      <c r="E31" s="30">
        <v>71374</v>
      </c>
      <c r="F31" s="30" t="s">
        <v>21</v>
      </c>
      <c r="G31" s="30" t="s">
        <v>12</v>
      </c>
      <c r="H31" s="39">
        <v>1992</v>
      </c>
      <c r="I31" s="27" t="s">
        <v>18</v>
      </c>
      <c r="J31" s="59" t="s">
        <v>55</v>
      </c>
      <c r="K31" s="59" t="s">
        <v>148</v>
      </c>
    </row>
    <row r="32" spans="1:20" ht="12" customHeight="1">
      <c r="A32" s="21" t="s">
        <v>34</v>
      </c>
      <c r="B32" s="43">
        <v>6551.39</v>
      </c>
      <c r="C32" s="8">
        <v>1</v>
      </c>
      <c r="D32" s="36" t="s">
        <v>61</v>
      </c>
      <c r="E32" s="30">
        <v>70289</v>
      </c>
      <c r="F32" s="30" t="s">
        <v>21</v>
      </c>
      <c r="G32" s="30" t="s">
        <v>12</v>
      </c>
      <c r="H32" s="39">
        <v>2011</v>
      </c>
      <c r="I32" s="27" t="s">
        <v>229</v>
      </c>
      <c r="J32" s="59" t="s">
        <v>55</v>
      </c>
      <c r="K32" s="59" t="s">
        <v>149</v>
      </c>
      <c r="L32" s="65"/>
    </row>
    <row r="33" spans="1:12" ht="11.25">
      <c r="A33" s="23" t="s">
        <v>34</v>
      </c>
      <c r="B33" s="194">
        <v>6551.39</v>
      </c>
      <c r="C33" s="195">
        <v>1</v>
      </c>
      <c r="D33" s="19" t="s">
        <v>62</v>
      </c>
      <c r="E33" s="17">
        <v>70793</v>
      </c>
      <c r="F33" s="17" t="s">
        <v>21</v>
      </c>
      <c r="G33" s="17" t="s">
        <v>12</v>
      </c>
      <c r="H33" s="20">
        <v>2012</v>
      </c>
      <c r="I33" s="32" t="s">
        <v>234</v>
      </c>
      <c r="J33" s="56" t="s">
        <v>55</v>
      </c>
      <c r="K33" s="56" t="s">
        <v>252</v>
      </c>
      <c r="L33" s="191"/>
    </row>
    <row r="34" spans="1:12" ht="11.25">
      <c r="A34" s="27" t="s">
        <v>34</v>
      </c>
      <c r="B34" s="43">
        <v>6551.39</v>
      </c>
      <c r="C34" s="8">
        <v>1</v>
      </c>
      <c r="D34" s="36" t="s">
        <v>63</v>
      </c>
      <c r="E34" s="30">
        <v>70696</v>
      </c>
      <c r="F34" s="30" t="s">
        <v>21</v>
      </c>
      <c r="G34" s="30" t="s">
        <v>12</v>
      </c>
      <c r="H34" s="39">
        <v>2012</v>
      </c>
      <c r="I34" s="27" t="s">
        <v>229</v>
      </c>
      <c r="J34" s="59" t="s">
        <v>55</v>
      </c>
      <c r="K34" s="59" t="s">
        <v>253</v>
      </c>
    </row>
    <row r="35" spans="1:12" ht="11.25">
      <c r="A35" s="21" t="s">
        <v>34</v>
      </c>
      <c r="B35" s="43">
        <v>6551.39</v>
      </c>
      <c r="C35" s="8">
        <v>1</v>
      </c>
      <c r="D35" s="36" t="s">
        <v>64</v>
      </c>
      <c r="E35" s="30">
        <v>71882</v>
      </c>
      <c r="F35" s="30" t="s">
        <v>21</v>
      </c>
      <c r="G35" s="30" t="s">
        <v>12</v>
      </c>
      <c r="H35" s="39">
        <v>2019</v>
      </c>
      <c r="I35" s="27" t="s">
        <v>229</v>
      </c>
      <c r="J35" s="59" t="s">
        <v>55</v>
      </c>
      <c r="K35" s="59" t="s">
        <v>150</v>
      </c>
    </row>
    <row r="36" spans="1:12" ht="11.25">
      <c r="A36" s="21" t="s">
        <v>34</v>
      </c>
      <c r="B36" s="43">
        <v>6551.39</v>
      </c>
      <c r="C36" s="8">
        <v>1</v>
      </c>
      <c r="D36" s="36" t="s">
        <v>108</v>
      </c>
      <c r="E36" s="30">
        <v>71838</v>
      </c>
      <c r="F36" s="30" t="s">
        <v>21</v>
      </c>
      <c r="G36" s="30" t="s">
        <v>12</v>
      </c>
      <c r="H36" s="39">
        <v>2018</v>
      </c>
      <c r="I36" s="27" t="s">
        <v>24</v>
      </c>
      <c r="J36" s="59" t="s">
        <v>55</v>
      </c>
      <c r="K36" s="59" t="s">
        <v>152</v>
      </c>
    </row>
    <row r="37" spans="1:12" ht="11.25">
      <c r="A37" s="21" t="s">
        <v>34</v>
      </c>
      <c r="B37" s="43">
        <v>6551.39</v>
      </c>
      <c r="C37" s="8">
        <v>1</v>
      </c>
      <c r="D37" s="36" t="s">
        <v>81</v>
      </c>
      <c r="E37" s="30">
        <v>71740</v>
      </c>
      <c r="F37" s="30" t="s">
        <v>21</v>
      </c>
      <c r="G37" s="30" t="s">
        <v>12</v>
      </c>
      <c r="H37" s="39">
        <v>2018</v>
      </c>
      <c r="I37" s="27" t="s">
        <v>232</v>
      </c>
      <c r="J37" s="59" t="s">
        <v>55</v>
      </c>
      <c r="K37" s="59" t="s">
        <v>152</v>
      </c>
    </row>
    <row r="38" spans="1:12" ht="11.25">
      <c r="A38" s="21" t="s">
        <v>34</v>
      </c>
      <c r="B38" s="43">
        <v>6551.39</v>
      </c>
      <c r="C38" s="8">
        <v>1</v>
      </c>
      <c r="D38" s="36" t="s">
        <v>66</v>
      </c>
      <c r="E38" s="30">
        <v>71878</v>
      </c>
      <c r="F38" s="30" t="s">
        <v>21</v>
      </c>
      <c r="G38" s="30" t="s">
        <v>12</v>
      </c>
      <c r="H38" s="39">
        <v>2018</v>
      </c>
      <c r="I38" s="27" t="s">
        <v>227</v>
      </c>
      <c r="J38" s="59" t="s">
        <v>55</v>
      </c>
      <c r="K38" s="59" t="s">
        <v>254</v>
      </c>
    </row>
    <row r="39" spans="1:12" ht="11.25">
      <c r="A39" s="45" t="s">
        <v>34</v>
      </c>
      <c r="B39" s="43">
        <v>6551.39</v>
      </c>
      <c r="C39" s="8">
        <v>1</v>
      </c>
      <c r="D39" s="36" t="s">
        <v>67</v>
      </c>
      <c r="E39" s="30">
        <v>71806</v>
      </c>
      <c r="F39" s="30" t="s">
        <v>21</v>
      </c>
      <c r="G39" s="30" t="s">
        <v>12</v>
      </c>
      <c r="H39" s="39">
        <v>2017</v>
      </c>
      <c r="I39" s="27" t="s">
        <v>227</v>
      </c>
      <c r="J39" s="59" t="s">
        <v>55</v>
      </c>
      <c r="K39" s="59" t="s">
        <v>255</v>
      </c>
    </row>
    <row r="40" spans="1:12" ht="11.25">
      <c r="A40" s="21" t="s">
        <v>34</v>
      </c>
      <c r="B40" s="43">
        <v>6551.39</v>
      </c>
      <c r="C40" s="8">
        <v>1</v>
      </c>
      <c r="D40" s="32" t="s">
        <v>333</v>
      </c>
      <c r="E40" s="17">
        <v>71965</v>
      </c>
      <c r="F40" s="17" t="s">
        <v>21</v>
      </c>
      <c r="G40" s="17" t="s">
        <v>12</v>
      </c>
      <c r="H40" s="20">
        <v>2022</v>
      </c>
      <c r="I40" s="32" t="s">
        <v>229</v>
      </c>
      <c r="J40" s="56" t="s">
        <v>55</v>
      </c>
      <c r="K40" s="56" t="s">
        <v>150</v>
      </c>
    </row>
    <row r="41" spans="1:12" ht="11.25">
      <c r="A41" s="45" t="s">
        <v>34</v>
      </c>
      <c r="B41" s="43">
        <v>6551.39</v>
      </c>
      <c r="C41" s="8">
        <v>1</v>
      </c>
      <c r="D41" s="36" t="s">
        <v>70</v>
      </c>
      <c r="E41" s="30">
        <v>6580</v>
      </c>
      <c r="F41" s="30" t="s">
        <v>21</v>
      </c>
      <c r="G41" s="30" t="s">
        <v>12</v>
      </c>
      <c r="H41" s="39">
        <v>2005</v>
      </c>
      <c r="I41" s="27" t="s">
        <v>232</v>
      </c>
      <c r="J41" s="59" t="s">
        <v>55</v>
      </c>
      <c r="K41" s="59" t="s">
        <v>153</v>
      </c>
    </row>
    <row r="42" spans="1:12" ht="11.25">
      <c r="A42" s="45" t="s">
        <v>34</v>
      </c>
      <c r="B42" s="43">
        <v>6551.39</v>
      </c>
      <c r="C42" s="8">
        <v>1</v>
      </c>
      <c r="D42" s="129" t="s">
        <v>190</v>
      </c>
      <c r="E42" s="30">
        <v>71932</v>
      </c>
      <c r="F42" s="30" t="s">
        <v>21</v>
      </c>
      <c r="G42" s="30" t="s">
        <v>12</v>
      </c>
      <c r="H42" s="39">
        <v>2021</v>
      </c>
      <c r="I42" s="27" t="s">
        <v>229</v>
      </c>
      <c r="J42" s="59" t="s">
        <v>55</v>
      </c>
      <c r="K42" s="59" t="s">
        <v>150</v>
      </c>
    </row>
    <row r="43" spans="1:12" ht="11.25">
      <c r="A43" s="21" t="s">
        <v>34</v>
      </c>
      <c r="B43" s="43">
        <v>6551.39</v>
      </c>
      <c r="C43" s="8">
        <v>1</v>
      </c>
      <c r="D43" s="19" t="s">
        <v>277</v>
      </c>
      <c r="E43" s="17">
        <v>71955</v>
      </c>
      <c r="F43" s="17" t="s">
        <v>21</v>
      </c>
      <c r="G43" s="17" t="s">
        <v>12</v>
      </c>
      <c r="H43" s="20">
        <v>2021</v>
      </c>
      <c r="I43" s="32" t="s">
        <v>229</v>
      </c>
      <c r="J43" s="59" t="s">
        <v>55</v>
      </c>
      <c r="K43" s="59" t="s">
        <v>150</v>
      </c>
    </row>
    <row r="44" spans="1:12" ht="11.25">
      <c r="A44" s="45" t="s">
        <v>34</v>
      </c>
      <c r="B44" s="43">
        <v>6551.39</v>
      </c>
      <c r="C44" s="8">
        <v>1</v>
      </c>
      <c r="D44" s="36" t="s">
        <v>290</v>
      </c>
      <c r="E44" s="30">
        <v>71823</v>
      </c>
      <c r="F44" s="30" t="s">
        <v>21</v>
      </c>
      <c r="G44" s="30" t="s">
        <v>12</v>
      </c>
      <c r="H44" s="39">
        <v>2017</v>
      </c>
      <c r="I44" s="27" t="s">
        <v>229</v>
      </c>
      <c r="J44" s="59" t="s">
        <v>55</v>
      </c>
      <c r="K44" s="59" t="s">
        <v>154</v>
      </c>
    </row>
    <row r="45" spans="1:12" ht="11.25">
      <c r="A45" s="21" t="s">
        <v>34</v>
      </c>
      <c r="B45" s="43">
        <v>6551.39</v>
      </c>
      <c r="C45" s="8">
        <v>1</v>
      </c>
      <c r="D45" s="27" t="s">
        <v>191</v>
      </c>
      <c r="E45" s="30">
        <v>71934</v>
      </c>
      <c r="F45" s="30" t="s">
        <v>21</v>
      </c>
      <c r="G45" s="30" t="s">
        <v>12</v>
      </c>
      <c r="H45" s="39">
        <v>2021</v>
      </c>
      <c r="I45" s="27" t="s">
        <v>232</v>
      </c>
      <c r="J45" s="59" t="s">
        <v>55</v>
      </c>
      <c r="K45" s="59" t="s">
        <v>256</v>
      </c>
    </row>
    <row r="46" spans="1:12" ht="11.25">
      <c r="A46" s="21" t="s">
        <v>34</v>
      </c>
      <c r="B46" s="43">
        <v>6551.39</v>
      </c>
      <c r="C46" s="8">
        <v>1</v>
      </c>
      <c r="D46" s="27" t="s">
        <v>379</v>
      </c>
      <c r="E46" s="30">
        <v>71977</v>
      </c>
      <c r="F46" s="36" t="s">
        <v>380</v>
      </c>
      <c r="G46" s="36" t="s">
        <v>12</v>
      </c>
      <c r="H46" s="39">
        <v>2022</v>
      </c>
      <c r="I46" s="27" t="s">
        <v>227</v>
      </c>
      <c r="J46" s="59" t="s">
        <v>55</v>
      </c>
      <c r="K46" s="59" t="s">
        <v>55</v>
      </c>
    </row>
    <row r="47" spans="1:12" ht="11.25">
      <c r="A47" s="27" t="s">
        <v>34</v>
      </c>
      <c r="B47" s="43">
        <v>6551.39</v>
      </c>
      <c r="C47" s="8">
        <v>1</v>
      </c>
      <c r="D47" s="32" t="s">
        <v>211</v>
      </c>
      <c r="E47" s="17">
        <v>71946</v>
      </c>
      <c r="F47" s="19" t="s">
        <v>21</v>
      </c>
      <c r="G47" s="19" t="s">
        <v>12</v>
      </c>
      <c r="H47" s="20">
        <v>2021</v>
      </c>
      <c r="I47" s="32" t="s">
        <v>229</v>
      </c>
      <c r="J47" s="59" t="s">
        <v>55</v>
      </c>
      <c r="K47" s="56" t="s">
        <v>150</v>
      </c>
    </row>
    <row r="48" spans="1:12" ht="11.25">
      <c r="A48" s="27" t="s">
        <v>34</v>
      </c>
      <c r="B48" s="43">
        <v>6551.39</v>
      </c>
      <c r="C48" s="8">
        <v>1</v>
      </c>
      <c r="D48" s="27" t="s">
        <v>74</v>
      </c>
      <c r="E48" s="30">
        <v>71928</v>
      </c>
      <c r="F48" s="30" t="s">
        <v>21</v>
      </c>
      <c r="G48" s="30" t="s">
        <v>12</v>
      </c>
      <c r="H48" s="39">
        <v>2020</v>
      </c>
      <c r="I48" s="27" t="s">
        <v>18</v>
      </c>
      <c r="J48" s="59" t="s">
        <v>55</v>
      </c>
      <c r="K48" s="59" t="s">
        <v>155</v>
      </c>
    </row>
    <row r="49" spans="1:12" ht="11.25">
      <c r="A49" s="27" t="s">
        <v>34</v>
      </c>
      <c r="B49" s="43">
        <v>6551.39</v>
      </c>
      <c r="C49" s="8">
        <v>1</v>
      </c>
      <c r="D49" s="36" t="s">
        <v>51</v>
      </c>
      <c r="E49" s="30">
        <v>6785</v>
      </c>
      <c r="F49" s="30" t="s">
        <v>52</v>
      </c>
      <c r="G49" s="30" t="s">
        <v>12</v>
      </c>
      <c r="H49" s="39">
        <v>2007</v>
      </c>
      <c r="I49" s="27" t="s">
        <v>224</v>
      </c>
      <c r="J49" s="59" t="s">
        <v>55</v>
      </c>
      <c r="K49" s="59" t="s">
        <v>257</v>
      </c>
    </row>
    <row r="50" spans="1:12" ht="11.25">
      <c r="A50" s="27" t="s">
        <v>34</v>
      </c>
      <c r="B50" s="43">
        <v>6551.39</v>
      </c>
      <c r="C50" s="8">
        <v>1</v>
      </c>
      <c r="D50" s="32" t="s">
        <v>206</v>
      </c>
      <c r="E50" s="17">
        <v>71939</v>
      </c>
      <c r="F50" s="32" t="s">
        <v>21</v>
      </c>
      <c r="G50" s="32" t="s">
        <v>12</v>
      </c>
      <c r="H50" s="32">
        <v>2021</v>
      </c>
      <c r="I50" s="32" t="s">
        <v>18</v>
      </c>
      <c r="J50" s="17" t="s">
        <v>55</v>
      </c>
      <c r="K50" s="17" t="s">
        <v>207</v>
      </c>
    </row>
    <row r="51" spans="1:12" ht="11.25">
      <c r="A51" s="21" t="s">
        <v>34</v>
      </c>
      <c r="B51" s="43">
        <v>6551.39</v>
      </c>
      <c r="C51" s="8">
        <v>1</v>
      </c>
      <c r="D51" s="32" t="s">
        <v>208</v>
      </c>
      <c r="E51" s="17">
        <v>71941</v>
      </c>
      <c r="F51" s="17" t="s">
        <v>21</v>
      </c>
      <c r="G51" s="17" t="s">
        <v>12</v>
      </c>
      <c r="H51" s="20">
        <v>2021</v>
      </c>
      <c r="I51" s="32" t="s">
        <v>232</v>
      </c>
      <c r="J51" s="56" t="s">
        <v>55</v>
      </c>
      <c r="K51" s="17" t="s">
        <v>55</v>
      </c>
      <c r="L51" s="66"/>
    </row>
    <row r="52" spans="1:12" ht="11.25">
      <c r="A52" s="21" t="s">
        <v>34</v>
      </c>
      <c r="B52" s="43">
        <v>6551.39</v>
      </c>
      <c r="C52" s="8">
        <v>1</v>
      </c>
      <c r="D52" s="32" t="s">
        <v>212</v>
      </c>
      <c r="E52" s="17">
        <v>71945</v>
      </c>
      <c r="F52" s="17" t="s">
        <v>21</v>
      </c>
      <c r="G52" s="17" t="s">
        <v>12</v>
      </c>
      <c r="H52" s="20">
        <v>2021</v>
      </c>
      <c r="I52" s="32" t="s">
        <v>232</v>
      </c>
      <c r="J52" s="17" t="s">
        <v>55</v>
      </c>
      <c r="K52" s="17" t="s">
        <v>213</v>
      </c>
      <c r="L52" s="66"/>
    </row>
    <row r="53" spans="1:12" ht="11.25">
      <c r="A53" s="21" t="s">
        <v>34</v>
      </c>
      <c r="B53" s="43">
        <v>6551.39</v>
      </c>
      <c r="C53" s="8">
        <v>1</v>
      </c>
      <c r="D53" s="192" t="s">
        <v>366</v>
      </c>
      <c r="E53" s="193">
        <v>71973</v>
      </c>
      <c r="F53" s="30" t="s">
        <v>21</v>
      </c>
      <c r="G53" s="30" t="s">
        <v>12</v>
      </c>
      <c r="H53" s="39">
        <v>2022</v>
      </c>
      <c r="I53" s="27" t="s">
        <v>18</v>
      </c>
      <c r="J53" s="30" t="s">
        <v>55</v>
      </c>
      <c r="K53" s="59" t="s">
        <v>55</v>
      </c>
      <c r="L53" s="66"/>
    </row>
    <row r="54" spans="1:12" ht="11.25">
      <c r="A54" s="21" t="s">
        <v>34</v>
      </c>
      <c r="B54" s="43">
        <v>6551.39</v>
      </c>
      <c r="C54" s="8">
        <v>1</v>
      </c>
      <c r="D54" s="27" t="s">
        <v>342</v>
      </c>
      <c r="E54" s="30">
        <v>71968</v>
      </c>
      <c r="F54" s="17" t="s">
        <v>21</v>
      </c>
      <c r="G54" s="17" t="s">
        <v>12</v>
      </c>
      <c r="H54" s="39">
        <v>2022</v>
      </c>
      <c r="I54" s="27" t="s">
        <v>341</v>
      </c>
      <c r="J54" s="30" t="s">
        <v>55</v>
      </c>
      <c r="K54" s="59" t="s">
        <v>55</v>
      </c>
      <c r="L54" s="66"/>
    </row>
    <row r="55" spans="1:12" ht="11.25">
      <c r="A55" s="21" t="s">
        <v>37</v>
      </c>
      <c r="B55" s="43">
        <v>5395.27</v>
      </c>
      <c r="C55" s="8">
        <v>1</v>
      </c>
      <c r="D55" s="47" t="s">
        <v>75</v>
      </c>
      <c r="E55" s="48">
        <v>71918</v>
      </c>
      <c r="F55" s="49" t="s">
        <v>21</v>
      </c>
      <c r="G55" s="49" t="s">
        <v>12</v>
      </c>
      <c r="H55" s="147">
        <v>2019</v>
      </c>
      <c r="I55" s="67" t="s">
        <v>18</v>
      </c>
      <c r="J55" s="148" t="s">
        <v>69</v>
      </c>
      <c r="K55" s="59" t="s">
        <v>156</v>
      </c>
    </row>
    <row r="56" spans="1:12" ht="11.25">
      <c r="A56" s="21" t="s">
        <v>37</v>
      </c>
      <c r="B56" s="43">
        <v>5395.27</v>
      </c>
      <c r="C56" s="8">
        <v>1</v>
      </c>
      <c r="D56" s="36" t="s">
        <v>76</v>
      </c>
      <c r="E56" s="30">
        <v>71923</v>
      </c>
      <c r="F56" s="30" t="s">
        <v>21</v>
      </c>
      <c r="G56" s="30" t="s">
        <v>12</v>
      </c>
      <c r="H56" s="39">
        <v>2019</v>
      </c>
      <c r="I56" s="27" t="s">
        <v>18</v>
      </c>
      <c r="J56" s="148" t="s">
        <v>69</v>
      </c>
      <c r="K56" s="59" t="s">
        <v>258</v>
      </c>
    </row>
    <row r="57" spans="1:12" ht="11.25">
      <c r="A57" s="21" t="s">
        <v>37</v>
      </c>
      <c r="B57" s="43">
        <v>5395.27</v>
      </c>
      <c r="C57" s="8">
        <v>1</v>
      </c>
      <c r="D57" s="30" t="s">
        <v>77</v>
      </c>
      <c r="E57" s="30">
        <v>71888</v>
      </c>
      <c r="F57" s="30" t="s">
        <v>21</v>
      </c>
      <c r="G57" s="30" t="s">
        <v>12</v>
      </c>
      <c r="H57" s="39">
        <v>2019</v>
      </c>
      <c r="I57" s="27" t="s">
        <v>18</v>
      </c>
      <c r="J57" s="148" t="s">
        <v>69</v>
      </c>
      <c r="K57" s="59" t="s">
        <v>258</v>
      </c>
    </row>
    <row r="58" spans="1:12" ht="11.25">
      <c r="A58" s="21" t="s">
        <v>37</v>
      </c>
      <c r="B58" s="43">
        <v>5395.27</v>
      </c>
      <c r="C58" s="8">
        <v>1</v>
      </c>
      <c r="D58" s="36" t="s">
        <v>78</v>
      </c>
      <c r="E58" s="30">
        <v>71842</v>
      </c>
      <c r="F58" s="30" t="s">
        <v>21</v>
      </c>
      <c r="G58" s="30" t="s">
        <v>12</v>
      </c>
      <c r="H58" s="39">
        <v>2018</v>
      </c>
      <c r="I58" s="27" t="s">
        <v>224</v>
      </c>
      <c r="J58" s="148" t="s">
        <v>69</v>
      </c>
      <c r="K58" s="59" t="s">
        <v>157</v>
      </c>
    </row>
    <row r="59" spans="1:12" ht="11.25">
      <c r="A59" s="45" t="s">
        <v>37</v>
      </c>
      <c r="B59" s="43">
        <v>5395.27</v>
      </c>
      <c r="C59" s="8">
        <v>1</v>
      </c>
      <c r="D59" s="19" t="s">
        <v>197</v>
      </c>
      <c r="E59" s="30">
        <v>71938</v>
      </c>
      <c r="F59" s="30" t="s">
        <v>21</v>
      </c>
      <c r="G59" s="30" t="s">
        <v>12</v>
      </c>
      <c r="H59" s="39">
        <v>2021</v>
      </c>
      <c r="I59" s="27" t="s">
        <v>229</v>
      </c>
      <c r="J59" s="148" t="s">
        <v>69</v>
      </c>
      <c r="K59" s="56" t="s">
        <v>259</v>
      </c>
    </row>
    <row r="60" spans="1:12" ht="11.25">
      <c r="A60" s="21" t="s">
        <v>37</v>
      </c>
      <c r="B60" s="43">
        <v>5395.27</v>
      </c>
      <c r="C60" s="8">
        <v>1</v>
      </c>
      <c r="D60" s="19" t="s">
        <v>219</v>
      </c>
      <c r="E60" s="17">
        <v>71948</v>
      </c>
      <c r="F60" s="17" t="s">
        <v>21</v>
      </c>
      <c r="G60" s="17" t="s">
        <v>12</v>
      </c>
      <c r="H60" s="20">
        <v>2021</v>
      </c>
      <c r="I60" s="32" t="s">
        <v>232</v>
      </c>
      <c r="J60" s="148" t="s">
        <v>69</v>
      </c>
      <c r="K60" s="59" t="s">
        <v>381</v>
      </c>
    </row>
    <row r="61" spans="1:12" ht="11.25">
      <c r="A61" s="45" t="s">
        <v>37</v>
      </c>
      <c r="B61" s="43">
        <v>5395.27</v>
      </c>
      <c r="C61" s="8">
        <v>1</v>
      </c>
      <c r="D61" s="36" t="s">
        <v>80</v>
      </c>
      <c r="E61" s="30">
        <v>71668</v>
      </c>
      <c r="F61" s="30" t="s">
        <v>21</v>
      </c>
      <c r="G61" s="30" t="s">
        <v>12</v>
      </c>
      <c r="H61" s="39">
        <v>2015</v>
      </c>
      <c r="I61" s="27" t="s">
        <v>24</v>
      </c>
      <c r="J61" s="148" t="s">
        <v>69</v>
      </c>
      <c r="K61" s="59" t="s">
        <v>158</v>
      </c>
    </row>
    <row r="62" spans="1:12" ht="11.25">
      <c r="A62" s="21" t="s">
        <v>37</v>
      </c>
      <c r="B62" s="43">
        <v>5395.27</v>
      </c>
      <c r="C62" s="8">
        <v>1</v>
      </c>
      <c r="D62" s="66" t="s">
        <v>382</v>
      </c>
      <c r="E62" s="48">
        <v>71978</v>
      </c>
      <c r="F62" s="66" t="s">
        <v>21</v>
      </c>
      <c r="G62" s="66" t="s">
        <v>12</v>
      </c>
      <c r="H62" s="151">
        <v>2022</v>
      </c>
      <c r="I62" s="66" t="s">
        <v>24</v>
      </c>
      <c r="J62" s="148" t="s">
        <v>69</v>
      </c>
      <c r="K62" s="59" t="s">
        <v>159</v>
      </c>
    </row>
    <row r="63" spans="1:12" ht="11.25">
      <c r="A63" s="21" t="s">
        <v>37</v>
      </c>
      <c r="B63" s="43">
        <v>5395.27</v>
      </c>
      <c r="C63" s="8">
        <v>1</v>
      </c>
      <c r="D63" s="36" t="s">
        <v>82</v>
      </c>
      <c r="E63" s="36">
        <v>71876</v>
      </c>
      <c r="F63" s="30" t="s">
        <v>21</v>
      </c>
      <c r="G63" s="30" t="s">
        <v>12</v>
      </c>
      <c r="H63" s="39">
        <v>2018</v>
      </c>
      <c r="I63" s="27" t="s">
        <v>224</v>
      </c>
      <c r="J63" s="148" t="s">
        <v>69</v>
      </c>
      <c r="K63" s="59" t="s">
        <v>160</v>
      </c>
    </row>
    <row r="64" spans="1:12" ht="11.25">
      <c r="A64" s="27" t="s">
        <v>37</v>
      </c>
      <c r="B64" s="43">
        <v>5395.27</v>
      </c>
      <c r="C64" s="8">
        <v>1</v>
      </c>
      <c r="D64" s="32" t="s">
        <v>214</v>
      </c>
      <c r="E64" s="17">
        <v>71944</v>
      </c>
      <c r="F64" s="17" t="s">
        <v>21</v>
      </c>
      <c r="G64" s="17" t="s">
        <v>12</v>
      </c>
      <c r="H64" s="32">
        <v>2021</v>
      </c>
      <c r="I64" s="32" t="s">
        <v>18</v>
      </c>
      <c r="J64" s="148" t="s">
        <v>69</v>
      </c>
      <c r="K64" s="17" t="s">
        <v>215</v>
      </c>
    </row>
    <row r="65" spans="1:12" ht="11.25">
      <c r="A65" s="21" t="s">
        <v>37</v>
      </c>
      <c r="B65" s="43">
        <v>5395.27</v>
      </c>
      <c r="C65" s="8">
        <v>1</v>
      </c>
      <c r="D65" s="36" t="s">
        <v>84</v>
      </c>
      <c r="E65" s="36">
        <v>71890</v>
      </c>
      <c r="F65" s="30" t="s">
        <v>21</v>
      </c>
      <c r="G65" s="30" t="s">
        <v>12</v>
      </c>
      <c r="H65" s="39">
        <v>2019</v>
      </c>
      <c r="I65" s="27" t="s">
        <v>224</v>
      </c>
      <c r="J65" s="148" t="s">
        <v>69</v>
      </c>
      <c r="K65" s="59" t="s">
        <v>261</v>
      </c>
    </row>
    <row r="66" spans="1:12" ht="11.25">
      <c r="A66" s="21" t="s">
        <v>37</v>
      </c>
      <c r="B66" s="43">
        <v>5395.27</v>
      </c>
      <c r="C66" s="8">
        <v>1</v>
      </c>
      <c r="D66" s="36" t="s">
        <v>85</v>
      </c>
      <c r="E66" s="30">
        <v>71877</v>
      </c>
      <c r="F66" s="30" t="s">
        <v>21</v>
      </c>
      <c r="G66" s="30" t="s">
        <v>12</v>
      </c>
      <c r="H66" s="39">
        <v>2018</v>
      </c>
      <c r="I66" s="27" t="s">
        <v>227</v>
      </c>
      <c r="J66" s="148" t="s">
        <v>69</v>
      </c>
      <c r="K66" s="59" t="s">
        <v>262</v>
      </c>
    </row>
    <row r="67" spans="1:12" ht="11.25">
      <c r="A67" s="21" t="s">
        <v>37</v>
      </c>
      <c r="B67" s="43">
        <v>5395.27</v>
      </c>
      <c r="C67" s="8">
        <v>1</v>
      </c>
      <c r="D67" s="30" t="s">
        <v>87</v>
      </c>
      <c r="E67" s="30">
        <v>71809</v>
      </c>
      <c r="F67" s="30" t="s">
        <v>21</v>
      </c>
      <c r="G67" s="30" t="s">
        <v>12</v>
      </c>
      <c r="H67" s="79">
        <v>2017</v>
      </c>
      <c r="I67" s="27" t="s">
        <v>227</v>
      </c>
      <c r="J67" s="148" t="s">
        <v>69</v>
      </c>
      <c r="K67" s="59" t="s">
        <v>161</v>
      </c>
    </row>
    <row r="68" spans="1:12" ht="11.25">
      <c r="A68" s="38" t="s">
        <v>37</v>
      </c>
      <c r="B68" s="43">
        <v>5395.27</v>
      </c>
      <c r="C68" s="8">
        <v>1</v>
      </c>
      <c r="D68" s="36" t="s">
        <v>88</v>
      </c>
      <c r="E68" s="30">
        <v>70963</v>
      </c>
      <c r="F68" s="30" t="s">
        <v>21</v>
      </c>
      <c r="G68" s="30" t="s">
        <v>12</v>
      </c>
      <c r="H68" s="39">
        <v>2012</v>
      </c>
      <c r="I68" s="27" t="s">
        <v>227</v>
      </c>
      <c r="J68" s="148" t="s">
        <v>69</v>
      </c>
      <c r="K68" s="59" t="s">
        <v>263</v>
      </c>
    </row>
    <row r="69" spans="1:12" ht="11.25">
      <c r="A69" s="45" t="s">
        <v>37</v>
      </c>
      <c r="B69" s="43">
        <v>5395.27</v>
      </c>
      <c r="C69" s="8">
        <v>1</v>
      </c>
      <c r="D69" s="32" t="s">
        <v>121</v>
      </c>
      <c r="E69" s="17">
        <v>71914</v>
      </c>
      <c r="F69" s="17" t="s">
        <v>21</v>
      </c>
      <c r="G69" s="17" t="s">
        <v>12</v>
      </c>
      <c r="H69" s="20">
        <v>2019</v>
      </c>
      <c r="I69" s="27" t="s">
        <v>227</v>
      </c>
      <c r="J69" s="148" t="s">
        <v>69</v>
      </c>
      <c r="K69" s="59" t="s">
        <v>264</v>
      </c>
    </row>
    <row r="70" spans="1:12" ht="11.25">
      <c r="A70" s="45" t="s">
        <v>37</v>
      </c>
      <c r="B70" s="43">
        <v>5395.27</v>
      </c>
      <c r="C70" s="8">
        <v>1</v>
      </c>
      <c r="D70" s="19" t="s">
        <v>124</v>
      </c>
      <c r="E70" s="17">
        <v>71831</v>
      </c>
      <c r="F70" s="17" t="s">
        <v>21</v>
      </c>
      <c r="G70" s="17" t="s">
        <v>12</v>
      </c>
      <c r="H70" s="20">
        <v>2018</v>
      </c>
      <c r="I70" s="32" t="s">
        <v>232</v>
      </c>
      <c r="J70" s="148" t="s">
        <v>69</v>
      </c>
      <c r="K70" s="56" t="s">
        <v>216</v>
      </c>
    </row>
    <row r="71" spans="1:12" ht="11.25">
      <c r="A71" s="21" t="s">
        <v>37</v>
      </c>
      <c r="B71" s="43">
        <v>5395.27</v>
      </c>
      <c r="C71" s="8">
        <v>1</v>
      </c>
      <c r="D71" s="90" t="s">
        <v>332</v>
      </c>
      <c r="E71" s="49">
        <v>71964</v>
      </c>
      <c r="F71" s="17" t="s">
        <v>21</v>
      </c>
      <c r="G71" s="17" t="s">
        <v>12</v>
      </c>
      <c r="H71" s="147">
        <v>2022</v>
      </c>
      <c r="I71" s="67" t="s">
        <v>18</v>
      </c>
      <c r="J71" s="148" t="s">
        <v>69</v>
      </c>
      <c r="K71" s="59" t="s">
        <v>69</v>
      </c>
      <c r="L71" s="92"/>
    </row>
    <row r="72" spans="1:12" ht="11.25">
      <c r="A72" s="27" t="s">
        <v>37</v>
      </c>
      <c r="B72" s="43">
        <v>5395.27</v>
      </c>
      <c r="C72" s="8">
        <v>1</v>
      </c>
      <c r="D72" s="30" t="s">
        <v>90</v>
      </c>
      <c r="E72" s="30">
        <v>71907</v>
      </c>
      <c r="F72" s="30" t="s">
        <v>21</v>
      </c>
      <c r="G72" s="30" t="s">
        <v>12</v>
      </c>
      <c r="H72" s="39">
        <v>2019</v>
      </c>
      <c r="I72" s="27" t="s">
        <v>18</v>
      </c>
      <c r="J72" s="148" t="s">
        <v>69</v>
      </c>
      <c r="K72" s="59" t="s">
        <v>162</v>
      </c>
    </row>
    <row r="73" spans="1:12" ht="11.25">
      <c r="A73" s="27" t="s">
        <v>37</v>
      </c>
      <c r="B73" s="43">
        <v>5395.27</v>
      </c>
      <c r="C73" s="8">
        <v>1</v>
      </c>
      <c r="D73" s="27" t="s">
        <v>353</v>
      </c>
      <c r="E73" s="30">
        <v>71969</v>
      </c>
      <c r="F73" s="36" t="s">
        <v>21</v>
      </c>
      <c r="G73" s="30" t="s">
        <v>12</v>
      </c>
      <c r="H73" s="39">
        <v>2022</v>
      </c>
      <c r="I73" s="27" t="s">
        <v>232</v>
      </c>
      <c r="J73" s="148" t="s">
        <v>69</v>
      </c>
      <c r="K73" s="59" t="s">
        <v>215</v>
      </c>
      <c r="L73" s="93"/>
    </row>
    <row r="74" spans="1:12" ht="11.25">
      <c r="A74" s="27" t="s">
        <v>37</v>
      </c>
      <c r="B74" s="43">
        <v>5395.27</v>
      </c>
      <c r="C74" s="8">
        <v>1</v>
      </c>
      <c r="D74" s="30" t="s">
        <v>91</v>
      </c>
      <c r="E74" s="30">
        <v>71929</v>
      </c>
      <c r="F74" s="36" t="s">
        <v>21</v>
      </c>
      <c r="G74" s="30" t="s">
        <v>12</v>
      </c>
      <c r="H74" s="39">
        <v>2020</v>
      </c>
      <c r="I74" s="27" t="s">
        <v>18</v>
      </c>
      <c r="J74" s="148" t="s">
        <v>69</v>
      </c>
      <c r="K74" s="59" t="s">
        <v>162</v>
      </c>
    </row>
    <row r="75" spans="1:12" ht="11.25">
      <c r="A75" s="27" t="s">
        <v>37</v>
      </c>
      <c r="B75" s="43">
        <v>5395.27</v>
      </c>
      <c r="C75" s="8">
        <v>1</v>
      </c>
      <c r="D75" s="150" t="s">
        <v>192</v>
      </c>
      <c r="E75" s="30">
        <v>71933</v>
      </c>
      <c r="F75" s="36" t="s">
        <v>21</v>
      </c>
      <c r="G75" s="30" t="s">
        <v>12</v>
      </c>
      <c r="H75" s="39">
        <v>2021</v>
      </c>
      <c r="I75" s="27" t="s">
        <v>232</v>
      </c>
      <c r="J75" s="148" t="s">
        <v>69</v>
      </c>
      <c r="K75" s="59" t="s">
        <v>266</v>
      </c>
    </row>
    <row r="76" spans="1:12" ht="11.25">
      <c r="A76" s="27" t="s">
        <v>37</v>
      </c>
      <c r="B76" s="43">
        <v>5395.27</v>
      </c>
      <c r="C76" s="8">
        <v>1</v>
      </c>
      <c r="D76" s="27" t="s">
        <v>92</v>
      </c>
      <c r="E76" s="30">
        <v>71900</v>
      </c>
      <c r="F76" s="30" t="s">
        <v>21</v>
      </c>
      <c r="G76" s="30" t="s">
        <v>12</v>
      </c>
      <c r="H76" s="39">
        <v>2019</v>
      </c>
      <c r="I76" s="27" t="s">
        <v>227</v>
      </c>
      <c r="J76" s="148" t="s">
        <v>69</v>
      </c>
      <c r="K76" s="59" t="s">
        <v>265</v>
      </c>
    </row>
    <row r="77" spans="1:12" ht="11.25">
      <c r="A77" s="27" t="s">
        <v>37</v>
      </c>
      <c r="B77" s="43">
        <v>5395.27</v>
      </c>
      <c r="C77" s="8">
        <v>1</v>
      </c>
      <c r="D77" s="32" t="s">
        <v>209</v>
      </c>
      <c r="E77" s="17">
        <v>71942</v>
      </c>
      <c r="F77" s="17" t="s">
        <v>21</v>
      </c>
      <c r="G77" s="17" t="s">
        <v>12</v>
      </c>
      <c r="H77" s="20">
        <v>2021</v>
      </c>
      <c r="I77" s="32" t="s">
        <v>227</v>
      </c>
      <c r="J77" s="148" t="s">
        <v>69</v>
      </c>
      <c r="K77" s="56" t="s">
        <v>267</v>
      </c>
    </row>
    <row r="78" spans="1:12" ht="11.25">
      <c r="A78" s="27" t="s">
        <v>37</v>
      </c>
      <c r="B78" s="43">
        <v>5395.27</v>
      </c>
      <c r="C78" s="8">
        <v>1</v>
      </c>
      <c r="D78" s="32" t="s">
        <v>210</v>
      </c>
      <c r="E78" s="17">
        <v>71943</v>
      </c>
      <c r="F78" s="17" t="s">
        <v>21</v>
      </c>
      <c r="G78" s="17" t="s">
        <v>12</v>
      </c>
      <c r="H78" s="20">
        <v>2021</v>
      </c>
      <c r="I78" s="32" t="s">
        <v>227</v>
      </c>
      <c r="J78" s="148" t="s">
        <v>69</v>
      </c>
      <c r="K78" s="56" t="s">
        <v>371</v>
      </c>
    </row>
    <row r="79" spans="1:12" ht="11.25">
      <c r="A79" s="27" t="s">
        <v>37</v>
      </c>
      <c r="B79" s="43">
        <v>5395.27</v>
      </c>
      <c r="C79" s="8">
        <v>1</v>
      </c>
      <c r="D79" s="32" t="s">
        <v>269</v>
      </c>
      <c r="E79" s="30">
        <v>71953</v>
      </c>
      <c r="F79" s="30" t="s">
        <v>21</v>
      </c>
      <c r="G79" s="30" t="s">
        <v>12</v>
      </c>
      <c r="H79" s="39">
        <v>2021</v>
      </c>
      <c r="I79" s="27" t="s">
        <v>234</v>
      </c>
      <c r="J79" s="148" t="s">
        <v>69</v>
      </c>
      <c r="K79" s="59" t="s">
        <v>69</v>
      </c>
    </row>
    <row r="80" spans="1:12" ht="11.25">
      <c r="A80" s="27" t="s">
        <v>40</v>
      </c>
      <c r="B80" s="28">
        <v>4682.3100000000004</v>
      </c>
      <c r="C80" s="8">
        <v>1</v>
      </c>
      <c r="D80" s="36" t="s">
        <v>93</v>
      </c>
      <c r="E80" s="30">
        <v>70718</v>
      </c>
      <c r="F80" s="30" t="s">
        <v>21</v>
      </c>
      <c r="G80" s="30" t="s">
        <v>12</v>
      </c>
      <c r="H80" s="39">
        <v>2010</v>
      </c>
      <c r="I80" s="27" t="s">
        <v>224</v>
      </c>
      <c r="J80" s="59" t="s">
        <v>94</v>
      </c>
      <c r="K80" s="59" t="s">
        <v>164</v>
      </c>
    </row>
    <row r="81" spans="1:13" ht="11.25">
      <c r="A81" s="27" t="s">
        <v>40</v>
      </c>
      <c r="B81" s="28">
        <v>4682.3100000000004</v>
      </c>
      <c r="C81" s="8">
        <v>1</v>
      </c>
      <c r="D81" s="66" t="s">
        <v>326</v>
      </c>
      <c r="E81" s="30">
        <v>71962</v>
      </c>
      <c r="F81" s="30" t="s">
        <v>21</v>
      </c>
      <c r="G81" s="30" t="s">
        <v>12</v>
      </c>
      <c r="H81" s="151">
        <v>2022</v>
      </c>
      <c r="I81" s="27" t="s">
        <v>229</v>
      </c>
      <c r="J81" s="59" t="s">
        <v>94</v>
      </c>
      <c r="K81" s="59" t="s">
        <v>165</v>
      </c>
    </row>
    <row r="82" spans="1:13" ht="11.25">
      <c r="A82" s="27" t="s">
        <v>40</v>
      </c>
      <c r="B82" s="28">
        <v>4682.3100000000004</v>
      </c>
      <c r="C82" s="8">
        <v>1</v>
      </c>
      <c r="D82" s="36" t="s">
        <v>96</v>
      </c>
      <c r="E82" s="30">
        <v>71153</v>
      </c>
      <c r="F82" s="30" t="s">
        <v>21</v>
      </c>
      <c r="G82" s="30" t="s">
        <v>12</v>
      </c>
      <c r="H82" s="39">
        <v>2013</v>
      </c>
      <c r="I82" s="27" t="s">
        <v>229</v>
      </c>
      <c r="J82" s="59" t="s">
        <v>94</v>
      </c>
      <c r="K82" s="59" t="s">
        <v>165</v>
      </c>
    </row>
    <row r="83" spans="1:13" ht="11.25">
      <c r="A83" s="27" t="s">
        <v>40</v>
      </c>
      <c r="B83" s="28">
        <v>4682.3100000000004</v>
      </c>
      <c r="C83" s="8">
        <v>1</v>
      </c>
      <c r="D83" s="36" t="s">
        <v>97</v>
      </c>
      <c r="E83" s="30">
        <v>70602</v>
      </c>
      <c r="F83" s="30" t="s">
        <v>21</v>
      </c>
      <c r="G83" s="30" t="s">
        <v>12</v>
      </c>
      <c r="H83" s="39">
        <v>2012</v>
      </c>
      <c r="I83" s="27" t="s">
        <v>229</v>
      </c>
      <c r="J83" s="59" t="s">
        <v>94</v>
      </c>
      <c r="K83" s="59" t="s">
        <v>166</v>
      </c>
    </row>
    <row r="84" spans="1:13" ht="11.25">
      <c r="A84" s="27" t="s">
        <v>43</v>
      </c>
      <c r="B84" s="35">
        <v>3853.76</v>
      </c>
      <c r="C84" s="8">
        <v>1</v>
      </c>
      <c r="D84" s="36" t="s">
        <v>98</v>
      </c>
      <c r="E84" s="30">
        <v>70220</v>
      </c>
      <c r="F84" s="30" t="s">
        <v>99</v>
      </c>
      <c r="G84" s="30" t="s">
        <v>17</v>
      </c>
      <c r="H84" s="39">
        <v>2010</v>
      </c>
      <c r="I84" s="27" t="s">
        <v>224</v>
      </c>
      <c r="J84" s="59" t="s">
        <v>100</v>
      </c>
      <c r="K84" s="59" t="s">
        <v>167</v>
      </c>
    </row>
    <row r="85" spans="1:13" ht="11.25">
      <c r="A85" s="27" t="s">
        <v>43</v>
      </c>
      <c r="B85" s="35">
        <v>3853.76</v>
      </c>
      <c r="C85" s="8">
        <v>1</v>
      </c>
      <c r="D85" s="36" t="s">
        <v>101</v>
      </c>
      <c r="E85" s="30">
        <v>70335</v>
      </c>
      <c r="F85" s="30" t="s">
        <v>21</v>
      </c>
      <c r="G85" s="30" t="s">
        <v>12</v>
      </c>
      <c r="H85" s="39">
        <v>2011</v>
      </c>
      <c r="I85" s="27" t="s">
        <v>227</v>
      </c>
      <c r="J85" s="59" t="s">
        <v>100</v>
      </c>
      <c r="K85" s="59" t="s">
        <v>168</v>
      </c>
    </row>
    <row r="86" spans="1:13" ht="11.25">
      <c r="A86" s="27" t="s">
        <v>43</v>
      </c>
      <c r="B86" s="35">
        <v>3853.76</v>
      </c>
      <c r="C86" s="8">
        <v>1</v>
      </c>
      <c r="D86" s="36" t="s">
        <v>102</v>
      </c>
      <c r="E86" s="30">
        <v>70610</v>
      </c>
      <c r="F86" s="30" t="s">
        <v>21</v>
      </c>
      <c r="G86" s="30" t="s">
        <v>12</v>
      </c>
      <c r="H86" s="39">
        <v>2012</v>
      </c>
      <c r="I86" s="27" t="s">
        <v>224</v>
      </c>
      <c r="J86" s="59" t="s">
        <v>100</v>
      </c>
      <c r="K86" s="59" t="s">
        <v>169</v>
      </c>
    </row>
    <row r="87" spans="1:13" ht="11.25">
      <c r="A87" s="21" t="s">
        <v>43</v>
      </c>
      <c r="B87" s="35">
        <v>3853.76</v>
      </c>
      <c r="C87" s="8">
        <v>1</v>
      </c>
      <c r="D87" s="36" t="s">
        <v>217</v>
      </c>
      <c r="E87" s="30">
        <v>71952</v>
      </c>
      <c r="F87" s="30" t="s">
        <v>21</v>
      </c>
      <c r="G87" s="30" t="s">
        <v>12</v>
      </c>
      <c r="H87" s="39">
        <v>2021</v>
      </c>
      <c r="I87" s="27" t="s">
        <v>18</v>
      </c>
      <c r="J87" s="59" t="s">
        <v>100</v>
      </c>
      <c r="K87" s="59" t="s">
        <v>171</v>
      </c>
      <c r="M87" s="94"/>
    </row>
    <row r="88" spans="1:13" ht="11.25">
      <c r="A88" s="27" t="s">
        <v>43</v>
      </c>
      <c r="B88" s="35">
        <v>3853.76</v>
      </c>
      <c r="C88" s="8">
        <v>1</v>
      </c>
      <c r="D88" s="36" t="s">
        <v>103</v>
      </c>
      <c r="E88" s="30">
        <v>71848</v>
      </c>
      <c r="F88" s="36" t="s">
        <v>21</v>
      </c>
      <c r="G88" s="30" t="s">
        <v>12</v>
      </c>
      <c r="H88" s="39">
        <v>2018</v>
      </c>
      <c r="I88" s="27" t="s">
        <v>18</v>
      </c>
      <c r="J88" s="59" t="s">
        <v>100</v>
      </c>
      <c r="K88" s="59" t="s">
        <v>171</v>
      </c>
    </row>
    <row r="89" spans="1:13" ht="11.25">
      <c r="A89" s="27" t="s">
        <v>43</v>
      </c>
      <c r="B89" s="35">
        <v>3853.76</v>
      </c>
      <c r="C89" s="8">
        <v>1</v>
      </c>
      <c r="D89" s="30" t="s">
        <v>104</v>
      </c>
      <c r="E89" s="30">
        <v>71872</v>
      </c>
      <c r="F89" s="30" t="s">
        <v>21</v>
      </c>
      <c r="G89" s="30" t="s">
        <v>12</v>
      </c>
      <c r="H89" s="39">
        <v>2018</v>
      </c>
      <c r="I89" s="27" t="s">
        <v>229</v>
      </c>
      <c r="J89" s="59" t="s">
        <v>100</v>
      </c>
      <c r="K89" s="59" t="s">
        <v>172</v>
      </c>
      <c r="L89" s="1"/>
    </row>
    <row r="90" spans="1:13" ht="11.25">
      <c r="A90" s="21" t="s">
        <v>43</v>
      </c>
      <c r="B90" s="35">
        <v>3853.76</v>
      </c>
      <c r="C90" s="8">
        <v>1</v>
      </c>
      <c r="D90" s="86" t="s">
        <v>105</v>
      </c>
      <c r="E90" s="153">
        <v>71886</v>
      </c>
      <c r="F90" s="153" t="s">
        <v>21</v>
      </c>
      <c r="G90" s="153" t="s">
        <v>12</v>
      </c>
      <c r="H90" s="154">
        <v>2019</v>
      </c>
      <c r="I90" s="155" t="s">
        <v>18</v>
      </c>
      <c r="J90" s="59" t="s">
        <v>100</v>
      </c>
      <c r="K90" s="59" t="s">
        <v>171</v>
      </c>
    </row>
    <row r="91" spans="1:13" ht="11.25">
      <c r="A91" s="27" t="s">
        <v>43</v>
      </c>
      <c r="B91" s="35">
        <v>3853.76</v>
      </c>
      <c r="C91" s="8">
        <v>1</v>
      </c>
      <c r="D91" s="36" t="s">
        <v>106</v>
      </c>
      <c r="E91" s="30">
        <v>71808</v>
      </c>
      <c r="F91" s="30" t="s">
        <v>21</v>
      </c>
      <c r="G91" s="30" t="s">
        <v>12</v>
      </c>
      <c r="H91" s="39">
        <v>2017</v>
      </c>
      <c r="I91" s="27" t="s">
        <v>18</v>
      </c>
      <c r="J91" s="59" t="s">
        <v>100</v>
      </c>
      <c r="K91" s="59" t="s">
        <v>170</v>
      </c>
      <c r="L91" s="96"/>
    </row>
    <row r="92" spans="1:13" ht="11.25">
      <c r="A92" s="27" t="s">
        <v>43</v>
      </c>
      <c r="B92" s="35">
        <v>3853.76</v>
      </c>
      <c r="C92" s="8">
        <v>1</v>
      </c>
      <c r="D92" s="47" t="s">
        <v>107</v>
      </c>
      <c r="E92" s="49">
        <v>71902</v>
      </c>
      <c r="F92" s="49" t="s">
        <v>21</v>
      </c>
      <c r="G92" s="49" t="s">
        <v>12</v>
      </c>
      <c r="H92" s="147">
        <v>2019</v>
      </c>
      <c r="I92" s="67" t="s">
        <v>224</v>
      </c>
      <c r="J92" s="59" t="s">
        <v>100</v>
      </c>
      <c r="K92" s="59" t="s">
        <v>270</v>
      </c>
      <c r="L92" s="96"/>
    </row>
    <row r="93" spans="1:13" ht="11.25">
      <c r="A93" s="21" t="s">
        <v>43</v>
      </c>
      <c r="B93" s="35">
        <v>3853.76</v>
      </c>
      <c r="C93" s="8">
        <v>1</v>
      </c>
      <c r="D93" s="66" t="s">
        <v>194</v>
      </c>
      <c r="E93" s="30">
        <v>71936</v>
      </c>
      <c r="F93" s="49" t="s">
        <v>21</v>
      </c>
      <c r="G93" s="49" t="s">
        <v>12</v>
      </c>
      <c r="H93" s="39">
        <v>2021</v>
      </c>
      <c r="I93" s="27" t="s">
        <v>224</v>
      </c>
      <c r="J93" s="59" t="s">
        <v>100</v>
      </c>
      <c r="K93" s="59" t="s">
        <v>270</v>
      </c>
      <c r="L93" s="96"/>
    </row>
    <row r="94" spans="1:13" ht="11.25">
      <c r="A94" s="21" t="s">
        <v>43</v>
      </c>
      <c r="B94" s="35">
        <v>3853.76</v>
      </c>
      <c r="C94" s="8">
        <v>1</v>
      </c>
      <c r="D94" s="36" t="s">
        <v>109</v>
      </c>
      <c r="E94" s="30">
        <v>6475</v>
      </c>
      <c r="F94" s="30" t="s">
        <v>21</v>
      </c>
      <c r="G94" s="30" t="s">
        <v>12</v>
      </c>
      <c r="H94" s="39">
        <v>2003</v>
      </c>
      <c r="I94" s="27" t="s">
        <v>24</v>
      </c>
      <c r="J94" s="59" t="s">
        <v>100</v>
      </c>
      <c r="K94" s="59" t="s">
        <v>173</v>
      </c>
      <c r="L94" s="96"/>
    </row>
    <row r="95" spans="1:13" ht="11.25">
      <c r="A95" s="21" t="s">
        <v>43</v>
      </c>
      <c r="B95" s="35">
        <v>3853.76</v>
      </c>
      <c r="C95" s="8">
        <v>1</v>
      </c>
      <c r="D95" s="36" t="s">
        <v>110</v>
      </c>
      <c r="E95" s="30">
        <v>70688</v>
      </c>
      <c r="F95" s="30" t="s">
        <v>21</v>
      </c>
      <c r="G95" s="30" t="s">
        <v>12</v>
      </c>
      <c r="H95" s="39">
        <v>2009</v>
      </c>
      <c r="I95" s="27" t="s">
        <v>224</v>
      </c>
      <c r="J95" s="59" t="s">
        <v>100</v>
      </c>
      <c r="K95" s="59" t="s">
        <v>174</v>
      </c>
      <c r="L95" s="96"/>
    </row>
    <row r="96" spans="1:13" ht="11.25">
      <c r="A96" s="21" t="s">
        <v>43</v>
      </c>
      <c r="B96" s="35">
        <v>3853.76</v>
      </c>
      <c r="C96" s="8">
        <v>1</v>
      </c>
      <c r="D96" s="36" t="s">
        <v>111</v>
      </c>
      <c r="E96" s="30">
        <v>71250</v>
      </c>
      <c r="F96" s="30" t="s">
        <v>21</v>
      </c>
      <c r="G96" s="30" t="s">
        <v>12</v>
      </c>
      <c r="H96" s="39">
        <v>2013</v>
      </c>
      <c r="I96" s="27" t="s">
        <v>234</v>
      </c>
      <c r="J96" s="59" t="s">
        <v>100</v>
      </c>
      <c r="K96" s="59" t="s">
        <v>271</v>
      </c>
      <c r="L96" s="60"/>
    </row>
    <row r="97" spans="1:13" ht="11.25">
      <c r="A97" s="21" t="s">
        <v>43</v>
      </c>
      <c r="B97" s="35">
        <v>3853.76</v>
      </c>
      <c r="C97" s="8">
        <v>1</v>
      </c>
      <c r="D97" s="36" t="s">
        <v>112</v>
      </c>
      <c r="E97" s="59">
        <v>71781</v>
      </c>
      <c r="F97" s="30" t="s">
        <v>21</v>
      </c>
      <c r="G97" s="30" t="s">
        <v>12</v>
      </c>
      <c r="H97" s="39">
        <v>2018</v>
      </c>
      <c r="I97" s="27" t="s">
        <v>224</v>
      </c>
      <c r="J97" s="59" t="s">
        <v>100</v>
      </c>
      <c r="K97" s="59" t="s">
        <v>175</v>
      </c>
    </row>
    <row r="98" spans="1:13" ht="11.25">
      <c r="A98" s="21" t="s">
        <v>43</v>
      </c>
      <c r="B98" s="35">
        <v>3853.76</v>
      </c>
      <c r="C98" s="8">
        <v>1</v>
      </c>
      <c r="D98" s="36" t="s">
        <v>113</v>
      </c>
      <c r="E98" s="30">
        <v>70726</v>
      </c>
      <c r="F98" s="30" t="s">
        <v>21</v>
      </c>
      <c r="G98" s="30" t="s">
        <v>12</v>
      </c>
      <c r="H98" s="39">
        <v>2012</v>
      </c>
      <c r="I98" s="27" t="s">
        <v>224</v>
      </c>
      <c r="J98" s="59" t="s">
        <v>100</v>
      </c>
      <c r="K98" s="59" t="s">
        <v>176</v>
      </c>
    </row>
    <row r="99" spans="1:13" ht="11.25">
      <c r="A99" s="21" t="s">
        <v>43</v>
      </c>
      <c r="B99" s="35">
        <v>3853.76</v>
      </c>
      <c r="C99" s="8">
        <v>1</v>
      </c>
      <c r="D99" s="36" t="s">
        <v>114</v>
      </c>
      <c r="E99" s="30" t="s">
        <v>115</v>
      </c>
      <c r="F99" s="30" t="s">
        <v>21</v>
      </c>
      <c r="G99" s="30" t="s">
        <v>12</v>
      </c>
      <c r="H99" s="39">
        <v>1991</v>
      </c>
      <c r="I99" s="27" t="s">
        <v>224</v>
      </c>
      <c r="J99" s="59" t="s">
        <v>100</v>
      </c>
      <c r="K99" s="59" t="s">
        <v>164</v>
      </c>
    </row>
    <row r="100" spans="1:13" ht="11.25">
      <c r="A100" s="21" t="s">
        <v>43</v>
      </c>
      <c r="B100" s="35">
        <v>3853.76</v>
      </c>
      <c r="C100" s="8">
        <v>1</v>
      </c>
      <c r="D100" s="36" t="s">
        <v>116</v>
      </c>
      <c r="E100" s="30">
        <v>71903</v>
      </c>
      <c r="F100" s="30" t="s">
        <v>21</v>
      </c>
      <c r="G100" s="30" t="s">
        <v>12</v>
      </c>
      <c r="H100" s="39">
        <v>2019</v>
      </c>
      <c r="I100" s="27" t="s">
        <v>224</v>
      </c>
      <c r="J100" s="59" t="s">
        <v>100</v>
      </c>
      <c r="K100" s="59" t="s">
        <v>383</v>
      </c>
    </row>
    <row r="101" spans="1:13" ht="11.25">
      <c r="A101" s="21" t="s">
        <v>43</v>
      </c>
      <c r="B101" s="35">
        <v>3853.76</v>
      </c>
      <c r="C101" s="8">
        <v>1</v>
      </c>
      <c r="D101" s="36" t="s">
        <v>117</v>
      </c>
      <c r="E101" s="30">
        <v>71501</v>
      </c>
      <c r="F101" s="30" t="s">
        <v>21</v>
      </c>
      <c r="G101" s="30" t="s">
        <v>12</v>
      </c>
      <c r="H101" s="39">
        <v>2014</v>
      </c>
      <c r="I101" s="27" t="s">
        <v>224</v>
      </c>
      <c r="J101" s="59" t="s">
        <v>100</v>
      </c>
      <c r="K101" s="59" t="s">
        <v>178</v>
      </c>
    </row>
    <row r="102" spans="1:13" ht="11.25">
      <c r="A102" s="21" t="s">
        <v>43</v>
      </c>
      <c r="B102" s="35">
        <v>3853.76</v>
      </c>
      <c r="C102" s="8">
        <v>1</v>
      </c>
      <c r="D102" s="36" t="s">
        <v>118</v>
      </c>
      <c r="E102" s="30">
        <v>71893</v>
      </c>
      <c r="F102" s="30" t="s">
        <v>21</v>
      </c>
      <c r="G102" s="30" t="s">
        <v>12</v>
      </c>
      <c r="H102" s="39">
        <v>2019</v>
      </c>
      <c r="I102" s="27" t="s">
        <v>224</v>
      </c>
      <c r="J102" s="59" t="s">
        <v>100</v>
      </c>
      <c r="K102" s="59" t="s">
        <v>272</v>
      </c>
    </row>
    <row r="103" spans="1:13" ht="11.25">
      <c r="A103" s="21" t="s">
        <v>43</v>
      </c>
      <c r="B103" s="35">
        <v>3853.76</v>
      </c>
      <c r="C103" s="8">
        <v>1</v>
      </c>
      <c r="D103" s="36" t="s">
        <v>119</v>
      </c>
      <c r="E103" s="30">
        <v>71812</v>
      </c>
      <c r="F103" s="30" t="s">
        <v>21</v>
      </c>
      <c r="G103" s="30" t="s">
        <v>12</v>
      </c>
      <c r="H103" s="39">
        <v>2017</v>
      </c>
      <c r="I103" s="27" t="s">
        <v>227</v>
      </c>
      <c r="J103" s="59" t="s">
        <v>100</v>
      </c>
      <c r="K103" s="59" t="s">
        <v>273</v>
      </c>
    </row>
    <row r="104" spans="1:13" ht="11.25">
      <c r="A104" s="21" t="s">
        <v>43</v>
      </c>
      <c r="B104" s="35">
        <v>3853.76</v>
      </c>
      <c r="C104" s="8">
        <v>1</v>
      </c>
      <c r="D104" s="36" t="s">
        <v>120</v>
      </c>
      <c r="E104" s="59">
        <v>70998</v>
      </c>
      <c r="F104" s="30" t="s">
        <v>21</v>
      </c>
      <c r="G104" s="30" t="s">
        <v>12</v>
      </c>
      <c r="H104" s="39">
        <v>2012</v>
      </c>
      <c r="I104" s="27" t="s">
        <v>227</v>
      </c>
      <c r="J104" s="59" t="s">
        <v>100</v>
      </c>
      <c r="K104" s="59" t="s">
        <v>274</v>
      </c>
    </row>
    <row r="105" spans="1:13" ht="11.25">
      <c r="A105" s="27" t="s">
        <v>43</v>
      </c>
      <c r="B105" s="35">
        <v>3853.76</v>
      </c>
      <c r="C105" s="8">
        <v>1</v>
      </c>
      <c r="D105" s="32" t="s">
        <v>284</v>
      </c>
      <c r="E105" s="17">
        <v>71956</v>
      </c>
      <c r="F105" s="17" t="s">
        <v>21</v>
      </c>
      <c r="G105" s="17" t="s">
        <v>12</v>
      </c>
      <c r="H105" s="20">
        <v>2021</v>
      </c>
      <c r="I105" s="32" t="s">
        <v>227</v>
      </c>
      <c r="J105" s="56" t="s">
        <v>100</v>
      </c>
      <c r="K105" s="56" t="s">
        <v>274</v>
      </c>
    </row>
    <row r="106" spans="1:13" ht="11.25">
      <c r="A106" s="21" t="s">
        <v>43</v>
      </c>
      <c r="B106" s="35">
        <v>3853.76</v>
      </c>
      <c r="C106" s="8">
        <v>1</v>
      </c>
      <c r="D106" s="36" t="s">
        <v>122</v>
      </c>
      <c r="E106" s="30">
        <v>70670</v>
      </c>
      <c r="F106" s="30" t="s">
        <v>21</v>
      </c>
      <c r="G106" s="30" t="s">
        <v>12</v>
      </c>
      <c r="H106" s="39">
        <v>2012</v>
      </c>
      <c r="I106" s="27" t="s">
        <v>227</v>
      </c>
      <c r="J106" s="59" t="s">
        <v>100</v>
      </c>
      <c r="K106" s="59" t="s">
        <v>180</v>
      </c>
    </row>
    <row r="107" spans="1:13" ht="11.25">
      <c r="A107" s="21" t="s">
        <v>43</v>
      </c>
      <c r="B107" s="35">
        <v>3853.76</v>
      </c>
      <c r="C107" s="8">
        <v>1</v>
      </c>
      <c r="D107" s="36" t="s">
        <v>123</v>
      </c>
      <c r="E107" s="30">
        <v>71826</v>
      </c>
      <c r="F107" s="36" t="s">
        <v>21</v>
      </c>
      <c r="G107" s="30" t="s">
        <v>12</v>
      </c>
      <c r="H107" s="39">
        <v>2018</v>
      </c>
      <c r="I107" s="27" t="s">
        <v>229</v>
      </c>
      <c r="J107" s="59" t="s">
        <v>100</v>
      </c>
      <c r="K107" s="59" t="s">
        <v>181</v>
      </c>
    </row>
    <row r="108" spans="1:13" ht="11.25">
      <c r="A108" s="21" t="s">
        <v>43</v>
      </c>
      <c r="B108" s="35">
        <v>3853.76</v>
      </c>
      <c r="C108" s="8">
        <v>1</v>
      </c>
      <c r="D108" s="32" t="s">
        <v>218</v>
      </c>
      <c r="E108" s="17">
        <v>71947</v>
      </c>
      <c r="F108" s="17" t="s">
        <v>21</v>
      </c>
      <c r="G108" s="17" t="s">
        <v>12</v>
      </c>
      <c r="H108" s="20">
        <v>2021</v>
      </c>
      <c r="I108" s="32" t="s">
        <v>232</v>
      </c>
      <c r="J108" s="59" t="s">
        <v>100</v>
      </c>
      <c r="K108" s="56" t="s">
        <v>275</v>
      </c>
    </row>
    <row r="109" spans="1:13" ht="11.25">
      <c r="A109" s="21" t="s">
        <v>43</v>
      </c>
      <c r="B109" s="35">
        <v>3853.76</v>
      </c>
      <c r="C109" s="8">
        <v>1</v>
      </c>
      <c r="D109" s="19" t="s">
        <v>125</v>
      </c>
      <c r="E109" s="17">
        <v>70700</v>
      </c>
      <c r="F109" s="17" t="s">
        <v>21</v>
      </c>
      <c r="G109" s="17" t="s">
        <v>12</v>
      </c>
      <c r="H109" s="20">
        <v>2012</v>
      </c>
      <c r="I109" s="32" t="s">
        <v>229</v>
      </c>
      <c r="J109" s="59" t="s">
        <v>100</v>
      </c>
      <c r="K109" s="56" t="s">
        <v>276</v>
      </c>
    </row>
    <row r="110" spans="1:13" ht="11.25">
      <c r="A110" s="21" t="s">
        <v>43</v>
      </c>
      <c r="B110" s="35">
        <v>3853.76</v>
      </c>
      <c r="C110" s="8">
        <v>1</v>
      </c>
      <c r="D110" s="19" t="s">
        <v>133</v>
      </c>
      <c r="E110" s="17">
        <v>71855</v>
      </c>
      <c r="F110" s="17" t="s">
        <v>21</v>
      </c>
      <c r="G110" s="17" t="s">
        <v>12</v>
      </c>
      <c r="H110" s="20">
        <v>2018</v>
      </c>
      <c r="I110" s="32" t="s">
        <v>224</v>
      </c>
      <c r="J110" s="59" t="s">
        <v>100</v>
      </c>
      <c r="K110" s="56" t="s">
        <v>178</v>
      </c>
    </row>
    <row r="111" spans="1:13" ht="11.25">
      <c r="A111" s="21" t="s">
        <v>43</v>
      </c>
      <c r="B111" s="35">
        <v>3853.76</v>
      </c>
      <c r="C111" s="8">
        <v>1</v>
      </c>
      <c r="D111" s="66" t="s">
        <v>384</v>
      </c>
      <c r="E111" s="48">
        <v>71976</v>
      </c>
      <c r="F111" s="66" t="s">
        <v>21</v>
      </c>
      <c r="G111" s="27" t="s">
        <v>12</v>
      </c>
      <c r="H111" s="151">
        <v>2022</v>
      </c>
      <c r="I111" s="66" t="s">
        <v>229</v>
      </c>
      <c r="J111" s="59" t="s">
        <v>100</v>
      </c>
      <c r="K111" s="56" t="s">
        <v>385</v>
      </c>
      <c r="L111" s="97"/>
      <c r="M111" s="66"/>
    </row>
    <row r="112" spans="1:13" ht="11.25">
      <c r="A112" s="21" t="s">
        <v>46</v>
      </c>
      <c r="B112" s="43">
        <v>2504.9499999999998</v>
      </c>
      <c r="C112" s="8">
        <v>1</v>
      </c>
      <c r="D112" s="19" t="s">
        <v>126</v>
      </c>
      <c r="E112" s="17">
        <v>71404</v>
      </c>
      <c r="F112" s="17" t="s">
        <v>21</v>
      </c>
      <c r="G112" s="17" t="s">
        <v>12</v>
      </c>
      <c r="H112" s="20">
        <v>2014</v>
      </c>
      <c r="I112" s="32" t="s">
        <v>227</v>
      </c>
      <c r="J112" s="56" t="s">
        <v>127</v>
      </c>
      <c r="K112" s="56" t="s">
        <v>273</v>
      </c>
    </row>
    <row r="113" spans="1:12" ht="11.25">
      <c r="A113" s="21" t="s">
        <v>46</v>
      </c>
      <c r="B113" s="43">
        <v>2504.9499999999998</v>
      </c>
      <c r="C113" s="8">
        <v>1</v>
      </c>
      <c r="D113" s="34" t="s">
        <v>128</v>
      </c>
      <c r="E113" s="17">
        <v>71921</v>
      </c>
      <c r="F113" s="17" t="s">
        <v>21</v>
      </c>
      <c r="G113" s="17" t="s">
        <v>12</v>
      </c>
      <c r="H113" s="20">
        <v>2019</v>
      </c>
      <c r="I113" s="32" t="s">
        <v>234</v>
      </c>
      <c r="J113" s="56" t="s">
        <v>127</v>
      </c>
      <c r="K113" s="56" t="s">
        <v>182</v>
      </c>
      <c r="L113" s="1"/>
    </row>
    <row r="114" spans="1:12" ht="11.25">
      <c r="A114" s="27" t="s">
        <v>46</v>
      </c>
      <c r="B114" s="43">
        <v>2504.9499999999998</v>
      </c>
      <c r="C114" s="8">
        <v>1</v>
      </c>
      <c r="D114" s="19" t="s">
        <v>129</v>
      </c>
      <c r="E114" s="17">
        <v>71757</v>
      </c>
      <c r="F114" s="17" t="s">
        <v>21</v>
      </c>
      <c r="G114" s="17" t="s">
        <v>12</v>
      </c>
      <c r="H114" s="20">
        <v>2016</v>
      </c>
      <c r="I114" s="32" t="s">
        <v>224</v>
      </c>
      <c r="J114" s="56" t="s">
        <v>127</v>
      </c>
      <c r="K114" s="56" t="s">
        <v>169</v>
      </c>
    </row>
    <row r="115" spans="1:12" ht="11.25">
      <c r="A115" s="21" t="s">
        <v>46</v>
      </c>
      <c r="B115" s="43">
        <v>2504.9499999999998</v>
      </c>
      <c r="C115" s="8">
        <v>1</v>
      </c>
      <c r="D115" s="19" t="s">
        <v>130</v>
      </c>
      <c r="E115" s="17">
        <v>7021</v>
      </c>
      <c r="F115" s="17" t="s">
        <v>21</v>
      </c>
      <c r="G115" s="17" t="s">
        <v>12</v>
      </c>
      <c r="H115" s="20">
        <v>1991</v>
      </c>
      <c r="I115" s="32" t="s">
        <v>224</v>
      </c>
      <c r="J115" s="56" t="s">
        <v>127</v>
      </c>
      <c r="K115" s="56" t="s">
        <v>183</v>
      </c>
    </row>
    <row r="116" spans="1:12" ht="11.25">
      <c r="A116" s="21" t="s">
        <v>46</v>
      </c>
      <c r="B116" s="43">
        <v>2504.9499999999998</v>
      </c>
      <c r="C116" s="8">
        <v>1</v>
      </c>
      <c r="D116" s="19" t="s">
        <v>131</v>
      </c>
      <c r="E116" s="17">
        <v>71439</v>
      </c>
      <c r="F116" s="17" t="s">
        <v>21</v>
      </c>
      <c r="G116" s="17" t="s">
        <v>12</v>
      </c>
      <c r="H116" s="20">
        <v>2008</v>
      </c>
      <c r="I116" s="32" t="s">
        <v>224</v>
      </c>
      <c r="J116" s="56" t="s">
        <v>127</v>
      </c>
      <c r="K116" s="56" t="s">
        <v>184</v>
      </c>
    </row>
    <row r="117" spans="1:12" ht="11.25">
      <c r="A117" s="27" t="s">
        <v>46</v>
      </c>
      <c r="B117" s="43">
        <v>2504.9499999999998</v>
      </c>
      <c r="C117" s="8">
        <v>1</v>
      </c>
      <c r="D117" s="19" t="s">
        <v>132</v>
      </c>
      <c r="E117" s="17">
        <v>71829</v>
      </c>
      <c r="F117" s="19" t="s">
        <v>21</v>
      </c>
      <c r="G117" s="17" t="s">
        <v>12</v>
      </c>
      <c r="H117" s="20">
        <v>2018</v>
      </c>
      <c r="I117" s="32" t="s">
        <v>224</v>
      </c>
      <c r="J117" s="56" t="s">
        <v>127</v>
      </c>
      <c r="K117" s="56" t="s">
        <v>185</v>
      </c>
    </row>
    <row r="118" spans="1:12" ht="11.25">
      <c r="A118" s="21" t="s">
        <v>46</v>
      </c>
      <c r="B118" s="43">
        <v>2504.9499999999998</v>
      </c>
      <c r="C118" s="8">
        <v>1</v>
      </c>
      <c r="D118" s="19" t="s">
        <v>143</v>
      </c>
      <c r="E118" s="17">
        <v>71873</v>
      </c>
      <c r="F118" s="17" t="s">
        <v>21</v>
      </c>
      <c r="G118" s="17" t="s">
        <v>12</v>
      </c>
      <c r="H118" s="20">
        <v>2018</v>
      </c>
      <c r="I118" s="32" t="s">
        <v>224</v>
      </c>
      <c r="J118" s="56" t="s">
        <v>127</v>
      </c>
      <c r="K118" s="56" t="s">
        <v>189</v>
      </c>
    </row>
    <row r="119" spans="1:12" ht="11.25">
      <c r="A119" s="21" t="s">
        <v>46</v>
      </c>
      <c r="B119" s="43">
        <v>2504.9499999999998</v>
      </c>
      <c r="C119" s="8">
        <v>1</v>
      </c>
      <c r="D119" s="19" t="s">
        <v>134</v>
      </c>
      <c r="E119" s="17">
        <v>71340</v>
      </c>
      <c r="F119" s="17" t="s">
        <v>21</v>
      </c>
      <c r="G119" s="17" t="s">
        <v>12</v>
      </c>
      <c r="H119" s="20">
        <v>2013</v>
      </c>
      <c r="I119" s="32" t="s">
        <v>227</v>
      </c>
      <c r="J119" s="56" t="s">
        <v>127</v>
      </c>
      <c r="K119" s="56" t="s">
        <v>273</v>
      </c>
    </row>
    <row r="120" spans="1:12" ht="11.25">
      <c r="A120" s="27" t="s">
        <v>46</v>
      </c>
      <c r="B120" s="43">
        <v>2504.9499999999998</v>
      </c>
      <c r="C120" s="8">
        <v>1</v>
      </c>
      <c r="D120" s="90" t="s">
        <v>193</v>
      </c>
      <c r="E120" s="17">
        <v>71935</v>
      </c>
      <c r="F120" s="17" t="s">
        <v>21</v>
      </c>
      <c r="G120" s="17" t="s">
        <v>12</v>
      </c>
      <c r="H120" s="20">
        <v>2021</v>
      </c>
      <c r="I120" s="32" t="s">
        <v>227</v>
      </c>
      <c r="J120" s="56" t="s">
        <v>127</v>
      </c>
      <c r="K120" s="56" t="s">
        <v>273</v>
      </c>
    </row>
    <row r="121" spans="1:12" ht="11.25">
      <c r="A121" s="21" t="s">
        <v>46</v>
      </c>
      <c r="B121" s="43">
        <v>2504.9499999999998</v>
      </c>
      <c r="C121" s="8">
        <v>1</v>
      </c>
      <c r="D121" s="19" t="s">
        <v>135</v>
      </c>
      <c r="E121" s="17">
        <v>2569</v>
      </c>
      <c r="F121" s="17" t="s">
        <v>136</v>
      </c>
      <c r="G121" s="17" t="s">
        <v>17</v>
      </c>
      <c r="H121" s="20">
        <v>1988</v>
      </c>
      <c r="I121" s="32" t="s">
        <v>227</v>
      </c>
      <c r="J121" s="56" t="s">
        <v>127</v>
      </c>
      <c r="K121" s="56" t="s">
        <v>273</v>
      </c>
    </row>
    <row r="122" spans="1:12" ht="11.25">
      <c r="A122" s="21" t="s">
        <v>46</v>
      </c>
      <c r="B122" s="43">
        <v>2504.9499999999998</v>
      </c>
      <c r="C122" s="8">
        <v>1</v>
      </c>
      <c r="D122" s="19" t="s">
        <v>279</v>
      </c>
      <c r="E122" s="17">
        <v>71951</v>
      </c>
      <c r="F122" s="17" t="s">
        <v>21</v>
      </c>
      <c r="G122" s="17" t="s">
        <v>12</v>
      </c>
      <c r="H122" s="20">
        <v>2021</v>
      </c>
      <c r="I122" s="32" t="s">
        <v>227</v>
      </c>
      <c r="J122" s="56" t="s">
        <v>127</v>
      </c>
      <c r="K122" s="56" t="s">
        <v>274</v>
      </c>
    </row>
    <row r="123" spans="1:12" ht="11.25">
      <c r="A123" s="27" t="s">
        <v>46</v>
      </c>
      <c r="B123" s="43">
        <v>2504.9499999999998</v>
      </c>
      <c r="C123" s="8">
        <v>1</v>
      </c>
      <c r="D123" s="66" t="s">
        <v>386</v>
      </c>
      <c r="E123" s="48">
        <v>71979</v>
      </c>
      <c r="F123" s="17" t="s">
        <v>21</v>
      </c>
      <c r="G123" s="66" t="s">
        <v>12</v>
      </c>
      <c r="H123" s="39">
        <v>2022</v>
      </c>
      <c r="I123" s="66" t="s">
        <v>232</v>
      </c>
      <c r="J123" s="56" t="s">
        <v>127</v>
      </c>
      <c r="K123" s="56" t="s">
        <v>387</v>
      </c>
    </row>
    <row r="124" spans="1:12" ht="11.25">
      <c r="A124" s="21" t="s">
        <v>46</v>
      </c>
      <c r="B124" s="43">
        <v>2504.9499999999998</v>
      </c>
      <c r="C124" s="8">
        <v>1</v>
      </c>
      <c r="D124" s="19" t="s">
        <v>138</v>
      </c>
      <c r="E124" s="17">
        <v>71896</v>
      </c>
      <c r="F124" s="17" t="s">
        <v>21</v>
      </c>
      <c r="G124" s="17" t="s">
        <v>12</v>
      </c>
      <c r="H124" s="20">
        <v>2019</v>
      </c>
      <c r="I124" s="32" t="s">
        <v>232</v>
      </c>
      <c r="J124" s="56" t="s">
        <v>127</v>
      </c>
      <c r="K124" s="56" t="s">
        <v>281</v>
      </c>
    </row>
    <row r="125" spans="1:12" ht="11.25">
      <c r="A125" s="21" t="s">
        <v>46</v>
      </c>
      <c r="B125" s="43">
        <v>2504.9499999999998</v>
      </c>
      <c r="C125" s="8">
        <v>1</v>
      </c>
      <c r="D125" s="19" t="s">
        <v>367</v>
      </c>
      <c r="E125" s="17">
        <v>71972</v>
      </c>
      <c r="F125" s="17" t="s">
        <v>21</v>
      </c>
      <c r="G125" s="17" t="s">
        <v>12</v>
      </c>
      <c r="H125" s="20">
        <v>2022</v>
      </c>
      <c r="I125" s="32" t="s">
        <v>232</v>
      </c>
      <c r="J125" s="56" t="s">
        <v>127</v>
      </c>
      <c r="K125" s="56" t="s">
        <v>280</v>
      </c>
    </row>
    <row r="126" spans="1:12" ht="11.25">
      <c r="A126" s="21" t="s">
        <v>49</v>
      </c>
      <c r="B126" s="22">
        <v>1541.51</v>
      </c>
      <c r="C126" s="8">
        <v>1</v>
      </c>
      <c r="D126" s="19" t="s">
        <v>346</v>
      </c>
      <c r="E126" s="17">
        <v>71967</v>
      </c>
      <c r="F126" s="17" t="s">
        <v>21</v>
      </c>
      <c r="G126" s="17" t="s">
        <v>12</v>
      </c>
      <c r="H126" s="20">
        <v>2022</v>
      </c>
      <c r="I126" s="32" t="s">
        <v>234</v>
      </c>
      <c r="J126" s="56" t="s">
        <v>139</v>
      </c>
      <c r="K126" s="56" t="s">
        <v>282</v>
      </c>
    </row>
    <row r="127" spans="1:12" ht="11.25">
      <c r="A127" s="27" t="s">
        <v>49</v>
      </c>
      <c r="B127" s="22">
        <v>1541.51</v>
      </c>
      <c r="C127" s="8">
        <v>1</v>
      </c>
      <c r="D127" s="32" t="s">
        <v>140</v>
      </c>
      <c r="E127" s="17">
        <v>71915</v>
      </c>
      <c r="F127" s="17" t="s">
        <v>21</v>
      </c>
      <c r="G127" s="17" t="s">
        <v>12</v>
      </c>
      <c r="H127" s="20">
        <v>2019</v>
      </c>
      <c r="I127" s="32" t="s">
        <v>18</v>
      </c>
      <c r="J127" s="56" t="s">
        <v>139</v>
      </c>
      <c r="K127" s="56" t="s">
        <v>186</v>
      </c>
    </row>
    <row r="128" spans="1:12" ht="11.25">
      <c r="A128" s="21" t="s">
        <v>49</v>
      </c>
      <c r="B128" s="22">
        <v>1541.51</v>
      </c>
      <c r="C128" s="8">
        <v>1</v>
      </c>
      <c r="D128" s="19" t="s">
        <v>141</v>
      </c>
      <c r="E128" s="17">
        <v>71786</v>
      </c>
      <c r="F128" s="17" t="s">
        <v>21</v>
      </c>
      <c r="G128" s="17" t="s">
        <v>12</v>
      </c>
      <c r="H128" s="20">
        <v>2016</v>
      </c>
      <c r="I128" s="32" t="s">
        <v>229</v>
      </c>
      <c r="J128" s="56" t="s">
        <v>139</v>
      </c>
      <c r="K128" s="56" t="s">
        <v>187</v>
      </c>
    </row>
    <row r="129" spans="1:11" ht="11.25">
      <c r="A129" s="21" t="s">
        <v>49</v>
      </c>
      <c r="B129" s="22">
        <v>1541.51</v>
      </c>
      <c r="C129" s="8">
        <v>1</v>
      </c>
      <c r="D129" s="36" t="s">
        <v>142</v>
      </c>
      <c r="E129" s="30">
        <v>71749</v>
      </c>
      <c r="F129" s="30" t="s">
        <v>21</v>
      </c>
      <c r="G129" s="30" t="s">
        <v>12</v>
      </c>
      <c r="H129" s="39">
        <v>2015</v>
      </c>
      <c r="I129" s="27" t="s">
        <v>224</v>
      </c>
      <c r="J129" s="59" t="s">
        <v>139</v>
      </c>
      <c r="K129" s="59" t="s">
        <v>188</v>
      </c>
    </row>
    <row r="130" spans="1:11" ht="11.25">
      <c r="B130" s="98">
        <f>SUM(B3:B129)</f>
        <v>729117.68000000063</v>
      </c>
      <c r="C130" s="2">
        <f>SUM(C3:C129)</f>
        <v>127</v>
      </c>
    </row>
    <row r="153" spans="2:2" ht="11.25">
      <c r="B153" s="99"/>
    </row>
  </sheetData>
  <mergeCells count="2">
    <mergeCell ref="A1:I1"/>
    <mergeCell ref="M1:S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G16" sqref="G16"/>
    </sheetView>
  </sheetViews>
  <sheetFormatPr defaultColWidth="13.28515625" defaultRowHeight="15"/>
  <cols>
    <col min="1" max="1" width="4.85546875" style="108" bestFit="1" customWidth="1"/>
    <col min="2" max="2" width="3.85546875" style="108" bestFit="1" customWidth="1"/>
    <col min="3" max="3" width="7.85546875" style="108" bestFit="1" customWidth="1"/>
    <col min="4" max="4" width="28.85546875" style="108" customWidth="1"/>
    <col min="5" max="5" width="9" style="108" bestFit="1" customWidth="1"/>
    <col min="6" max="6" width="9" style="108" customWidth="1"/>
    <col min="7" max="7" width="9.28515625" style="108" customWidth="1"/>
    <col min="8" max="8" width="4.85546875" style="108" bestFit="1" customWidth="1"/>
    <col min="9" max="9" width="7" style="108" bestFit="1" customWidth="1"/>
    <col min="10" max="10" width="3.85546875" style="108" bestFit="1" customWidth="1"/>
    <col min="11" max="11" width="8.7109375" style="108" bestFit="1" customWidth="1"/>
    <col min="12" max="16384" width="13.28515625" style="108"/>
  </cols>
  <sheetData>
    <row r="1" spans="1:11">
      <c r="A1" s="428" t="s">
        <v>374</v>
      </c>
      <c r="B1" s="428"/>
      <c r="C1" s="428"/>
      <c r="D1" s="428"/>
      <c r="E1" s="428"/>
      <c r="F1" s="277"/>
      <c r="H1" s="428" t="s">
        <v>375</v>
      </c>
      <c r="I1" s="428"/>
      <c r="J1" s="428"/>
      <c r="K1" s="428"/>
    </row>
    <row r="2" spans="1:11">
      <c r="A2" s="101" t="s">
        <v>9</v>
      </c>
      <c r="B2" s="102" t="s">
        <v>2</v>
      </c>
      <c r="C2" s="101" t="s">
        <v>296</v>
      </c>
      <c r="D2" s="101" t="s">
        <v>3</v>
      </c>
      <c r="E2" s="103" t="s">
        <v>297</v>
      </c>
      <c r="F2" s="103" t="s">
        <v>558</v>
      </c>
      <c r="H2" s="101" t="s">
        <v>9</v>
      </c>
      <c r="I2" s="101" t="s">
        <v>296</v>
      </c>
      <c r="J2" s="102" t="s">
        <v>2</v>
      </c>
      <c r="K2" s="101" t="s">
        <v>298</v>
      </c>
    </row>
    <row r="3" spans="1:11">
      <c r="A3" s="109" t="s">
        <v>299</v>
      </c>
      <c r="B3" s="110">
        <v>1</v>
      </c>
      <c r="C3" s="104">
        <v>1392.8</v>
      </c>
      <c r="D3" s="105" t="s">
        <v>300</v>
      </c>
      <c r="E3" s="106" t="s">
        <v>301</v>
      </c>
      <c r="F3" s="106"/>
      <c r="H3" s="109" t="s">
        <v>299</v>
      </c>
      <c r="I3" s="104">
        <v>1392.8</v>
      </c>
      <c r="J3" s="110">
        <v>6</v>
      </c>
      <c r="K3" s="111">
        <f>I3*J3</f>
        <v>8356.7999999999993</v>
      </c>
    </row>
    <row r="4" spans="1:11">
      <c r="A4" s="109" t="s">
        <v>299</v>
      </c>
      <c r="B4" s="110">
        <v>1</v>
      </c>
      <c r="C4" s="104">
        <v>1392.8</v>
      </c>
      <c r="D4" s="105" t="s">
        <v>302</v>
      </c>
      <c r="E4" s="106" t="s">
        <v>303</v>
      </c>
      <c r="F4" s="106"/>
      <c r="H4" s="109" t="s">
        <v>304</v>
      </c>
      <c r="I4" s="106">
        <v>849.76</v>
      </c>
      <c r="J4" s="110">
        <v>7</v>
      </c>
      <c r="K4" s="111">
        <f t="shared" ref="K4:K6" si="0">I4*J4</f>
        <v>5948.32</v>
      </c>
    </row>
    <row r="5" spans="1:11">
      <c r="A5" s="109" t="s">
        <v>299</v>
      </c>
      <c r="B5" s="110">
        <v>1</v>
      </c>
      <c r="C5" s="104">
        <v>1392.8</v>
      </c>
      <c r="D5" s="105" t="s">
        <v>305</v>
      </c>
      <c r="E5" s="106" t="s">
        <v>306</v>
      </c>
      <c r="F5" s="106"/>
      <c r="H5" s="109" t="s">
        <v>307</v>
      </c>
      <c r="I5" s="106">
        <v>566.5</v>
      </c>
      <c r="J5" s="110">
        <v>4</v>
      </c>
      <c r="K5" s="111">
        <f t="shared" si="0"/>
        <v>2266</v>
      </c>
    </row>
    <row r="6" spans="1:11">
      <c r="A6" s="109" t="s">
        <v>299</v>
      </c>
      <c r="B6" s="110">
        <v>1</v>
      </c>
      <c r="C6" s="104">
        <v>1392.8</v>
      </c>
      <c r="D6" s="105" t="s">
        <v>308</v>
      </c>
      <c r="E6" s="106">
        <v>280</v>
      </c>
      <c r="F6" s="106"/>
      <c r="H6" s="112" t="s">
        <v>309</v>
      </c>
      <c r="I6" s="106">
        <v>505.81</v>
      </c>
      <c r="J6" s="113">
        <v>6</v>
      </c>
      <c r="K6" s="111">
        <f t="shared" si="0"/>
        <v>3034.86</v>
      </c>
    </row>
    <row r="7" spans="1:11">
      <c r="A7" s="109" t="s">
        <v>299</v>
      </c>
      <c r="B7" s="110">
        <v>1</v>
      </c>
      <c r="C7" s="104">
        <v>1392.8</v>
      </c>
      <c r="D7" s="105" t="s">
        <v>310</v>
      </c>
      <c r="E7" s="106">
        <v>663</v>
      </c>
      <c r="F7" s="106"/>
      <c r="H7" s="114"/>
      <c r="I7" s="115"/>
      <c r="J7" s="116">
        <f>SUM(J3:J6)</f>
        <v>23</v>
      </c>
      <c r="K7" s="117">
        <f>SUM(K3:K6)</f>
        <v>19605.98</v>
      </c>
    </row>
    <row r="8" spans="1:11">
      <c r="A8" s="109" t="s">
        <v>299</v>
      </c>
      <c r="B8" s="110">
        <v>1</v>
      </c>
      <c r="C8" s="104">
        <v>1392.8</v>
      </c>
      <c r="D8" s="105" t="s">
        <v>311</v>
      </c>
      <c r="E8" s="106">
        <v>752</v>
      </c>
      <c r="F8" s="106"/>
    </row>
    <row r="9" spans="1:11">
      <c r="A9" s="109" t="s">
        <v>304</v>
      </c>
      <c r="B9" s="110">
        <v>1</v>
      </c>
      <c r="C9" s="106">
        <v>849.76</v>
      </c>
      <c r="D9" s="118" t="s">
        <v>312</v>
      </c>
      <c r="E9" s="106"/>
      <c r="F9" s="106"/>
    </row>
    <row r="10" spans="1:11">
      <c r="A10" s="109" t="s">
        <v>304</v>
      </c>
      <c r="B10" s="110">
        <v>1</v>
      </c>
      <c r="C10" s="106">
        <v>849.76</v>
      </c>
      <c r="D10" s="105" t="s">
        <v>313</v>
      </c>
      <c r="E10" s="106">
        <v>647</v>
      </c>
      <c r="F10" s="106"/>
    </row>
    <row r="11" spans="1:11">
      <c r="A11" s="109" t="s">
        <v>304</v>
      </c>
      <c r="B11" s="110">
        <v>1</v>
      </c>
      <c r="C11" s="106">
        <v>849.76</v>
      </c>
      <c r="D11" s="105" t="s">
        <v>314</v>
      </c>
      <c r="E11" s="106">
        <v>531</v>
      </c>
      <c r="F11" s="106"/>
    </row>
    <row r="12" spans="1:11">
      <c r="A12" s="109" t="s">
        <v>304</v>
      </c>
      <c r="B12" s="110">
        <v>1</v>
      </c>
      <c r="C12" s="106">
        <v>849.76</v>
      </c>
      <c r="D12" s="118" t="s">
        <v>312</v>
      </c>
      <c r="E12" s="106"/>
      <c r="F12" s="106"/>
    </row>
    <row r="13" spans="1:11">
      <c r="A13" s="109" t="s">
        <v>304</v>
      </c>
      <c r="B13" s="110">
        <v>1</v>
      </c>
      <c r="C13" s="106">
        <v>849.76</v>
      </c>
      <c r="D13" s="105" t="s">
        <v>315</v>
      </c>
      <c r="E13" s="106">
        <v>2187</v>
      </c>
      <c r="F13" s="106"/>
    </row>
    <row r="14" spans="1:11">
      <c r="A14" s="109" t="s">
        <v>304</v>
      </c>
      <c r="B14" s="110">
        <v>1</v>
      </c>
      <c r="C14" s="106">
        <v>849.76</v>
      </c>
      <c r="D14" s="105" t="s">
        <v>316</v>
      </c>
      <c r="E14" s="106">
        <v>2232</v>
      </c>
      <c r="F14" s="106"/>
    </row>
    <row r="15" spans="1:11">
      <c r="A15" s="109" t="s">
        <v>304</v>
      </c>
      <c r="B15" s="110">
        <v>1</v>
      </c>
      <c r="C15" s="106">
        <v>849.76</v>
      </c>
      <c r="D15" s="118" t="s">
        <v>312</v>
      </c>
      <c r="E15" s="106">
        <v>2704</v>
      </c>
      <c r="F15" s="106"/>
    </row>
    <row r="16" spans="1:11">
      <c r="A16" s="109" t="s">
        <v>307</v>
      </c>
      <c r="B16" s="110">
        <v>1</v>
      </c>
      <c r="C16" s="106">
        <v>566.5</v>
      </c>
      <c r="D16" s="105" t="s">
        <v>317</v>
      </c>
      <c r="E16" s="106" t="s">
        <v>318</v>
      </c>
      <c r="F16" s="106"/>
    </row>
    <row r="17" spans="1:6">
      <c r="A17" s="109" t="s">
        <v>307</v>
      </c>
      <c r="B17" s="110">
        <v>1</v>
      </c>
      <c r="C17" s="106">
        <v>566.5</v>
      </c>
      <c r="D17" s="118" t="s">
        <v>312</v>
      </c>
      <c r="E17" s="106"/>
      <c r="F17" s="106"/>
    </row>
    <row r="18" spans="1:6">
      <c r="A18" s="109" t="s">
        <v>307</v>
      </c>
      <c r="B18" s="110">
        <v>1</v>
      </c>
      <c r="C18" s="106">
        <v>566.5</v>
      </c>
      <c r="D18" s="118" t="s">
        <v>312</v>
      </c>
      <c r="E18" s="106"/>
      <c r="F18" s="106"/>
    </row>
    <row r="19" spans="1:6">
      <c r="A19" s="109" t="s">
        <v>307</v>
      </c>
      <c r="B19" s="110">
        <v>1</v>
      </c>
      <c r="C19" s="106">
        <v>566.5</v>
      </c>
      <c r="D19" s="118" t="s">
        <v>312</v>
      </c>
      <c r="E19" s="106"/>
      <c r="F19" s="106"/>
    </row>
    <row r="20" spans="1:6">
      <c r="A20" s="109" t="s">
        <v>309</v>
      </c>
      <c r="B20" s="110">
        <v>1</v>
      </c>
      <c r="C20" s="106">
        <v>505.81</v>
      </c>
      <c r="D20" s="105" t="s">
        <v>319</v>
      </c>
      <c r="E20" s="107">
        <v>2194</v>
      </c>
      <c r="F20" s="107"/>
    </row>
    <row r="21" spans="1:6">
      <c r="A21" s="109" t="s">
        <v>309</v>
      </c>
      <c r="B21" s="110">
        <v>1</v>
      </c>
      <c r="C21" s="106">
        <v>505.81</v>
      </c>
      <c r="D21" s="105" t="s">
        <v>320</v>
      </c>
      <c r="E21" s="106">
        <v>2640</v>
      </c>
      <c r="F21" s="106"/>
    </row>
    <row r="22" spans="1:6">
      <c r="A22" s="109" t="s">
        <v>309</v>
      </c>
      <c r="B22" s="110">
        <v>1</v>
      </c>
      <c r="C22" s="106">
        <v>505.81</v>
      </c>
      <c r="D22" s="105" t="s">
        <v>321</v>
      </c>
      <c r="E22" s="106">
        <v>1996</v>
      </c>
      <c r="F22" s="106"/>
    </row>
    <row r="23" spans="1:6">
      <c r="A23" s="109" t="s">
        <v>309</v>
      </c>
      <c r="B23" s="110">
        <v>1</v>
      </c>
      <c r="C23" s="106">
        <v>505.81</v>
      </c>
      <c r="D23" s="105" t="s">
        <v>322</v>
      </c>
      <c r="E23" s="106">
        <v>774</v>
      </c>
      <c r="F23" s="106"/>
    </row>
    <row r="24" spans="1:6">
      <c r="A24" s="109" t="s">
        <v>309</v>
      </c>
      <c r="B24" s="110">
        <v>1</v>
      </c>
      <c r="C24" s="106">
        <v>505.81</v>
      </c>
      <c r="D24" s="119" t="s">
        <v>312</v>
      </c>
      <c r="E24" s="120"/>
      <c r="F24" s="120"/>
    </row>
    <row r="25" spans="1:6">
      <c r="A25" s="112" t="s">
        <v>309</v>
      </c>
      <c r="B25" s="113">
        <v>1</v>
      </c>
      <c r="C25" s="106">
        <v>505.81</v>
      </c>
      <c r="D25" s="118" t="s">
        <v>312</v>
      </c>
      <c r="E25" s="120"/>
      <c r="F25" s="120"/>
    </row>
    <row r="26" spans="1:6">
      <c r="A26" s="114"/>
      <c r="B26" s="121">
        <f>SUM(B3:B25)</f>
        <v>23</v>
      </c>
      <c r="C26" s="115">
        <f>SUM(C3:C25)</f>
        <v>19605.98000000001</v>
      </c>
      <c r="D26" s="114"/>
      <c r="E26" s="114"/>
      <c r="F26" s="114"/>
    </row>
  </sheetData>
  <mergeCells count="2">
    <mergeCell ref="A1:E1"/>
    <mergeCell ref="H1:K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Z284"/>
  <sheetViews>
    <sheetView workbookViewId="0">
      <selection activeCell="A2" sqref="A2:J2"/>
    </sheetView>
  </sheetViews>
  <sheetFormatPr defaultColWidth="14.42578125" defaultRowHeight="15.75"/>
  <cols>
    <col min="1" max="1" width="86.5703125" style="286" customWidth="1"/>
    <col min="2" max="2" width="13.7109375" style="286" customWidth="1"/>
    <col min="3" max="3" width="17" style="286" bestFit="1" customWidth="1"/>
    <col min="4" max="4" width="14.140625" style="286" bestFit="1" customWidth="1"/>
    <col min="5" max="5" width="10.5703125" style="286" bestFit="1" customWidth="1"/>
    <col min="6" max="6" width="60.42578125" style="286" customWidth="1"/>
    <col min="7" max="7" width="20" style="286" bestFit="1" customWidth="1"/>
    <col min="8" max="8" width="20.85546875" style="286" customWidth="1"/>
    <col min="9" max="9" width="20.42578125" style="286" customWidth="1"/>
    <col min="10" max="10" width="17.140625" style="286" customWidth="1"/>
    <col min="11" max="12" width="9.140625" style="286" customWidth="1"/>
    <col min="13" max="13" width="50.140625" style="286" customWidth="1"/>
    <col min="14" max="26" width="9.140625" style="286" customWidth="1"/>
    <col min="27" max="16384" width="14.42578125" style="286"/>
  </cols>
  <sheetData>
    <row r="1" spans="1:26" ht="25.5" customHeight="1">
      <c r="A1" s="434" t="s">
        <v>560</v>
      </c>
      <c r="B1" s="435"/>
      <c r="C1" s="435"/>
      <c r="D1" s="435"/>
      <c r="E1" s="435"/>
      <c r="F1" s="435"/>
      <c r="G1" s="435"/>
      <c r="H1" s="435"/>
      <c r="I1" s="435"/>
      <c r="J1" s="43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</row>
    <row r="2" spans="1:26" ht="27.75" customHeight="1">
      <c r="A2" s="436" t="s">
        <v>564</v>
      </c>
      <c r="B2" s="432"/>
      <c r="C2" s="432"/>
      <c r="D2" s="432"/>
      <c r="E2" s="432"/>
      <c r="F2" s="432"/>
      <c r="G2" s="432"/>
      <c r="H2" s="432"/>
      <c r="I2" s="432"/>
      <c r="J2" s="432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</row>
    <row r="3" spans="1:26" ht="30" customHeight="1">
      <c r="A3" s="436" t="s">
        <v>561</v>
      </c>
      <c r="B3" s="432"/>
      <c r="C3" s="432"/>
      <c r="D3" s="432"/>
      <c r="E3" s="432"/>
      <c r="F3" s="432"/>
      <c r="G3" s="432"/>
      <c r="H3" s="432"/>
      <c r="I3" s="432"/>
      <c r="J3" s="432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8"/>
      <c r="W3" s="288"/>
    </row>
    <row r="4" spans="1:26">
      <c r="A4" s="289" t="s">
        <v>562</v>
      </c>
      <c r="B4" s="437" t="s">
        <v>390</v>
      </c>
      <c r="C4" s="432"/>
      <c r="D4" s="432"/>
      <c r="E4" s="432"/>
      <c r="F4" s="432"/>
      <c r="G4" s="432"/>
      <c r="H4" s="432"/>
      <c r="I4" s="432"/>
      <c r="J4" s="433"/>
    </row>
    <row r="5" spans="1:26">
      <c r="A5" s="438" t="s">
        <v>391</v>
      </c>
      <c r="B5" s="432"/>
      <c r="C5" s="432"/>
      <c r="D5" s="432"/>
      <c r="E5" s="432"/>
      <c r="F5" s="432"/>
      <c r="G5" s="432"/>
      <c r="H5" s="432"/>
      <c r="I5" s="432"/>
      <c r="J5" s="433"/>
      <c r="K5" s="290"/>
      <c r="L5" s="290"/>
      <c r="M5" s="290"/>
    </row>
    <row r="6" spans="1:26" ht="31.5">
      <c r="A6" s="291" t="s">
        <v>392</v>
      </c>
      <c r="B6" s="292" t="s">
        <v>393</v>
      </c>
      <c r="C6" s="293" t="s">
        <v>394</v>
      </c>
      <c r="D6" s="293" t="s">
        <v>395</v>
      </c>
      <c r="E6" s="293" t="s">
        <v>396</v>
      </c>
      <c r="F6" s="293" t="s">
        <v>397</v>
      </c>
      <c r="G6" s="293" t="s">
        <v>398</v>
      </c>
      <c r="H6" s="293" t="s">
        <v>399</v>
      </c>
      <c r="I6" s="293" t="s">
        <v>400</v>
      </c>
      <c r="J6" s="293" t="s">
        <v>401</v>
      </c>
      <c r="K6" s="294"/>
      <c r="L6" s="294"/>
      <c r="M6" s="294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</row>
    <row r="7" spans="1:26">
      <c r="A7" s="397" t="s">
        <v>223</v>
      </c>
      <c r="B7" s="398" t="s">
        <v>198</v>
      </c>
      <c r="C7" s="399" t="s">
        <v>18</v>
      </c>
      <c r="D7" s="400" t="s">
        <v>556</v>
      </c>
      <c r="E7" s="401">
        <v>1</v>
      </c>
      <c r="F7" s="402" t="s">
        <v>15</v>
      </c>
      <c r="G7" s="296"/>
      <c r="H7" s="297">
        <v>3248</v>
      </c>
      <c r="I7" s="297">
        <v>12992</v>
      </c>
      <c r="J7" s="298">
        <f t="shared" ref="J7:J133" si="0">SUM(G7:I7)</f>
        <v>16240</v>
      </c>
      <c r="K7" s="299"/>
      <c r="L7" s="299"/>
      <c r="M7" s="299"/>
      <c r="N7" s="300"/>
      <c r="O7" s="300"/>
      <c r="P7" s="300"/>
      <c r="Q7" s="300"/>
      <c r="R7" s="300"/>
      <c r="S7" s="300"/>
      <c r="T7" s="300"/>
      <c r="U7" s="300"/>
      <c r="V7" s="300"/>
      <c r="W7" s="301"/>
      <c r="X7" s="301"/>
      <c r="Y7" s="301"/>
      <c r="Z7" s="301"/>
    </row>
    <row r="8" spans="1:26">
      <c r="A8" s="397" t="s">
        <v>145</v>
      </c>
      <c r="B8" s="398" t="s">
        <v>201</v>
      </c>
      <c r="C8" s="399" t="s">
        <v>24</v>
      </c>
      <c r="D8" s="400" t="s">
        <v>554</v>
      </c>
      <c r="E8" s="401">
        <v>1</v>
      </c>
      <c r="F8" s="402" t="s">
        <v>23</v>
      </c>
      <c r="G8" s="296"/>
      <c r="H8" s="297">
        <v>2784</v>
      </c>
      <c r="I8" s="297">
        <v>11136</v>
      </c>
      <c r="J8" s="298">
        <f t="shared" si="0"/>
        <v>13920</v>
      </c>
      <c r="K8" s="299"/>
      <c r="L8" s="299"/>
      <c r="M8" s="299"/>
      <c r="N8" s="300"/>
      <c r="O8" s="300"/>
      <c r="P8" s="300"/>
      <c r="Q8" s="300"/>
      <c r="R8" s="300"/>
      <c r="S8" s="300"/>
      <c r="T8" s="300"/>
      <c r="U8" s="300"/>
      <c r="V8" s="300"/>
      <c r="W8" s="301"/>
      <c r="X8" s="301"/>
      <c r="Y8" s="301"/>
      <c r="Z8" s="301"/>
    </row>
    <row r="9" spans="1:26">
      <c r="A9" s="397" t="s">
        <v>226</v>
      </c>
      <c r="B9" s="398" t="s">
        <v>201</v>
      </c>
      <c r="C9" s="399" t="s">
        <v>224</v>
      </c>
      <c r="D9" s="400" t="s">
        <v>556</v>
      </c>
      <c r="E9" s="401">
        <v>1</v>
      </c>
      <c r="F9" s="402" t="s">
        <v>27</v>
      </c>
      <c r="G9" s="296"/>
      <c r="H9" s="297">
        <v>2784</v>
      </c>
      <c r="I9" s="297">
        <v>11136</v>
      </c>
      <c r="J9" s="298">
        <f t="shared" si="0"/>
        <v>13920</v>
      </c>
      <c r="K9" s="299"/>
      <c r="L9" s="299"/>
      <c r="M9" s="299"/>
      <c r="N9" s="300"/>
      <c r="O9" s="300"/>
      <c r="P9" s="300"/>
      <c r="Q9" s="300"/>
      <c r="R9" s="300"/>
      <c r="S9" s="300"/>
      <c r="T9" s="300"/>
      <c r="U9" s="300"/>
      <c r="V9" s="300"/>
      <c r="W9" s="301"/>
      <c r="X9" s="301"/>
      <c r="Y9" s="301"/>
      <c r="Z9" s="301"/>
    </row>
    <row r="10" spans="1:26">
      <c r="A10" s="397" t="s">
        <v>228</v>
      </c>
      <c r="B10" s="398" t="s">
        <v>201</v>
      </c>
      <c r="C10" s="399" t="s">
        <v>227</v>
      </c>
      <c r="D10" s="400" t="s">
        <v>554</v>
      </c>
      <c r="E10" s="401">
        <v>1</v>
      </c>
      <c r="F10" s="402" t="s">
        <v>32</v>
      </c>
      <c r="G10" s="296"/>
      <c r="H10" s="297">
        <v>2784</v>
      </c>
      <c r="I10" s="297">
        <v>11136</v>
      </c>
      <c r="J10" s="298">
        <f t="shared" si="0"/>
        <v>13920</v>
      </c>
      <c r="K10" s="299"/>
      <c r="L10" s="299"/>
      <c r="M10" s="299"/>
      <c r="N10" s="300"/>
      <c r="O10" s="300"/>
      <c r="P10" s="300"/>
      <c r="Q10" s="300"/>
      <c r="R10" s="300"/>
      <c r="S10" s="300"/>
      <c r="T10" s="300"/>
      <c r="U10" s="300"/>
      <c r="V10" s="300"/>
      <c r="W10" s="301"/>
      <c r="X10" s="301"/>
      <c r="Y10" s="301"/>
      <c r="Z10" s="301"/>
    </row>
    <row r="11" spans="1:26">
      <c r="A11" s="397" t="s">
        <v>231</v>
      </c>
      <c r="B11" s="398" t="s">
        <v>201</v>
      </c>
      <c r="C11" s="399" t="s">
        <v>229</v>
      </c>
      <c r="D11" s="400" t="s">
        <v>554</v>
      </c>
      <c r="E11" s="401">
        <v>1</v>
      </c>
      <c r="F11" s="403" t="s">
        <v>35</v>
      </c>
      <c r="G11" s="296"/>
      <c r="H11" s="297">
        <v>2784</v>
      </c>
      <c r="I11" s="297">
        <v>11136</v>
      </c>
      <c r="J11" s="298">
        <f t="shared" si="0"/>
        <v>13920</v>
      </c>
      <c r="K11" s="299"/>
      <c r="L11" s="299"/>
      <c r="M11" s="299"/>
      <c r="N11" s="300"/>
      <c r="O11" s="300"/>
      <c r="P11" s="300"/>
      <c r="Q11" s="300"/>
      <c r="R11" s="300"/>
      <c r="S11" s="300"/>
      <c r="T11" s="300"/>
      <c r="U11" s="300"/>
      <c r="V11" s="300"/>
      <c r="W11" s="301"/>
      <c r="X11" s="301"/>
      <c r="Y11" s="301"/>
      <c r="Z11" s="301"/>
    </row>
    <row r="12" spans="1:26">
      <c r="A12" s="397" t="s">
        <v>329</v>
      </c>
      <c r="B12" s="398" t="s">
        <v>201</v>
      </c>
      <c r="C12" s="399" t="s">
        <v>232</v>
      </c>
      <c r="D12" s="400" t="s">
        <v>554</v>
      </c>
      <c r="E12" s="401">
        <v>1</v>
      </c>
      <c r="F12" s="402" t="s">
        <v>146</v>
      </c>
      <c r="G12" s="296"/>
      <c r="H12" s="297">
        <v>2784</v>
      </c>
      <c r="I12" s="297">
        <v>11136</v>
      </c>
      <c r="J12" s="298">
        <f t="shared" si="0"/>
        <v>13920</v>
      </c>
      <c r="K12" s="299"/>
      <c r="L12" s="299"/>
      <c r="M12" s="299"/>
      <c r="N12" s="300"/>
      <c r="O12" s="300"/>
      <c r="P12" s="300"/>
      <c r="Q12" s="300"/>
      <c r="R12" s="300"/>
      <c r="S12" s="300"/>
      <c r="T12" s="300"/>
      <c r="U12" s="300"/>
      <c r="V12" s="300"/>
      <c r="W12" s="301"/>
      <c r="X12" s="301"/>
      <c r="Y12" s="301"/>
      <c r="Z12" s="301"/>
    </row>
    <row r="13" spans="1:26">
      <c r="A13" s="397" t="s">
        <v>235</v>
      </c>
      <c r="B13" s="398" t="s">
        <v>201</v>
      </c>
      <c r="C13" s="399" t="s">
        <v>234</v>
      </c>
      <c r="D13" s="400" t="s">
        <v>554</v>
      </c>
      <c r="E13" s="401">
        <v>1</v>
      </c>
      <c r="F13" s="402" t="s">
        <v>44</v>
      </c>
      <c r="G13" s="296"/>
      <c r="H13" s="297">
        <v>2784</v>
      </c>
      <c r="I13" s="297">
        <v>11136</v>
      </c>
      <c r="J13" s="298">
        <f t="shared" si="0"/>
        <v>13920</v>
      </c>
      <c r="K13" s="299"/>
      <c r="L13" s="299"/>
      <c r="M13" s="299"/>
      <c r="N13" s="300"/>
      <c r="O13" s="300"/>
      <c r="P13" s="300"/>
      <c r="Q13" s="300"/>
      <c r="R13" s="300"/>
      <c r="S13" s="300"/>
      <c r="T13" s="300"/>
      <c r="U13" s="300"/>
      <c r="V13" s="300"/>
      <c r="W13" s="301"/>
      <c r="X13" s="301"/>
      <c r="Y13" s="301"/>
      <c r="Z13" s="301"/>
    </row>
    <row r="14" spans="1:26">
      <c r="A14" s="397" t="s">
        <v>330</v>
      </c>
      <c r="B14" s="404" t="s">
        <v>14</v>
      </c>
      <c r="C14" s="399" t="s">
        <v>229</v>
      </c>
      <c r="D14" s="400" t="s">
        <v>554</v>
      </c>
      <c r="E14" s="401">
        <v>1</v>
      </c>
      <c r="F14" s="402" t="s">
        <v>41</v>
      </c>
      <c r="G14" s="296"/>
      <c r="H14" s="302">
        <v>2312.25</v>
      </c>
      <c r="I14" s="302">
        <v>9249.0300000000007</v>
      </c>
      <c r="J14" s="298">
        <f t="shared" si="0"/>
        <v>11561.28</v>
      </c>
      <c r="K14" s="299"/>
      <c r="L14" s="299"/>
      <c r="M14" s="299"/>
      <c r="N14" s="300"/>
      <c r="O14" s="300"/>
      <c r="P14" s="300"/>
      <c r="Q14" s="300"/>
      <c r="R14" s="300"/>
      <c r="S14" s="300"/>
      <c r="T14" s="300"/>
      <c r="U14" s="300"/>
      <c r="V14" s="300"/>
      <c r="W14" s="301"/>
      <c r="X14" s="301"/>
      <c r="Y14" s="301"/>
      <c r="Z14" s="301"/>
    </row>
    <row r="15" spans="1:26">
      <c r="A15" s="397" t="s">
        <v>331</v>
      </c>
      <c r="B15" s="404" t="s">
        <v>14</v>
      </c>
      <c r="C15" s="399" t="s">
        <v>18</v>
      </c>
      <c r="D15" s="400" t="s">
        <v>554</v>
      </c>
      <c r="E15" s="401">
        <v>1</v>
      </c>
      <c r="F15" s="405" t="s">
        <v>50</v>
      </c>
      <c r="G15" s="296"/>
      <c r="H15" s="302">
        <v>2312.25</v>
      </c>
      <c r="I15" s="302">
        <v>9249.0300000000007</v>
      </c>
      <c r="J15" s="298">
        <f t="shared" si="0"/>
        <v>11561.28</v>
      </c>
      <c r="K15" s="299"/>
      <c r="L15" s="299"/>
      <c r="M15" s="299"/>
      <c r="N15" s="300"/>
      <c r="O15" s="300"/>
      <c r="P15" s="300"/>
      <c r="Q15" s="300"/>
      <c r="R15" s="300"/>
      <c r="S15" s="300"/>
      <c r="T15" s="300"/>
      <c r="U15" s="300"/>
      <c r="V15" s="300"/>
      <c r="W15" s="301"/>
      <c r="X15" s="301"/>
      <c r="Y15" s="301"/>
      <c r="Z15" s="301"/>
    </row>
    <row r="16" spans="1:26">
      <c r="A16" s="406" t="s">
        <v>241</v>
      </c>
      <c r="B16" s="404" t="s">
        <v>14</v>
      </c>
      <c r="C16" s="399" t="s">
        <v>18</v>
      </c>
      <c r="D16" s="400" t="s">
        <v>554</v>
      </c>
      <c r="E16" s="401">
        <v>1</v>
      </c>
      <c r="F16" s="407" t="s">
        <v>239</v>
      </c>
      <c r="G16" s="296"/>
      <c r="H16" s="302">
        <v>2312.25</v>
      </c>
      <c r="I16" s="302">
        <v>9249.0300000000007</v>
      </c>
      <c r="J16" s="298">
        <f t="shared" si="0"/>
        <v>11561.28</v>
      </c>
      <c r="K16" s="299"/>
      <c r="L16" s="299"/>
      <c r="M16" s="299"/>
      <c r="N16" s="300"/>
      <c r="O16" s="300"/>
      <c r="P16" s="300"/>
      <c r="Q16" s="300"/>
      <c r="R16" s="300"/>
      <c r="S16" s="300"/>
      <c r="T16" s="300"/>
      <c r="U16" s="300"/>
      <c r="V16" s="300"/>
      <c r="W16" s="301"/>
      <c r="X16" s="301"/>
      <c r="Y16" s="301"/>
      <c r="Z16" s="301"/>
    </row>
    <row r="17" spans="1:26">
      <c r="A17" s="397" t="s">
        <v>144</v>
      </c>
      <c r="B17" s="408" t="s">
        <v>19</v>
      </c>
      <c r="C17" s="399" t="s">
        <v>18</v>
      </c>
      <c r="D17" s="400" t="s">
        <v>554</v>
      </c>
      <c r="E17" s="401">
        <v>1</v>
      </c>
      <c r="F17" s="409" t="s">
        <v>20</v>
      </c>
      <c r="G17" s="296"/>
      <c r="H17" s="302">
        <v>1695.65</v>
      </c>
      <c r="I17" s="302">
        <v>6782.61</v>
      </c>
      <c r="J17" s="298">
        <f t="shared" si="0"/>
        <v>8478.26</v>
      </c>
      <c r="K17" s="299"/>
      <c r="L17" s="299"/>
      <c r="M17" s="299"/>
      <c r="N17" s="300"/>
      <c r="O17" s="300"/>
      <c r="P17" s="300"/>
      <c r="Q17" s="300"/>
      <c r="R17" s="300"/>
      <c r="S17" s="300"/>
      <c r="T17" s="300"/>
      <c r="U17" s="300"/>
      <c r="V17" s="300"/>
      <c r="W17" s="301"/>
      <c r="X17" s="301"/>
      <c r="Y17" s="301"/>
      <c r="Z17" s="301"/>
    </row>
    <row r="18" spans="1:26">
      <c r="A18" s="397" t="s">
        <v>205</v>
      </c>
      <c r="B18" s="404" t="s">
        <v>19</v>
      </c>
      <c r="C18" s="399" t="s">
        <v>18</v>
      </c>
      <c r="D18" s="400" t="s">
        <v>554</v>
      </c>
      <c r="E18" s="401">
        <v>1</v>
      </c>
      <c r="F18" s="410" t="s">
        <v>204</v>
      </c>
      <c r="G18" s="296"/>
      <c r="H18" s="302">
        <v>1695.65</v>
      </c>
      <c r="I18" s="302">
        <v>6782.61</v>
      </c>
      <c r="J18" s="298">
        <f t="shared" si="0"/>
        <v>8478.26</v>
      </c>
      <c r="K18" s="299"/>
      <c r="L18" s="299"/>
      <c r="M18" s="299"/>
      <c r="N18" s="300"/>
      <c r="O18" s="300"/>
      <c r="P18" s="300"/>
      <c r="Q18" s="300"/>
      <c r="R18" s="300"/>
      <c r="S18" s="300"/>
      <c r="T18" s="300"/>
      <c r="U18" s="300"/>
      <c r="V18" s="300"/>
      <c r="W18" s="301"/>
      <c r="X18" s="301"/>
      <c r="Y18" s="301"/>
      <c r="Z18" s="301"/>
    </row>
    <row r="19" spans="1:26">
      <c r="A19" s="397" t="s">
        <v>22</v>
      </c>
      <c r="B19" s="404" t="s">
        <v>19</v>
      </c>
      <c r="C19" s="399" t="s">
        <v>18</v>
      </c>
      <c r="D19" s="400" t="s">
        <v>554</v>
      </c>
      <c r="E19" s="401">
        <v>1</v>
      </c>
      <c r="F19" s="411" t="s">
        <v>351</v>
      </c>
      <c r="G19" s="296"/>
      <c r="H19" s="302">
        <v>1695.65</v>
      </c>
      <c r="I19" s="302">
        <v>6782.61</v>
      </c>
      <c r="J19" s="298">
        <f t="shared" si="0"/>
        <v>8478.26</v>
      </c>
      <c r="K19" s="299"/>
      <c r="L19" s="299"/>
      <c r="M19" s="299"/>
      <c r="N19" s="300"/>
      <c r="O19" s="300"/>
      <c r="P19" s="300"/>
      <c r="Q19" s="300"/>
      <c r="R19" s="300"/>
      <c r="S19" s="300"/>
      <c r="T19" s="300"/>
      <c r="U19" s="300"/>
      <c r="V19" s="300"/>
      <c r="W19" s="301"/>
      <c r="X19" s="301"/>
      <c r="Y19" s="301"/>
      <c r="Z19" s="301"/>
    </row>
    <row r="20" spans="1:26">
      <c r="A20" s="397" t="s">
        <v>22</v>
      </c>
      <c r="B20" s="408" t="s">
        <v>19</v>
      </c>
      <c r="C20" s="399" t="s">
        <v>18</v>
      </c>
      <c r="D20" s="400" t="s">
        <v>554</v>
      </c>
      <c r="E20" s="401">
        <v>1</v>
      </c>
      <c r="F20" s="410" t="s">
        <v>283</v>
      </c>
      <c r="G20" s="296"/>
      <c r="H20" s="302">
        <v>1695.65</v>
      </c>
      <c r="I20" s="302">
        <v>6782.61</v>
      </c>
      <c r="J20" s="298">
        <f t="shared" si="0"/>
        <v>8478.26</v>
      </c>
      <c r="K20" s="299"/>
      <c r="L20" s="299"/>
      <c r="M20" s="299"/>
      <c r="N20" s="300"/>
      <c r="O20" s="300"/>
      <c r="P20" s="300"/>
      <c r="Q20" s="300"/>
      <c r="R20" s="300"/>
      <c r="S20" s="300"/>
      <c r="T20" s="300"/>
      <c r="U20" s="300"/>
      <c r="V20" s="300"/>
      <c r="W20" s="301"/>
      <c r="X20" s="301"/>
      <c r="Y20" s="301"/>
      <c r="Z20" s="301"/>
    </row>
    <row r="21" spans="1:26">
      <c r="A21" s="397" t="s">
        <v>22</v>
      </c>
      <c r="B21" s="404" t="s">
        <v>19</v>
      </c>
      <c r="C21" s="399" t="s">
        <v>18</v>
      </c>
      <c r="D21" s="400" t="s">
        <v>554</v>
      </c>
      <c r="E21" s="401">
        <v>1</v>
      </c>
      <c r="F21" s="412" t="s">
        <v>364</v>
      </c>
      <c r="G21" s="296"/>
      <c r="H21" s="302">
        <v>1695.65</v>
      </c>
      <c r="I21" s="302">
        <v>6782.61</v>
      </c>
      <c r="J21" s="298">
        <f t="shared" si="0"/>
        <v>8478.26</v>
      </c>
      <c r="K21" s="299"/>
      <c r="L21" s="299"/>
      <c r="M21" s="299"/>
      <c r="N21" s="300"/>
      <c r="O21" s="300"/>
      <c r="P21" s="300"/>
      <c r="Q21" s="300"/>
      <c r="R21" s="300"/>
      <c r="S21" s="300"/>
      <c r="T21" s="300"/>
      <c r="U21" s="300"/>
      <c r="V21" s="300"/>
      <c r="W21" s="301"/>
      <c r="X21" s="301"/>
      <c r="Y21" s="301"/>
      <c r="Z21" s="301"/>
    </row>
    <row r="22" spans="1:26">
      <c r="A22" s="397" t="s">
        <v>22</v>
      </c>
      <c r="B22" s="404" t="s">
        <v>19</v>
      </c>
      <c r="C22" s="399" t="s">
        <v>18</v>
      </c>
      <c r="D22" s="400" t="s">
        <v>554</v>
      </c>
      <c r="E22" s="401">
        <v>1</v>
      </c>
      <c r="F22" s="410" t="s">
        <v>362</v>
      </c>
      <c r="G22" s="296"/>
      <c r="H22" s="302">
        <v>1695.65</v>
      </c>
      <c r="I22" s="302">
        <v>6782.61</v>
      </c>
      <c r="J22" s="298">
        <f t="shared" si="0"/>
        <v>8478.26</v>
      </c>
      <c r="K22" s="299"/>
      <c r="L22" s="299"/>
      <c r="M22" s="299"/>
      <c r="N22" s="300"/>
      <c r="O22" s="300"/>
      <c r="P22" s="300"/>
      <c r="Q22" s="300"/>
      <c r="R22" s="300"/>
      <c r="S22" s="300"/>
      <c r="T22" s="300"/>
      <c r="U22" s="300"/>
      <c r="V22" s="300"/>
      <c r="W22" s="301"/>
      <c r="X22" s="301"/>
      <c r="Y22" s="301"/>
      <c r="Z22" s="301"/>
    </row>
    <row r="23" spans="1:26">
      <c r="A23" s="397" t="s">
        <v>245</v>
      </c>
      <c r="B23" s="408" t="s">
        <v>31</v>
      </c>
      <c r="C23" s="399" t="s">
        <v>18</v>
      </c>
      <c r="D23" s="400" t="s">
        <v>554</v>
      </c>
      <c r="E23" s="401">
        <v>1</v>
      </c>
      <c r="F23" s="402" t="s">
        <v>47</v>
      </c>
      <c r="G23" s="296"/>
      <c r="H23" s="302">
        <v>1425.9</v>
      </c>
      <c r="I23" s="302">
        <v>5703.56</v>
      </c>
      <c r="J23" s="298">
        <f t="shared" si="0"/>
        <v>7129.4600000000009</v>
      </c>
      <c r="K23" s="299"/>
      <c r="L23" s="299"/>
      <c r="M23" s="299"/>
      <c r="N23" s="300"/>
      <c r="O23" s="300"/>
      <c r="P23" s="300"/>
      <c r="Q23" s="300"/>
      <c r="R23" s="300"/>
      <c r="S23" s="300"/>
      <c r="T23" s="300"/>
      <c r="U23" s="300"/>
      <c r="V23" s="300"/>
      <c r="W23" s="301"/>
      <c r="X23" s="301"/>
      <c r="Y23" s="301"/>
      <c r="Z23" s="301"/>
    </row>
    <row r="24" spans="1:26">
      <c r="A24" s="397" t="s">
        <v>246</v>
      </c>
      <c r="B24" s="404" t="s">
        <v>31</v>
      </c>
      <c r="C24" s="399" t="s">
        <v>224</v>
      </c>
      <c r="D24" s="400" t="s">
        <v>554</v>
      </c>
      <c r="E24" s="401">
        <v>1</v>
      </c>
      <c r="F24" s="409" t="s">
        <v>53</v>
      </c>
      <c r="G24" s="296"/>
      <c r="H24" s="302">
        <v>1425.9</v>
      </c>
      <c r="I24" s="302">
        <v>5703.56</v>
      </c>
      <c r="J24" s="298">
        <f t="shared" si="0"/>
        <v>7129.4600000000009</v>
      </c>
      <c r="K24" s="299"/>
      <c r="L24" s="299"/>
      <c r="M24" s="299"/>
      <c r="N24" s="300"/>
      <c r="O24" s="300"/>
      <c r="P24" s="300"/>
      <c r="Q24" s="300"/>
      <c r="R24" s="300"/>
      <c r="S24" s="300"/>
      <c r="T24" s="300"/>
      <c r="U24" s="300"/>
      <c r="V24" s="300"/>
      <c r="W24" s="301"/>
      <c r="X24" s="301"/>
      <c r="Y24" s="301"/>
      <c r="Z24" s="301"/>
    </row>
    <row r="25" spans="1:26">
      <c r="A25" s="397" t="s">
        <v>247</v>
      </c>
      <c r="B25" s="404" t="s">
        <v>31</v>
      </c>
      <c r="C25" s="399" t="s">
        <v>18</v>
      </c>
      <c r="D25" s="400" t="s">
        <v>554</v>
      </c>
      <c r="E25" s="401">
        <v>1</v>
      </c>
      <c r="F25" s="405" t="s">
        <v>195</v>
      </c>
      <c r="G25" s="296"/>
      <c r="H25" s="302">
        <v>1425.9</v>
      </c>
      <c r="I25" s="302">
        <v>5703.56</v>
      </c>
      <c r="J25" s="298">
        <f t="shared" si="0"/>
        <v>7129.4600000000009</v>
      </c>
      <c r="K25" s="299"/>
      <c r="L25" s="299"/>
      <c r="M25" s="299"/>
      <c r="N25" s="300"/>
      <c r="O25" s="300"/>
      <c r="P25" s="300"/>
      <c r="Q25" s="300"/>
      <c r="R25" s="300"/>
      <c r="S25" s="300"/>
      <c r="T25" s="300"/>
      <c r="U25" s="300"/>
      <c r="V25" s="300"/>
      <c r="W25" s="301"/>
      <c r="X25" s="301"/>
      <c r="Y25" s="301"/>
      <c r="Z25" s="301"/>
    </row>
    <row r="26" spans="1:26">
      <c r="A26" s="397" t="s">
        <v>248</v>
      </c>
      <c r="B26" s="408" t="s">
        <v>31</v>
      </c>
      <c r="C26" s="399" t="s">
        <v>224</v>
      </c>
      <c r="D26" s="400" t="s">
        <v>554</v>
      </c>
      <c r="E26" s="401">
        <v>1</v>
      </c>
      <c r="F26" s="402" t="s">
        <v>73</v>
      </c>
      <c r="G26" s="296"/>
      <c r="H26" s="302">
        <v>1425.9</v>
      </c>
      <c r="I26" s="302">
        <v>5703.56</v>
      </c>
      <c r="J26" s="298">
        <f t="shared" si="0"/>
        <v>7129.4600000000009</v>
      </c>
      <c r="K26" s="299"/>
      <c r="L26" s="299"/>
      <c r="M26" s="299"/>
      <c r="N26" s="300"/>
      <c r="O26" s="300"/>
      <c r="P26" s="300"/>
      <c r="Q26" s="300"/>
      <c r="R26" s="300"/>
      <c r="S26" s="300"/>
      <c r="T26" s="300"/>
      <c r="U26" s="300"/>
      <c r="V26" s="300"/>
      <c r="W26" s="301"/>
      <c r="X26" s="301"/>
      <c r="Y26" s="301"/>
      <c r="Z26" s="301"/>
    </row>
    <row r="27" spans="1:26">
      <c r="A27" s="397" t="s">
        <v>369</v>
      </c>
      <c r="B27" s="408" t="s">
        <v>31</v>
      </c>
      <c r="C27" s="399" t="s">
        <v>232</v>
      </c>
      <c r="D27" s="400" t="s">
        <v>554</v>
      </c>
      <c r="E27" s="401">
        <v>1</v>
      </c>
      <c r="F27" s="409" t="s">
        <v>95</v>
      </c>
      <c r="G27" s="296"/>
      <c r="H27" s="302">
        <v>1425.9</v>
      </c>
      <c r="I27" s="302">
        <v>5703.56</v>
      </c>
      <c r="J27" s="298">
        <f t="shared" si="0"/>
        <v>7129.4600000000009</v>
      </c>
      <c r="K27" s="299"/>
      <c r="L27" s="299"/>
      <c r="M27" s="299"/>
      <c r="N27" s="300"/>
      <c r="O27" s="300"/>
      <c r="P27" s="300"/>
      <c r="Q27" s="300"/>
      <c r="R27" s="300"/>
      <c r="S27" s="300"/>
      <c r="T27" s="300"/>
      <c r="U27" s="300"/>
      <c r="V27" s="300"/>
      <c r="W27" s="301"/>
      <c r="X27" s="301"/>
      <c r="Y27" s="301"/>
      <c r="Z27" s="301"/>
    </row>
    <row r="28" spans="1:26">
      <c r="A28" s="397" t="s">
        <v>249</v>
      </c>
      <c r="B28" s="408" t="s">
        <v>31</v>
      </c>
      <c r="C28" s="399" t="s">
        <v>229</v>
      </c>
      <c r="D28" s="400" t="s">
        <v>554</v>
      </c>
      <c r="E28" s="401">
        <v>1</v>
      </c>
      <c r="F28" s="409" t="s">
        <v>71</v>
      </c>
      <c r="G28" s="296"/>
      <c r="H28" s="302">
        <v>1425.9</v>
      </c>
      <c r="I28" s="302">
        <v>5703.56</v>
      </c>
      <c r="J28" s="298">
        <f t="shared" si="0"/>
        <v>7129.4600000000009</v>
      </c>
      <c r="K28" s="299"/>
      <c r="L28" s="299"/>
      <c r="M28" s="299"/>
      <c r="N28" s="300"/>
      <c r="O28" s="300"/>
      <c r="P28" s="300"/>
      <c r="Q28" s="300"/>
      <c r="R28" s="300"/>
      <c r="S28" s="300"/>
      <c r="T28" s="300"/>
      <c r="U28" s="300"/>
      <c r="V28" s="300"/>
      <c r="W28" s="301"/>
      <c r="X28" s="301"/>
      <c r="Y28" s="301"/>
      <c r="Z28" s="301"/>
    </row>
    <row r="29" spans="1:26">
      <c r="A29" s="397" t="s">
        <v>250</v>
      </c>
      <c r="B29" s="408" t="s">
        <v>31</v>
      </c>
      <c r="C29" s="399" t="s">
        <v>224</v>
      </c>
      <c r="D29" s="400" t="s">
        <v>554</v>
      </c>
      <c r="E29" s="401">
        <v>1</v>
      </c>
      <c r="F29" s="405" t="s">
        <v>83</v>
      </c>
      <c r="G29" s="296"/>
      <c r="H29" s="302">
        <v>1425.9</v>
      </c>
      <c r="I29" s="302">
        <v>5703.56</v>
      </c>
      <c r="J29" s="298">
        <f t="shared" si="0"/>
        <v>7129.4600000000009</v>
      </c>
      <c r="K29" s="299"/>
      <c r="L29" s="299"/>
      <c r="M29" s="299"/>
      <c r="N29" s="300"/>
      <c r="O29" s="300"/>
      <c r="P29" s="300"/>
      <c r="Q29" s="300"/>
      <c r="R29" s="300"/>
      <c r="S29" s="300"/>
      <c r="T29" s="300"/>
      <c r="U29" s="300"/>
      <c r="V29" s="300"/>
      <c r="W29" s="301"/>
      <c r="X29" s="301"/>
      <c r="Y29" s="301"/>
      <c r="Z29" s="301"/>
    </row>
    <row r="30" spans="1:26">
      <c r="A30" s="397" t="s">
        <v>289</v>
      </c>
      <c r="B30" s="408" t="s">
        <v>31</v>
      </c>
      <c r="C30" s="399" t="s">
        <v>18</v>
      </c>
      <c r="D30" s="400" t="s">
        <v>554</v>
      </c>
      <c r="E30" s="401">
        <v>1</v>
      </c>
      <c r="F30" s="410" t="s">
        <v>286</v>
      </c>
      <c r="G30" s="296"/>
      <c r="H30" s="302">
        <v>1425.9</v>
      </c>
      <c r="I30" s="302">
        <v>5703.56</v>
      </c>
      <c r="J30" s="298">
        <f t="shared" si="0"/>
        <v>7129.4600000000009</v>
      </c>
      <c r="K30" s="299"/>
      <c r="L30" s="299"/>
      <c r="M30" s="299"/>
      <c r="N30" s="300"/>
      <c r="O30" s="300"/>
      <c r="P30" s="300"/>
      <c r="Q30" s="300"/>
      <c r="R30" s="300"/>
      <c r="S30" s="300"/>
      <c r="T30" s="300"/>
      <c r="U30" s="300"/>
      <c r="V30" s="300"/>
      <c r="W30" s="301"/>
      <c r="X30" s="301"/>
      <c r="Y30" s="301"/>
      <c r="Z30" s="301"/>
    </row>
    <row r="31" spans="1:26">
      <c r="A31" s="397" t="s">
        <v>378</v>
      </c>
      <c r="B31" s="408" t="s">
        <v>31</v>
      </c>
      <c r="C31" s="399" t="s">
        <v>24</v>
      </c>
      <c r="D31" s="400" t="s">
        <v>554</v>
      </c>
      <c r="E31" s="401">
        <v>1</v>
      </c>
      <c r="F31" s="410" t="s">
        <v>163</v>
      </c>
      <c r="G31" s="296"/>
      <c r="H31" s="302">
        <v>1425.9</v>
      </c>
      <c r="I31" s="302">
        <v>5703.56</v>
      </c>
      <c r="J31" s="298">
        <f t="shared" si="0"/>
        <v>7129.4600000000009</v>
      </c>
      <c r="K31" s="299"/>
      <c r="L31" s="299"/>
      <c r="M31" s="299"/>
      <c r="N31" s="300"/>
      <c r="O31" s="300"/>
      <c r="P31" s="300"/>
      <c r="Q31" s="300"/>
      <c r="R31" s="300"/>
      <c r="S31" s="300"/>
      <c r="T31" s="300"/>
      <c r="U31" s="300"/>
      <c r="V31" s="300"/>
      <c r="W31" s="301"/>
      <c r="X31" s="301"/>
      <c r="Y31" s="301"/>
      <c r="Z31" s="301"/>
    </row>
    <row r="32" spans="1:26">
      <c r="A32" s="397" t="s">
        <v>251</v>
      </c>
      <c r="B32" s="404" t="s">
        <v>34</v>
      </c>
      <c r="C32" s="399" t="s">
        <v>234</v>
      </c>
      <c r="D32" s="400" t="s">
        <v>554</v>
      </c>
      <c r="E32" s="401">
        <v>1</v>
      </c>
      <c r="F32" s="409" t="s">
        <v>54</v>
      </c>
      <c r="G32" s="296"/>
      <c r="H32" s="302">
        <v>1310.28</v>
      </c>
      <c r="I32" s="302">
        <v>5241.1099999999997</v>
      </c>
      <c r="J32" s="298">
        <f t="shared" si="0"/>
        <v>6551.3899999999994</v>
      </c>
      <c r="K32" s="299"/>
      <c r="L32" s="299"/>
      <c r="M32" s="299"/>
      <c r="N32" s="300"/>
      <c r="O32" s="300"/>
      <c r="P32" s="300"/>
      <c r="Q32" s="300"/>
      <c r="R32" s="300"/>
      <c r="S32" s="300"/>
      <c r="T32" s="300"/>
      <c r="U32" s="300"/>
      <c r="V32" s="300"/>
      <c r="W32" s="301"/>
      <c r="X32" s="301"/>
      <c r="Y32" s="301"/>
      <c r="Z32" s="301"/>
    </row>
    <row r="33" spans="1:26">
      <c r="A33" s="397" t="s">
        <v>251</v>
      </c>
      <c r="B33" s="404" t="s">
        <v>34</v>
      </c>
      <c r="C33" s="399" t="s">
        <v>234</v>
      </c>
      <c r="D33" s="400" t="s">
        <v>554</v>
      </c>
      <c r="E33" s="401">
        <v>1</v>
      </c>
      <c r="F33" s="412" t="s">
        <v>365</v>
      </c>
      <c r="G33" s="296"/>
      <c r="H33" s="302">
        <v>1310.28</v>
      </c>
      <c r="I33" s="302">
        <v>5241.1099999999997</v>
      </c>
      <c r="J33" s="298">
        <f t="shared" si="0"/>
        <v>6551.3899999999994</v>
      </c>
      <c r="K33" s="299"/>
      <c r="L33" s="299"/>
      <c r="M33" s="299"/>
      <c r="N33" s="300"/>
      <c r="O33" s="300"/>
      <c r="P33" s="300"/>
      <c r="Q33" s="300"/>
      <c r="R33" s="300"/>
      <c r="S33" s="300"/>
      <c r="T33" s="300"/>
      <c r="U33" s="300"/>
      <c r="V33" s="300"/>
      <c r="W33" s="301"/>
      <c r="X33" s="301"/>
      <c r="Y33" s="301"/>
      <c r="Z33" s="301"/>
    </row>
    <row r="34" spans="1:26">
      <c r="A34" s="397" t="s">
        <v>252</v>
      </c>
      <c r="B34" s="404" t="s">
        <v>34</v>
      </c>
      <c r="C34" s="399" t="s">
        <v>234</v>
      </c>
      <c r="D34" s="400" t="s">
        <v>556</v>
      </c>
      <c r="E34" s="401">
        <v>1</v>
      </c>
      <c r="F34" s="409" t="s">
        <v>57</v>
      </c>
      <c r="G34" s="296"/>
      <c r="H34" s="302">
        <v>1310.28</v>
      </c>
      <c r="I34" s="302">
        <v>5241.1099999999997</v>
      </c>
      <c r="J34" s="298">
        <f t="shared" si="0"/>
        <v>6551.3899999999994</v>
      </c>
      <c r="K34" s="299"/>
      <c r="L34" s="299"/>
      <c r="M34" s="299"/>
      <c r="N34" s="300"/>
      <c r="O34" s="300"/>
      <c r="P34" s="300"/>
      <c r="Q34" s="300"/>
      <c r="R34" s="300"/>
      <c r="S34" s="300"/>
      <c r="T34" s="300"/>
      <c r="U34" s="300"/>
      <c r="V34" s="300"/>
      <c r="W34" s="301"/>
      <c r="X34" s="301"/>
      <c r="Y34" s="301"/>
      <c r="Z34" s="301"/>
    </row>
    <row r="35" spans="1:26">
      <c r="A35" s="397" t="s">
        <v>148</v>
      </c>
      <c r="B35" s="404" t="s">
        <v>34</v>
      </c>
      <c r="C35" s="399" t="s">
        <v>18</v>
      </c>
      <c r="D35" s="400" t="s">
        <v>554</v>
      </c>
      <c r="E35" s="401">
        <v>1</v>
      </c>
      <c r="F35" s="409" t="s">
        <v>60</v>
      </c>
      <c r="G35" s="296"/>
      <c r="H35" s="302">
        <v>1310.28</v>
      </c>
      <c r="I35" s="302">
        <v>5241.1099999999997</v>
      </c>
      <c r="J35" s="298">
        <f t="shared" si="0"/>
        <v>6551.3899999999994</v>
      </c>
      <c r="K35" s="299"/>
      <c r="L35" s="299"/>
      <c r="M35" s="299"/>
      <c r="N35" s="300"/>
      <c r="O35" s="300"/>
      <c r="P35" s="300"/>
      <c r="Q35" s="300"/>
      <c r="R35" s="300"/>
      <c r="S35" s="300"/>
      <c r="T35" s="300"/>
      <c r="U35" s="300"/>
      <c r="V35" s="300"/>
      <c r="W35" s="301"/>
      <c r="X35" s="301"/>
      <c r="Y35" s="301"/>
      <c r="Z35" s="301"/>
    </row>
    <row r="36" spans="1:26">
      <c r="A36" s="397" t="s">
        <v>149</v>
      </c>
      <c r="B36" s="404" t="s">
        <v>34</v>
      </c>
      <c r="C36" s="399" t="s">
        <v>229</v>
      </c>
      <c r="D36" s="400" t="s">
        <v>554</v>
      </c>
      <c r="E36" s="401">
        <v>1</v>
      </c>
      <c r="F36" s="409" t="s">
        <v>61</v>
      </c>
      <c r="G36" s="296"/>
      <c r="H36" s="302">
        <v>1310.28</v>
      </c>
      <c r="I36" s="302">
        <v>5241.1099999999997</v>
      </c>
      <c r="J36" s="298">
        <f t="shared" si="0"/>
        <v>6551.3899999999994</v>
      </c>
      <c r="K36" s="299"/>
      <c r="L36" s="299"/>
      <c r="M36" s="299"/>
      <c r="N36" s="300"/>
      <c r="O36" s="300"/>
      <c r="P36" s="300"/>
      <c r="Q36" s="300"/>
      <c r="R36" s="300"/>
      <c r="S36" s="300"/>
      <c r="T36" s="300"/>
      <c r="U36" s="300"/>
      <c r="V36" s="300"/>
      <c r="W36" s="301"/>
      <c r="X36" s="301"/>
      <c r="Y36" s="301"/>
      <c r="Z36" s="301"/>
    </row>
    <row r="37" spans="1:26">
      <c r="A37" s="397" t="s">
        <v>252</v>
      </c>
      <c r="B37" s="404" t="s">
        <v>34</v>
      </c>
      <c r="C37" s="399" t="s">
        <v>234</v>
      </c>
      <c r="D37" s="400" t="s">
        <v>554</v>
      </c>
      <c r="E37" s="401">
        <v>1</v>
      </c>
      <c r="F37" s="409" t="s">
        <v>62</v>
      </c>
      <c r="G37" s="296"/>
      <c r="H37" s="302">
        <v>1310.28</v>
      </c>
      <c r="I37" s="302">
        <v>5241.1099999999997</v>
      </c>
      <c r="J37" s="298">
        <f t="shared" si="0"/>
        <v>6551.3899999999994</v>
      </c>
      <c r="K37" s="299"/>
      <c r="L37" s="299"/>
      <c r="M37" s="299"/>
      <c r="N37" s="300"/>
      <c r="O37" s="300"/>
      <c r="P37" s="300"/>
      <c r="Q37" s="300"/>
      <c r="R37" s="300"/>
      <c r="S37" s="300"/>
      <c r="T37" s="300"/>
      <c r="U37" s="300"/>
      <c r="V37" s="300"/>
      <c r="W37" s="301"/>
      <c r="X37" s="301"/>
      <c r="Y37" s="301"/>
      <c r="Z37" s="301"/>
    </row>
    <row r="38" spans="1:26">
      <c r="A38" s="397" t="s">
        <v>253</v>
      </c>
      <c r="B38" s="408" t="s">
        <v>34</v>
      </c>
      <c r="C38" s="399" t="s">
        <v>229</v>
      </c>
      <c r="D38" s="400" t="s">
        <v>554</v>
      </c>
      <c r="E38" s="401">
        <v>1</v>
      </c>
      <c r="F38" s="402" t="s">
        <v>63</v>
      </c>
      <c r="G38" s="296"/>
      <c r="H38" s="302">
        <v>1310.28</v>
      </c>
      <c r="I38" s="302">
        <v>5241.1099999999997</v>
      </c>
      <c r="J38" s="298">
        <f t="shared" si="0"/>
        <v>6551.3899999999994</v>
      </c>
      <c r="K38" s="299"/>
      <c r="L38" s="299"/>
      <c r="M38" s="299"/>
      <c r="N38" s="300"/>
      <c r="O38" s="300"/>
      <c r="P38" s="300"/>
      <c r="Q38" s="300"/>
      <c r="R38" s="300"/>
      <c r="S38" s="300"/>
      <c r="T38" s="300"/>
      <c r="U38" s="300"/>
      <c r="V38" s="300"/>
      <c r="W38" s="301"/>
      <c r="X38" s="301"/>
      <c r="Y38" s="301"/>
      <c r="Z38" s="301"/>
    </row>
    <row r="39" spans="1:26">
      <c r="A39" s="397" t="s">
        <v>150</v>
      </c>
      <c r="B39" s="404" t="s">
        <v>34</v>
      </c>
      <c r="C39" s="399" t="s">
        <v>229</v>
      </c>
      <c r="D39" s="400" t="s">
        <v>554</v>
      </c>
      <c r="E39" s="401">
        <v>1</v>
      </c>
      <c r="F39" s="402" t="s">
        <v>64</v>
      </c>
      <c r="G39" s="296"/>
      <c r="H39" s="302">
        <v>1310.28</v>
      </c>
      <c r="I39" s="302">
        <v>5241.1099999999997</v>
      </c>
      <c r="J39" s="298">
        <f t="shared" si="0"/>
        <v>6551.3899999999994</v>
      </c>
      <c r="K39" s="299"/>
      <c r="L39" s="299"/>
      <c r="M39" s="299"/>
      <c r="N39" s="300"/>
      <c r="O39" s="300"/>
      <c r="P39" s="300"/>
      <c r="Q39" s="300"/>
      <c r="R39" s="300"/>
      <c r="S39" s="300"/>
      <c r="T39" s="300"/>
      <c r="U39" s="300"/>
      <c r="V39" s="300"/>
      <c r="W39" s="301"/>
      <c r="X39" s="301"/>
      <c r="Y39" s="301"/>
      <c r="Z39" s="301"/>
    </row>
    <row r="40" spans="1:26">
      <c r="A40" s="397" t="s">
        <v>152</v>
      </c>
      <c r="B40" s="404" t="s">
        <v>34</v>
      </c>
      <c r="C40" s="399" t="s">
        <v>24</v>
      </c>
      <c r="D40" s="400" t="s">
        <v>554</v>
      </c>
      <c r="E40" s="401">
        <v>1</v>
      </c>
      <c r="F40" s="402" t="s">
        <v>65</v>
      </c>
      <c r="G40" s="296"/>
      <c r="H40" s="302">
        <v>1310.28</v>
      </c>
      <c r="I40" s="302">
        <v>5241.1099999999997</v>
      </c>
      <c r="J40" s="298">
        <f t="shared" si="0"/>
        <v>6551.3899999999994</v>
      </c>
      <c r="K40" s="299"/>
      <c r="L40" s="299"/>
      <c r="M40" s="299"/>
      <c r="N40" s="300"/>
      <c r="O40" s="300"/>
      <c r="P40" s="300"/>
      <c r="Q40" s="300"/>
      <c r="R40" s="300"/>
      <c r="S40" s="300"/>
      <c r="T40" s="300"/>
      <c r="U40" s="300"/>
      <c r="V40" s="300"/>
      <c r="W40" s="301"/>
      <c r="X40" s="301"/>
      <c r="Y40" s="301"/>
      <c r="Z40" s="301"/>
    </row>
    <row r="41" spans="1:26">
      <c r="A41" s="397" t="s">
        <v>152</v>
      </c>
      <c r="B41" s="404" t="s">
        <v>34</v>
      </c>
      <c r="C41" s="399" t="s">
        <v>232</v>
      </c>
      <c r="D41" s="400" t="s">
        <v>554</v>
      </c>
      <c r="E41" s="401">
        <v>1</v>
      </c>
      <c r="F41" s="402" t="s">
        <v>81</v>
      </c>
      <c r="G41" s="296"/>
      <c r="H41" s="302">
        <v>1310.28</v>
      </c>
      <c r="I41" s="302">
        <v>5241.1099999999997</v>
      </c>
      <c r="J41" s="298">
        <f t="shared" si="0"/>
        <v>6551.3899999999994</v>
      </c>
      <c r="K41" s="299"/>
      <c r="L41" s="299"/>
      <c r="M41" s="299"/>
      <c r="N41" s="300"/>
      <c r="O41" s="300"/>
      <c r="P41" s="300"/>
      <c r="Q41" s="300"/>
      <c r="R41" s="300"/>
      <c r="S41" s="300"/>
      <c r="T41" s="300"/>
      <c r="U41" s="300"/>
      <c r="V41" s="300"/>
      <c r="W41" s="301"/>
      <c r="X41" s="301"/>
      <c r="Y41" s="301"/>
      <c r="Z41" s="301"/>
    </row>
    <row r="42" spans="1:26">
      <c r="A42" s="397" t="s">
        <v>254</v>
      </c>
      <c r="B42" s="404" t="s">
        <v>34</v>
      </c>
      <c r="C42" s="399" t="s">
        <v>227</v>
      </c>
      <c r="D42" s="400" t="s">
        <v>554</v>
      </c>
      <c r="E42" s="401">
        <v>1</v>
      </c>
      <c r="F42" s="409" t="s">
        <v>66</v>
      </c>
      <c r="G42" s="296"/>
      <c r="H42" s="302">
        <v>1310.28</v>
      </c>
      <c r="I42" s="302">
        <v>5241.1099999999997</v>
      </c>
      <c r="J42" s="298">
        <f t="shared" si="0"/>
        <v>6551.3899999999994</v>
      </c>
      <c r="K42" s="299"/>
      <c r="L42" s="299"/>
      <c r="M42" s="299"/>
      <c r="N42" s="300"/>
      <c r="O42" s="300"/>
      <c r="P42" s="300"/>
      <c r="Q42" s="300"/>
      <c r="R42" s="300"/>
      <c r="S42" s="300"/>
      <c r="T42" s="300"/>
      <c r="U42" s="300"/>
      <c r="V42" s="300"/>
      <c r="W42" s="301"/>
      <c r="X42" s="301"/>
      <c r="Y42" s="301"/>
      <c r="Z42" s="301"/>
    </row>
    <row r="43" spans="1:26">
      <c r="A43" s="397" t="s">
        <v>255</v>
      </c>
      <c r="B43" s="413" t="s">
        <v>34</v>
      </c>
      <c r="C43" s="399" t="s">
        <v>227</v>
      </c>
      <c r="D43" s="400" t="s">
        <v>554</v>
      </c>
      <c r="E43" s="401">
        <v>1</v>
      </c>
      <c r="F43" s="402" t="s">
        <v>67</v>
      </c>
      <c r="G43" s="296"/>
      <c r="H43" s="302">
        <v>1310.28</v>
      </c>
      <c r="I43" s="302">
        <v>5241.1099999999997</v>
      </c>
      <c r="J43" s="298">
        <f t="shared" si="0"/>
        <v>6551.3899999999994</v>
      </c>
      <c r="K43" s="299"/>
      <c r="L43" s="299"/>
      <c r="M43" s="299"/>
      <c r="N43" s="300"/>
      <c r="O43" s="300"/>
      <c r="P43" s="300"/>
      <c r="Q43" s="300"/>
      <c r="R43" s="300"/>
      <c r="S43" s="300"/>
      <c r="T43" s="300"/>
      <c r="U43" s="300"/>
      <c r="V43" s="300"/>
      <c r="W43" s="301"/>
      <c r="X43" s="301"/>
      <c r="Y43" s="301"/>
      <c r="Z43" s="301"/>
    </row>
    <row r="44" spans="1:26">
      <c r="A44" s="397" t="s">
        <v>150</v>
      </c>
      <c r="B44" s="404" t="s">
        <v>34</v>
      </c>
      <c r="C44" s="399" t="s">
        <v>229</v>
      </c>
      <c r="D44" s="400" t="s">
        <v>554</v>
      </c>
      <c r="E44" s="401">
        <v>1</v>
      </c>
      <c r="F44" s="405" t="s">
        <v>68</v>
      </c>
      <c r="G44" s="296"/>
      <c r="H44" s="302">
        <v>1310.28</v>
      </c>
      <c r="I44" s="302">
        <v>5241.1099999999997</v>
      </c>
      <c r="J44" s="298">
        <f t="shared" si="0"/>
        <v>6551.3899999999994</v>
      </c>
      <c r="K44" s="299"/>
      <c r="L44" s="299"/>
      <c r="M44" s="299"/>
      <c r="N44" s="300"/>
      <c r="O44" s="300"/>
      <c r="P44" s="300"/>
      <c r="Q44" s="300"/>
      <c r="R44" s="300"/>
      <c r="S44" s="300"/>
      <c r="T44" s="300"/>
      <c r="U44" s="300"/>
      <c r="V44" s="300"/>
      <c r="W44" s="301"/>
      <c r="X44" s="301"/>
      <c r="Y44" s="301"/>
      <c r="Z44" s="301"/>
    </row>
    <row r="45" spans="1:26">
      <c r="A45" s="397" t="s">
        <v>153</v>
      </c>
      <c r="B45" s="413" t="s">
        <v>34</v>
      </c>
      <c r="C45" s="399" t="s">
        <v>232</v>
      </c>
      <c r="D45" s="400" t="s">
        <v>554</v>
      </c>
      <c r="E45" s="401">
        <v>1</v>
      </c>
      <c r="F45" s="409" t="s">
        <v>70</v>
      </c>
      <c r="G45" s="296"/>
      <c r="H45" s="302">
        <v>1310.28</v>
      </c>
      <c r="I45" s="302">
        <v>5241.1099999999997</v>
      </c>
      <c r="J45" s="298">
        <f t="shared" si="0"/>
        <v>6551.3899999999994</v>
      </c>
      <c r="K45" s="299"/>
      <c r="L45" s="299"/>
      <c r="M45" s="299"/>
      <c r="N45" s="300"/>
      <c r="O45" s="300"/>
      <c r="P45" s="300"/>
      <c r="Q45" s="300"/>
      <c r="R45" s="300"/>
      <c r="S45" s="300"/>
      <c r="T45" s="300"/>
      <c r="U45" s="300"/>
      <c r="V45" s="300"/>
      <c r="W45" s="301"/>
      <c r="X45" s="301"/>
      <c r="Y45" s="301"/>
      <c r="Z45" s="301"/>
    </row>
    <row r="46" spans="1:26">
      <c r="A46" s="397" t="s">
        <v>150</v>
      </c>
      <c r="B46" s="413" t="s">
        <v>34</v>
      </c>
      <c r="C46" s="399" t="s">
        <v>229</v>
      </c>
      <c r="D46" s="400" t="s">
        <v>554</v>
      </c>
      <c r="E46" s="401">
        <v>1</v>
      </c>
      <c r="F46" s="414" t="s">
        <v>190</v>
      </c>
      <c r="G46" s="296"/>
      <c r="H46" s="302">
        <v>1310.28</v>
      </c>
      <c r="I46" s="302">
        <v>5241.1099999999997</v>
      </c>
      <c r="J46" s="298">
        <f t="shared" si="0"/>
        <v>6551.3899999999994</v>
      </c>
      <c r="K46" s="299"/>
      <c r="L46" s="299"/>
      <c r="M46" s="299"/>
      <c r="N46" s="300"/>
      <c r="O46" s="300"/>
      <c r="P46" s="300"/>
      <c r="Q46" s="300"/>
      <c r="R46" s="300"/>
      <c r="S46" s="300"/>
      <c r="T46" s="300"/>
      <c r="U46" s="300"/>
      <c r="V46" s="300"/>
      <c r="W46" s="301"/>
      <c r="X46" s="301"/>
      <c r="Y46" s="301"/>
      <c r="Z46" s="301"/>
    </row>
    <row r="47" spans="1:26">
      <c r="A47" s="397" t="s">
        <v>150</v>
      </c>
      <c r="B47" s="404" t="s">
        <v>34</v>
      </c>
      <c r="C47" s="399" t="s">
        <v>229</v>
      </c>
      <c r="D47" s="400" t="s">
        <v>554</v>
      </c>
      <c r="E47" s="401">
        <v>1</v>
      </c>
      <c r="F47" s="402" t="s">
        <v>277</v>
      </c>
      <c r="G47" s="296"/>
      <c r="H47" s="302">
        <v>1310.28</v>
      </c>
      <c r="I47" s="302">
        <v>5241.1099999999997</v>
      </c>
      <c r="J47" s="298">
        <f t="shared" si="0"/>
        <v>6551.3899999999994</v>
      </c>
      <c r="K47" s="299"/>
      <c r="L47" s="299"/>
      <c r="M47" s="299"/>
      <c r="N47" s="300"/>
      <c r="O47" s="300"/>
      <c r="P47" s="300"/>
      <c r="Q47" s="300"/>
      <c r="R47" s="300"/>
      <c r="S47" s="300"/>
      <c r="T47" s="300"/>
      <c r="U47" s="300"/>
      <c r="V47" s="300"/>
      <c r="W47" s="301"/>
      <c r="X47" s="301"/>
      <c r="Y47" s="301"/>
      <c r="Z47" s="301"/>
    </row>
    <row r="48" spans="1:26">
      <c r="A48" s="397" t="s">
        <v>154</v>
      </c>
      <c r="B48" s="413" t="s">
        <v>34</v>
      </c>
      <c r="C48" s="399" t="s">
        <v>229</v>
      </c>
      <c r="D48" s="400" t="s">
        <v>554</v>
      </c>
      <c r="E48" s="401">
        <v>1</v>
      </c>
      <c r="F48" s="402" t="s">
        <v>290</v>
      </c>
      <c r="G48" s="296"/>
      <c r="H48" s="302">
        <v>1310.28</v>
      </c>
      <c r="I48" s="302">
        <v>5241.1099999999997</v>
      </c>
      <c r="J48" s="298">
        <f t="shared" si="0"/>
        <v>6551.3899999999994</v>
      </c>
      <c r="K48" s="299"/>
      <c r="L48" s="299"/>
      <c r="M48" s="299"/>
      <c r="N48" s="300"/>
      <c r="O48" s="300"/>
      <c r="P48" s="300"/>
      <c r="Q48" s="300"/>
      <c r="R48" s="300"/>
      <c r="S48" s="300"/>
      <c r="T48" s="300"/>
      <c r="U48" s="300"/>
      <c r="V48" s="300"/>
      <c r="W48" s="301"/>
      <c r="X48" s="301"/>
      <c r="Y48" s="301"/>
      <c r="Z48" s="301"/>
    </row>
    <row r="49" spans="1:26">
      <c r="A49" s="397" t="s">
        <v>256</v>
      </c>
      <c r="B49" s="404" t="s">
        <v>34</v>
      </c>
      <c r="C49" s="399" t="s">
        <v>232</v>
      </c>
      <c r="D49" s="400" t="s">
        <v>554</v>
      </c>
      <c r="E49" s="401">
        <v>1</v>
      </c>
      <c r="F49" s="410" t="s">
        <v>191</v>
      </c>
      <c r="G49" s="296"/>
      <c r="H49" s="302">
        <v>1310.28</v>
      </c>
      <c r="I49" s="302">
        <v>5241.1099999999997</v>
      </c>
      <c r="J49" s="298">
        <f t="shared" si="0"/>
        <v>6551.3899999999994</v>
      </c>
      <c r="K49" s="299"/>
      <c r="L49" s="299"/>
      <c r="M49" s="299"/>
      <c r="N49" s="300"/>
      <c r="O49" s="300"/>
      <c r="P49" s="300"/>
      <c r="Q49" s="300"/>
      <c r="R49" s="300"/>
      <c r="S49" s="300"/>
      <c r="T49" s="300"/>
      <c r="U49" s="300"/>
      <c r="V49" s="300"/>
      <c r="W49" s="301"/>
      <c r="X49" s="301"/>
      <c r="Y49" s="301"/>
      <c r="Z49" s="301"/>
    </row>
    <row r="50" spans="1:26">
      <c r="A50" s="397" t="s">
        <v>55</v>
      </c>
      <c r="B50" s="404" t="s">
        <v>34</v>
      </c>
      <c r="C50" s="399" t="s">
        <v>227</v>
      </c>
      <c r="D50" s="400" t="s">
        <v>554</v>
      </c>
      <c r="E50" s="401">
        <v>1</v>
      </c>
      <c r="F50" s="410" t="s">
        <v>89</v>
      </c>
      <c r="G50" s="296"/>
      <c r="H50" s="302">
        <v>1310.28</v>
      </c>
      <c r="I50" s="302">
        <v>5241.1099999999997</v>
      </c>
      <c r="J50" s="298">
        <f t="shared" si="0"/>
        <v>6551.3899999999994</v>
      </c>
      <c r="K50" s="299"/>
      <c r="L50" s="299"/>
      <c r="M50" s="299"/>
      <c r="N50" s="300"/>
      <c r="O50" s="300"/>
      <c r="P50" s="300"/>
      <c r="Q50" s="300"/>
      <c r="R50" s="300"/>
      <c r="S50" s="300"/>
      <c r="T50" s="300"/>
      <c r="U50" s="300"/>
      <c r="V50" s="300"/>
      <c r="W50" s="301"/>
      <c r="X50" s="301"/>
      <c r="Y50" s="301"/>
      <c r="Z50" s="301"/>
    </row>
    <row r="51" spans="1:26">
      <c r="A51" s="397" t="s">
        <v>150</v>
      </c>
      <c r="B51" s="408" t="s">
        <v>34</v>
      </c>
      <c r="C51" s="399" t="s">
        <v>229</v>
      </c>
      <c r="D51" s="400" t="s">
        <v>554</v>
      </c>
      <c r="E51" s="401">
        <v>1</v>
      </c>
      <c r="F51" s="410" t="s">
        <v>211</v>
      </c>
      <c r="G51" s="296"/>
      <c r="H51" s="302">
        <v>1310.28</v>
      </c>
      <c r="I51" s="302">
        <v>5241.1099999999997</v>
      </c>
      <c r="J51" s="298">
        <f t="shared" si="0"/>
        <v>6551.3899999999994</v>
      </c>
      <c r="K51" s="299"/>
      <c r="L51" s="299"/>
      <c r="M51" s="299"/>
      <c r="N51" s="300"/>
      <c r="O51" s="300"/>
      <c r="P51" s="300"/>
      <c r="Q51" s="300"/>
      <c r="R51" s="300"/>
      <c r="S51" s="300"/>
      <c r="T51" s="300"/>
      <c r="U51" s="300"/>
      <c r="V51" s="300"/>
      <c r="W51" s="301"/>
      <c r="X51" s="301"/>
      <c r="Y51" s="301"/>
      <c r="Z51" s="301"/>
    </row>
    <row r="52" spans="1:26">
      <c r="A52" s="397" t="s">
        <v>155</v>
      </c>
      <c r="B52" s="408" t="s">
        <v>34</v>
      </c>
      <c r="C52" s="399" t="s">
        <v>18</v>
      </c>
      <c r="D52" s="400" t="s">
        <v>554</v>
      </c>
      <c r="E52" s="401">
        <v>1</v>
      </c>
      <c r="F52" s="405" t="s">
        <v>74</v>
      </c>
      <c r="G52" s="296"/>
      <c r="H52" s="302">
        <v>1310.28</v>
      </c>
      <c r="I52" s="302">
        <v>5241.1099999999997</v>
      </c>
      <c r="J52" s="298">
        <f t="shared" si="0"/>
        <v>6551.3899999999994</v>
      </c>
      <c r="K52" s="299"/>
      <c r="L52" s="299"/>
      <c r="M52" s="299"/>
      <c r="N52" s="300"/>
      <c r="O52" s="300"/>
      <c r="P52" s="300"/>
      <c r="Q52" s="300"/>
      <c r="R52" s="300"/>
      <c r="S52" s="300"/>
      <c r="T52" s="300"/>
      <c r="U52" s="300"/>
      <c r="V52" s="300"/>
      <c r="W52" s="301"/>
      <c r="X52" s="301"/>
      <c r="Y52" s="301"/>
      <c r="Z52" s="301"/>
    </row>
    <row r="53" spans="1:26">
      <c r="A53" s="397" t="s">
        <v>257</v>
      </c>
      <c r="B53" s="408" t="s">
        <v>34</v>
      </c>
      <c r="C53" s="399" t="s">
        <v>224</v>
      </c>
      <c r="D53" s="400" t="s">
        <v>556</v>
      </c>
      <c r="E53" s="401">
        <v>1</v>
      </c>
      <c r="F53" s="402" t="s">
        <v>51</v>
      </c>
      <c r="G53" s="296"/>
      <c r="H53" s="302">
        <v>1310.28</v>
      </c>
      <c r="I53" s="302">
        <v>5241.1099999999997</v>
      </c>
      <c r="J53" s="298">
        <f t="shared" si="0"/>
        <v>6551.3899999999994</v>
      </c>
      <c r="K53" s="299"/>
      <c r="L53" s="299"/>
      <c r="M53" s="299"/>
      <c r="N53" s="300"/>
      <c r="O53" s="300"/>
      <c r="P53" s="300"/>
      <c r="Q53" s="300"/>
      <c r="R53" s="300"/>
      <c r="S53" s="300"/>
      <c r="T53" s="300"/>
      <c r="U53" s="300"/>
      <c r="V53" s="300"/>
      <c r="W53" s="301"/>
      <c r="X53" s="301"/>
      <c r="Y53" s="301"/>
      <c r="Z53" s="301"/>
    </row>
    <row r="54" spans="1:26">
      <c r="A54" s="415" t="s">
        <v>207</v>
      </c>
      <c r="B54" s="408" t="s">
        <v>34</v>
      </c>
      <c r="C54" s="399" t="s">
        <v>18</v>
      </c>
      <c r="D54" s="400" t="s">
        <v>554</v>
      </c>
      <c r="E54" s="401">
        <v>1</v>
      </c>
      <c r="F54" s="410" t="s">
        <v>206</v>
      </c>
      <c r="G54" s="296"/>
      <c r="H54" s="302">
        <v>1310.28</v>
      </c>
      <c r="I54" s="302">
        <v>5241.1099999999997</v>
      </c>
      <c r="J54" s="298">
        <f t="shared" si="0"/>
        <v>6551.3899999999994</v>
      </c>
      <c r="K54" s="299"/>
      <c r="L54" s="299"/>
      <c r="M54" s="299"/>
      <c r="N54" s="300"/>
      <c r="O54" s="300"/>
      <c r="P54" s="300"/>
      <c r="Q54" s="300"/>
      <c r="R54" s="300"/>
      <c r="S54" s="300"/>
      <c r="T54" s="300"/>
      <c r="U54" s="300"/>
      <c r="V54" s="300"/>
      <c r="W54" s="301"/>
      <c r="X54" s="301"/>
      <c r="Y54" s="301"/>
      <c r="Z54" s="301"/>
    </row>
    <row r="55" spans="1:26">
      <c r="A55" s="415" t="s">
        <v>55</v>
      </c>
      <c r="B55" s="404" t="s">
        <v>34</v>
      </c>
      <c r="C55" s="399" t="s">
        <v>232</v>
      </c>
      <c r="D55" s="400" t="s">
        <v>554</v>
      </c>
      <c r="E55" s="401">
        <v>1</v>
      </c>
      <c r="F55" s="410" t="s">
        <v>208</v>
      </c>
      <c r="G55" s="296"/>
      <c r="H55" s="302">
        <v>1310.28</v>
      </c>
      <c r="I55" s="302">
        <v>5241.1099999999997</v>
      </c>
      <c r="J55" s="298">
        <f t="shared" si="0"/>
        <v>6551.3899999999994</v>
      </c>
      <c r="K55" s="299"/>
      <c r="L55" s="299"/>
      <c r="M55" s="299"/>
      <c r="N55" s="300"/>
      <c r="O55" s="300"/>
      <c r="P55" s="300"/>
      <c r="Q55" s="300"/>
      <c r="R55" s="300"/>
      <c r="S55" s="300"/>
      <c r="T55" s="300"/>
      <c r="U55" s="300"/>
      <c r="V55" s="300"/>
      <c r="W55" s="301"/>
      <c r="X55" s="301"/>
      <c r="Y55" s="301"/>
      <c r="Z55" s="301"/>
    </row>
    <row r="56" spans="1:26">
      <c r="A56" s="415" t="s">
        <v>213</v>
      </c>
      <c r="B56" s="404" t="s">
        <v>34</v>
      </c>
      <c r="C56" s="399" t="s">
        <v>232</v>
      </c>
      <c r="D56" s="400" t="s">
        <v>554</v>
      </c>
      <c r="E56" s="401">
        <v>1</v>
      </c>
      <c r="F56" s="410" t="s">
        <v>212</v>
      </c>
      <c r="G56" s="296"/>
      <c r="H56" s="302">
        <v>1310.28</v>
      </c>
      <c r="I56" s="302">
        <v>5241.1099999999997</v>
      </c>
      <c r="J56" s="298">
        <f t="shared" si="0"/>
        <v>6551.3899999999994</v>
      </c>
      <c r="K56" s="299"/>
      <c r="L56" s="299"/>
      <c r="M56" s="299"/>
      <c r="N56" s="300"/>
      <c r="O56" s="300"/>
      <c r="P56" s="300"/>
      <c r="Q56" s="300"/>
      <c r="R56" s="300"/>
      <c r="S56" s="300"/>
      <c r="T56" s="300"/>
      <c r="U56" s="300"/>
      <c r="V56" s="300"/>
      <c r="W56" s="301"/>
      <c r="X56" s="301"/>
      <c r="Y56" s="301"/>
      <c r="Z56" s="301"/>
    </row>
    <row r="57" spans="1:26">
      <c r="A57" s="397" t="s">
        <v>55</v>
      </c>
      <c r="B57" s="404" t="s">
        <v>34</v>
      </c>
      <c r="C57" s="399" t="s">
        <v>18</v>
      </c>
      <c r="D57" s="400" t="s">
        <v>554</v>
      </c>
      <c r="E57" s="401">
        <v>1</v>
      </c>
      <c r="F57" s="412" t="s">
        <v>366</v>
      </c>
      <c r="G57" s="296"/>
      <c r="H57" s="302">
        <v>1310.28</v>
      </c>
      <c r="I57" s="302">
        <v>5241.1099999999997</v>
      </c>
      <c r="J57" s="298">
        <f t="shared" si="0"/>
        <v>6551.3899999999994</v>
      </c>
      <c r="K57" s="299"/>
      <c r="L57" s="299"/>
      <c r="M57" s="299"/>
      <c r="N57" s="300"/>
      <c r="O57" s="300"/>
      <c r="P57" s="300"/>
      <c r="Q57" s="300"/>
      <c r="R57" s="300"/>
      <c r="S57" s="300"/>
      <c r="T57" s="300"/>
      <c r="U57" s="300"/>
      <c r="V57" s="300"/>
      <c r="W57" s="301"/>
      <c r="X57" s="301"/>
      <c r="Y57" s="301"/>
      <c r="Z57" s="301"/>
    </row>
    <row r="58" spans="1:26">
      <c r="A58" s="397" t="s">
        <v>55</v>
      </c>
      <c r="B58" s="404" t="s">
        <v>34</v>
      </c>
      <c r="C58" s="399" t="s">
        <v>341</v>
      </c>
      <c r="D58" s="400" t="s">
        <v>554</v>
      </c>
      <c r="E58" s="401">
        <v>1</v>
      </c>
      <c r="F58" s="410" t="s">
        <v>342</v>
      </c>
      <c r="G58" s="296"/>
      <c r="H58" s="302">
        <v>1310.28</v>
      </c>
      <c r="I58" s="302">
        <v>5241.1099999999997</v>
      </c>
      <c r="J58" s="298">
        <f t="shared" si="0"/>
        <v>6551.3899999999994</v>
      </c>
      <c r="K58" s="299"/>
      <c r="L58" s="299"/>
      <c r="M58" s="299"/>
      <c r="N58" s="300"/>
      <c r="O58" s="300"/>
      <c r="P58" s="300"/>
      <c r="Q58" s="300"/>
      <c r="R58" s="300"/>
      <c r="S58" s="300"/>
      <c r="T58" s="300"/>
      <c r="U58" s="300"/>
      <c r="V58" s="300"/>
      <c r="W58" s="301"/>
      <c r="X58" s="301"/>
      <c r="Y58" s="301"/>
      <c r="Z58" s="301"/>
    </row>
    <row r="59" spans="1:26">
      <c r="A59" s="397" t="s">
        <v>156</v>
      </c>
      <c r="B59" s="404" t="s">
        <v>37</v>
      </c>
      <c r="C59" s="416" t="s">
        <v>18</v>
      </c>
      <c r="D59" s="400" t="s">
        <v>554</v>
      </c>
      <c r="E59" s="401">
        <v>1</v>
      </c>
      <c r="F59" s="417" t="s">
        <v>75</v>
      </c>
      <c r="G59" s="296"/>
      <c r="H59" s="302">
        <v>1076.06</v>
      </c>
      <c r="I59" s="302">
        <v>4316.21</v>
      </c>
      <c r="J59" s="298">
        <f t="shared" si="0"/>
        <v>5392.27</v>
      </c>
      <c r="K59" s="299"/>
      <c r="L59" s="299"/>
      <c r="M59" s="299"/>
      <c r="N59" s="300"/>
      <c r="O59" s="300"/>
      <c r="P59" s="300"/>
      <c r="Q59" s="300"/>
      <c r="R59" s="300"/>
      <c r="S59" s="300"/>
      <c r="T59" s="300"/>
      <c r="U59" s="300"/>
      <c r="V59" s="300"/>
      <c r="W59" s="301"/>
      <c r="X59" s="301"/>
      <c r="Y59" s="301"/>
      <c r="Z59" s="301"/>
    </row>
    <row r="60" spans="1:26">
      <c r="A60" s="397" t="s">
        <v>258</v>
      </c>
      <c r="B60" s="404" t="s">
        <v>37</v>
      </c>
      <c r="C60" s="399" t="s">
        <v>18</v>
      </c>
      <c r="D60" s="400" t="s">
        <v>554</v>
      </c>
      <c r="E60" s="401">
        <v>1</v>
      </c>
      <c r="F60" s="402" t="s">
        <v>76</v>
      </c>
      <c r="G60" s="296"/>
      <c r="H60" s="302">
        <v>1076.06</v>
      </c>
      <c r="I60" s="302">
        <v>4316.21</v>
      </c>
      <c r="J60" s="298">
        <f t="shared" si="0"/>
        <v>5392.27</v>
      </c>
      <c r="K60" s="299"/>
      <c r="L60" s="299"/>
      <c r="M60" s="299"/>
      <c r="N60" s="300"/>
      <c r="O60" s="300"/>
      <c r="P60" s="300"/>
      <c r="Q60" s="300"/>
      <c r="R60" s="300"/>
      <c r="S60" s="300"/>
      <c r="T60" s="300"/>
      <c r="U60" s="300"/>
      <c r="V60" s="300"/>
      <c r="W60" s="301"/>
      <c r="X60" s="301"/>
      <c r="Y60" s="301"/>
      <c r="Z60" s="301"/>
    </row>
    <row r="61" spans="1:26">
      <c r="A61" s="397" t="s">
        <v>258</v>
      </c>
      <c r="B61" s="404" t="s">
        <v>37</v>
      </c>
      <c r="C61" s="399" t="s">
        <v>18</v>
      </c>
      <c r="D61" s="400" t="s">
        <v>554</v>
      </c>
      <c r="E61" s="401">
        <v>1</v>
      </c>
      <c r="F61" s="418" t="s">
        <v>77</v>
      </c>
      <c r="G61" s="296"/>
      <c r="H61" s="302">
        <v>1076.06</v>
      </c>
      <c r="I61" s="302">
        <v>4316.21</v>
      </c>
      <c r="J61" s="298">
        <f t="shared" si="0"/>
        <v>5392.27</v>
      </c>
      <c r="K61" s="299"/>
      <c r="L61" s="299"/>
      <c r="M61" s="299"/>
      <c r="N61" s="300"/>
      <c r="O61" s="300"/>
      <c r="P61" s="300"/>
      <c r="Q61" s="300"/>
      <c r="R61" s="300"/>
      <c r="S61" s="300"/>
      <c r="T61" s="300"/>
      <c r="U61" s="300"/>
      <c r="V61" s="300"/>
      <c r="W61" s="301"/>
      <c r="X61" s="301"/>
      <c r="Y61" s="301"/>
      <c r="Z61" s="301"/>
    </row>
    <row r="62" spans="1:26">
      <c r="A62" s="397" t="s">
        <v>157</v>
      </c>
      <c r="B62" s="404" t="s">
        <v>37</v>
      </c>
      <c r="C62" s="399" t="s">
        <v>224</v>
      </c>
      <c r="D62" s="400" t="s">
        <v>554</v>
      </c>
      <c r="E62" s="401">
        <v>1</v>
      </c>
      <c r="F62" s="402" t="s">
        <v>78</v>
      </c>
      <c r="G62" s="296"/>
      <c r="H62" s="302">
        <v>1076.06</v>
      </c>
      <c r="I62" s="302">
        <v>4316.21</v>
      </c>
      <c r="J62" s="298">
        <f t="shared" si="0"/>
        <v>5392.27</v>
      </c>
      <c r="K62" s="299"/>
      <c r="L62" s="299"/>
      <c r="M62" s="299"/>
      <c r="N62" s="300"/>
      <c r="O62" s="300"/>
      <c r="P62" s="300"/>
      <c r="Q62" s="300"/>
      <c r="R62" s="300"/>
      <c r="S62" s="300"/>
      <c r="T62" s="300"/>
      <c r="U62" s="300"/>
      <c r="V62" s="300"/>
      <c r="W62" s="301"/>
      <c r="X62" s="301"/>
      <c r="Y62" s="301"/>
      <c r="Z62" s="301"/>
    </row>
    <row r="63" spans="1:26">
      <c r="A63" s="397" t="s">
        <v>259</v>
      </c>
      <c r="B63" s="413" t="s">
        <v>37</v>
      </c>
      <c r="C63" s="399" t="s">
        <v>229</v>
      </c>
      <c r="D63" s="400" t="s">
        <v>554</v>
      </c>
      <c r="E63" s="401">
        <v>1</v>
      </c>
      <c r="F63" s="402" t="s">
        <v>197</v>
      </c>
      <c r="G63" s="296"/>
      <c r="H63" s="302">
        <v>1076.06</v>
      </c>
      <c r="I63" s="302">
        <v>4316.21</v>
      </c>
      <c r="J63" s="298">
        <f t="shared" si="0"/>
        <v>5392.27</v>
      </c>
      <c r="K63" s="299"/>
      <c r="L63" s="299"/>
      <c r="M63" s="299"/>
      <c r="N63" s="300"/>
      <c r="O63" s="300"/>
      <c r="P63" s="300"/>
      <c r="Q63" s="300"/>
      <c r="R63" s="300"/>
      <c r="S63" s="300"/>
      <c r="T63" s="300"/>
      <c r="U63" s="300"/>
      <c r="V63" s="300"/>
      <c r="W63" s="301"/>
      <c r="X63" s="301"/>
      <c r="Y63" s="301"/>
      <c r="Z63" s="301"/>
    </row>
    <row r="64" spans="1:26">
      <c r="A64" s="397" t="s">
        <v>381</v>
      </c>
      <c r="B64" s="404" t="s">
        <v>37</v>
      </c>
      <c r="C64" s="399" t="s">
        <v>232</v>
      </c>
      <c r="D64" s="400" t="s">
        <v>554</v>
      </c>
      <c r="E64" s="401">
        <v>1</v>
      </c>
      <c r="F64" s="402" t="s">
        <v>344</v>
      </c>
      <c r="G64" s="296"/>
      <c r="H64" s="302">
        <v>1076.06</v>
      </c>
      <c r="I64" s="302">
        <v>4316.21</v>
      </c>
      <c r="J64" s="298">
        <f t="shared" si="0"/>
        <v>5392.27</v>
      </c>
      <c r="K64" s="299"/>
      <c r="L64" s="299"/>
      <c r="M64" s="299"/>
      <c r="N64" s="300"/>
      <c r="O64" s="300"/>
      <c r="P64" s="300"/>
      <c r="Q64" s="300"/>
      <c r="R64" s="300"/>
      <c r="S64" s="300"/>
      <c r="T64" s="300"/>
      <c r="U64" s="300"/>
      <c r="V64" s="300"/>
      <c r="W64" s="301"/>
      <c r="X64" s="301"/>
      <c r="Y64" s="301"/>
      <c r="Z64" s="301"/>
    </row>
    <row r="65" spans="1:26">
      <c r="A65" s="397" t="s">
        <v>158</v>
      </c>
      <c r="B65" s="413" t="s">
        <v>37</v>
      </c>
      <c r="C65" s="399" t="s">
        <v>24</v>
      </c>
      <c r="D65" s="400" t="s">
        <v>554</v>
      </c>
      <c r="E65" s="401">
        <v>1</v>
      </c>
      <c r="F65" s="402" t="s">
        <v>80</v>
      </c>
      <c r="G65" s="296"/>
      <c r="H65" s="302">
        <v>1076.06</v>
      </c>
      <c r="I65" s="302">
        <v>4316.21</v>
      </c>
      <c r="J65" s="298">
        <f t="shared" si="0"/>
        <v>5392.27</v>
      </c>
      <c r="K65" s="299"/>
      <c r="L65" s="299"/>
      <c r="M65" s="299"/>
      <c r="N65" s="300"/>
      <c r="O65" s="300"/>
      <c r="P65" s="300"/>
      <c r="Q65" s="300"/>
      <c r="R65" s="300"/>
      <c r="S65" s="300"/>
      <c r="T65" s="300"/>
      <c r="U65" s="300"/>
      <c r="V65" s="300"/>
      <c r="W65" s="301"/>
      <c r="X65" s="301"/>
      <c r="Y65" s="301"/>
      <c r="Z65" s="301"/>
    </row>
    <row r="66" spans="1:26">
      <c r="A66" s="397" t="s">
        <v>159</v>
      </c>
      <c r="B66" s="404" t="s">
        <v>37</v>
      </c>
      <c r="C66" s="419" t="s">
        <v>24</v>
      </c>
      <c r="D66" s="400" t="s">
        <v>554</v>
      </c>
      <c r="E66" s="401">
        <v>1</v>
      </c>
      <c r="F66" s="402" t="s">
        <v>108</v>
      </c>
      <c r="G66" s="296"/>
      <c r="H66" s="302">
        <v>1076.06</v>
      </c>
      <c r="I66" s="302">
        <v>4316.21</v>
      </c>
      <c r="J66" s="298">
        <f t="shared" si="0"/>
        <v>5392.27</v>
      </c>
      <c r="K66" s="299"/>
      <c r="L66" s="299"/>
      <c r="M66" s="299"/>
      <c r="N66" s="300"/>
      <c r="O66" s="300"/>
      <c r="P66" s="300"/>
      <c r="Q66" s="300"/>
      <c r="R66" s="300"/>
      <c r="S66" s="300"/>
      <c r="T66" s="300"/>
      <c r="U66" s="300"/>
      <c r="V66" s="300"/>
      <c r="W66" s="301"/>
      <c r="X66" s="301"/>
      <c r="Y66" s="301"/>
      <c r="Z66" s="301"/>
    </row>
    <row r="67" spans="1:26">
      <c r="A67" s="397" t="s">
        <v>160</v>
      </c>
      <c r="B67" s="404" t="s">
        <v>37</v>
      </c>
      <c r="C67" s="399" t="s">
        <v>224</v>
      </c>
      <c r="D67" s="400" t="s">
        <v>554</v>
      </c>
      <c r="E67" s="401">
        <v>1</v>
      </c>
      <c r="F67" s="409" t="s">
        <v>82</v>
      </c>
      <c r="G67" s="296"/>
      <c r="H67" s="302">
        <v>1076.06</v>
      </c>
      <c r="I67" s="302">
        <v>4316.21</v>
      </c>
      <c r="J67" s="298">
        <f t="shared" si="0"/>
        <v>5392.27</v>
      </c>
      <c r="K67" s="299"/>
      <c r="L67" s="299"/>
      <c r="M67" s="299"/>
      <c r="N67" s="300"/>
      <c r="O67" s="300"/>
      <c r="P67" s="300"/>
      <c r="Q67" s="300"/>
      <c r="R67" s="300"/>
      <c r="S67" s="300"/>
      <c r="T67" s="300"/>
      <c r="U67" s="300"/>
      <c r="V67" s="300"/>
      <c r="W67" s="301"/>
      <c r="X67" s="301"/>
      <c r="Y67" s="301"/>
      <c r="Z67" s="301"/>
    </row>
    <row r="68" spans="1:26">
      <c r="A68" s="415" t="s">
        <v>215</v>
      </c>
      <c r="B68" s="408" t="s">
        <v>37</v>
      </c>
      <c r="C68" s="399" t="s">
        <v>18</v>
      </c>
      <c r="D68" s="400" t="s">
        <v>554</v>
      </c>
      <c r="E68" s="401">
        <v>1</v>
      </c>
      <c r="F68" s="410" t="s">
        <v>214</v>
      </c>
      <c r="G68" s="296"/>
      <c r="H68" s="302">
        <v>1076.06</v>
      </c>
      <c r="I68" s="302">
        <v>4316.21</v>
      </c>
      <c r="J68" s="298">
        <f t="shared" si="0"/>
        <v>5392.27</v>
      </c>
      <c r="K68" s="299"/>
      <c r="L68" s="299"/>
      <c r="M68" s="299"/>
      <c r="N68" s="300"/>
      <c r="O68" s="300"/>
      <c r="P68" s="300"/>
      <c r="Q68" s="300"/>
      <c r="R68" s="300"/>
      <c r="S68" s="300"/>
      <c r="T68" s="300"/>
      <c r="U68" s="300"/>
      <c r="V68" s="300"/>
      <c r="W68" s="301"/>
      <c r="X68" s="301"/>
      <c r="Y68" s="301"/>
      <c r="Z68" s="301"/>
    </row>
    <row r="69" spans="1:26">
      <c r="A69" s="397" t="s">
        <v>261</v>
      </c>
      <c r="B69" s="404" t="s">
        <v>37</v>
      </c>
      <c r="C69" s="399" t="s">
        <v>224</v>
      </c>
      <c r="D69" s="400" t="s">
        <v>554</v>
      </c>
      <c r="E69" s="401">
        <v>1</v>
      </c>
      <c r="F69" s="402" t="s">
        <v>84</v>
      </c>
      <c r="G69" s="296"/>
      <c r="H69" s="302">
        <v>1076.06</v>
      </c>
      <c r="I69" s="302">
        <v>4316.21</v>
      </c>
      <c r="J69" s="298">
        <f t="shared" si="0"/>
        <v>5392.27</v>
      </c>
      <c r="K69" s="299"/>
      <c r="L69" s="299"/>
      <c r="M69" s="299"/>
      <c r="N69" s="300"/>
      <c r="O69" s="300"/>
      <c r="P69" s="300"/>
      <c r="Q69" s="300"/>
      <c r="R69" s="300"/>
      <c r="S69" s="300"/>
      <c r="T69" s="300"/>
      <c r="U69" s="300"/>
      <c r="V69" s="300"/>
      <c r="W69" s="301"/>
      <c r="X69" s="301"/>
      <c r="Y69" s="301"/>
      <c r="Z69" s="301"/>
    </row>
    <row r="70" spans="1:26">
      <c r="A70" s="397" t="s">
        <v>262</v>
      </c>
      <c r="B70" s="404" t="s">
        <v>37</v>
      </c>
      <c r="C70" s="399" t="s">
        <v>227</v>
      </c>
      <c r="D70" s="400" t="s">
        <v>554</v>
      </c>
      <c r="E70" s="401">
        <v>1</v>
      </c>
      <c r="F70" s="409" t="s">
        <v>85</v>
      </c>
      <c r="G70" s="296"/>
      <c r="H70" s="302">
        <v>1076.06</v>
      </c>
      <c r="I70" s="302">
        <v>4316.21</v>
      </c>
      <c r="J70" s="298">
        <f t="shared" si="0"/>
        <v>5392.27</v>
      </c>
      <c r="K70" s="299"/>
      <c r="L70" s="299"/>
      <c r="M70" s="299"/>
      <c r="N70" s="300"/>
      <c r="O70" s="300"/>
      <c r="P70" s="300"/>
      <c r="Q70" s="300"/>
      <c r="R70" s="300"/>
      <c r="S70" s="300"/>
      <c r="T70" s="300"/>
      <c r="U70" s="300"/>
      <c r="V70" s="300"/>
      <c r="W70" s="301"/>
      <c r="X70" s="301"/>
      <c r="Y70" s="301"/>
      <c r="Z70" s="301"/>
    </row>
    <row r="71" spans="1:26">
      <c r="A71" s="397" t="s">
        <v>161</v>
      </c>
      <c r="B71" s="404" t="s">
        <v>37</v>
      </c>
      <c r="C71" s="399" t="s">
        <v>227</v>
      </c>
      <c r="D71" s="400" t="s">
        <v>554</v>
      </c>
      <c r="E71" s="401">
        <v>1</v>
      </c>
      <c r="F71" s="418" t="s">
        <v>87</v>
      </c>
      <c r="G71" s="296"/>
      <c r="H71" s="302">
        <v>1076.06</v>
      </c>
      <c r="I71" s="302">
        <v>4316.21</v>
      </c>
      <c r="J71" s="298">
        <f t="shared" si="0"/>
        <v>5392.27</v>
      </c>
      <c r="K71" s="299"/>
      <c r="L71" s="299"/>
      <c r="M71" s="299"/>
      <c r="N71" s="300"/>
      <c r="O71" s="300"/>
      <c r="P71" s="300"/>
      <c r="Q71" s="300"/>
      <c r="R71" s="300"/>
      <c r="S71" s="300"/>
      <c r="T71" s="300"/>
      <c r="U71" s="300"/>
      <c r="V71" s="300"/>
      <c r="W71" s="301"/>
      <c r="X71" s="301"/>
      <c r="Y71" s="301"/>
      <c r="Z71" s="301"/>
    </row>
    <row r="72" spans="1:26">
      <c r="A72" s="397" t="s">
        <v>263</v>
      </c>
      <c r="B72" s="420" t="s">
        <v>37</v>
      </c>
      <c r="C72" s="399" t="s">
        <v>227</v>
      </c>
      <c r="D72" s="400" t="s">
        <v>554</v>
      </c>
      <c r="E72" s="401">
        <v>1</v>
      </c>
      <c r="F72" s="402" t="s">
        <v>88</v>
      </c>
      <c r="G72" s="296"/>
      <c r="H72" s="302">
        <v>1076.06</v>
      </c>
      <c r="I72" s="302">
        <v>4316.21</v>
      </c>
      <c r="J72" s="298">
        <f t="shared" si="0"/>
        <v>5392.27</v>
      </c>
      <c r="K72" s="299"/>
      <c r="L72" s="299"/>
      <c r="M72" s="299"/>
      <c r="N72" s="300"/>
      <c r="O72" s="300"/>
      <c r="P72" s="300"/>
      <c r="Q72" s="300"/>
      <c r="R72" s="300"/>
      <c r="S72" s="300"/>
      <c r="T72" s="300"/>
      <c r="U72" s="300"/>
      <c r="V72" s="300"/>
      <c r="W72" s="301"/>
      <c r="X72" s="301"/>
      <c r="Y72" s="301"/>
      <c r="Z72" s="301"/>
    </row>
    <row r="73" spans="1:26">
      <c r="A73" s="397" t="s">
        <v>264</v>
      </c>
      <c r="B73" s="413" t="s">
        <v>37</v>
      </c>
      <c r="C73" s="399" t="s">
        <v>227</v>
      </c>
      <c r="D73" s="400" t="s">
        <v>554</v>
      </c>
      <c r="E73" s="401">
        <v>1</v>
      </c>
      <c r="F73" s="405" t="s">
        <v>121</v>
      </c>
      <c r="G73" s="296"/>
      <c r="H73" s="302">
        <v>1076.06</v>
      </c>
      <c r="I73" s="302">
        <v>4316.21</v>
      </c>
      <c r="J73" s="298">
        <f t="shared" si="0"/>
        <v>5392.27</v>
      </c>
      <c r="K73" s="299"/>
      <c r="L73" s="299"/>
      <c r="M73" s="299"/>
      <c r="N73" s="300"/>
      <c r="O73" s="300"/>
      <c r="P73" s="300"/>
      <c r="Q73" s="300"/>
      <c r="R73" s="300"/>
      <c r="S73" s="300"/>
      <c r="T73" s="300"/>
      <c r="U73" s="300"/>
      <c r="V73" s="300"/>
      <c r="W73" s="301"/>
      <c r="X73" s="301"/>
      <c r="Y73" s="301"/>
      <c r="Z73" s="301"/>
    </row>
    <row r="74" spans="1:26">
      <c r="A74" s="397" t="s">
        <v>216</v>
      </c>
      <c r="B74" s="413" t="s">
        <v>37</v>
      </c>
      <c r="C74" s="399" t="s">
        <v>232</v>
      </c>
      <c r="D74" s="400" t="s">
        <v>554</v>
      </c>
      <c r="E74" s="401">
        <v>1</v>
      </c>
      <c r="F74" s="402" t="s">
        <v>124</v>
      </c>
      <c r="G74" s="296"/>
      <c r="H74" s="302">
        <v>1076.06</v>
      </c>
      <c r="I74" s="302">
        <v>4316.21</v>
      </c>
      <c r="J74" s="298">
        <f t="shared" si="0"/>
        <v>5392.27</v>
      </c>
      <c r="K74" s="299"/>
      <c r="L74" s="299"/>
      <c r="M74" s="299"/>
      <c r="N74" s="300"/>
      <c r="O74" s="300"/>
      <c r="P74" s="300"/>
      <c r="Q74" s="300"/>
      <c r="R74" s="300"/>
      <c r="S74" s="300"/>
      <c r="T74" s="300"/>
      <c r="U74" s="300"/>
      <c r="V74" s="300"/>
      <c r="W74" s="301"/>
      <c r="X74" s="301"/>
      <c r="Y74" s="301"/>
      <c r="Z74" s="301"/>
    </row>
    <row r="75" spans="1:26">
      <c r="A75" s="397" t="s">
        <v>69</v>
      </c>
      <c r="B75" s="404" t="s">
        <v>37</v>
      </c>
      <c r="C75" s="416" t="s">
        <v>18</v>
      </c>
      <c r="D75" s="400" t="s">
        <v>554</v>
      </c>
      <c r="E75" s="401">
        <v>1</v>
      </c>
      <c r="F75" s="421" t="s">
        <v>332</v>
      </c>
      <c r="G75" s="296"/>
      <c r="H75" s="302">
        <v>1076.06</v>
      </c>
      <c r="I75" s="302">
        <v>4316.21</v>
      </c>
      <c r="J75" s="298">
        <f t="shared" si="0"/>
        <v>5392.27</v>
      </c>
      <c r="K75" s="299"/>
      <c r="L75" s="299"/>
      <c r="M75" s="299"/>
      <c r="N75" s="300"/>
      <c r="O75" s="300"/>
      <c r="P75" s="300"/>
      <c r="Q75" s="300"/>
      <c r="R75" s="300"/>
      <c r="S75" s="300"/>
      <c r="T75" s="300"/>
      <c r="U75" s="300"/>
      <c r="V75" s="300"/>
      <c r="W75" s="301"/>
      <c r="X75" s="301"/>
      <c r="Y75" s="301"/>
      <c r="Z75" s="301"/>
    </row>
    <row r="76" spans="1:26">
      <c r="A76" s="397" t="s">
        <v>162</v>
      </c>
      <c r="B76" s="408" t="s">
        <v>37</v>
      </c>
      <c r="C76" s="399" t="s">
        <v>18</v>
      </c>
      <c r="D76" s="400" t="s">
        <v>554</v>
      </c>
      <c r="E76" s="401">
        <v>1</v>
      </c>
      <c r="F76" s="418" t="s">
        <v>90</v>
      </c>
      <c r="G76" s="296"/>
      <c r="H76" s="302">
        <v>1076.06</v>
      </c>
      <c r="I76" s="302">
        <v>4316.21</v>
      </c>
      <c r="J76" s="298">
        <f t="shared" si="0"/>
        <v>5392.27</v>
      </c>
      <c r="K76" s="299"/>
      <c r="L76" s="299"/>
      <c r="M76" s="299"/>
      <c r="N76" s="300"/>
      <c r="O76" s="300"/>
      <c r="P76" s="300"/>
      <c r="Q76" s="300"/>
      <c r="R76" s="300"/>
      <c r="S76" s="300"/>
      <c r="T76" s="300"/>
      <c r="U76" s="300"/>
      <c r="V76" s="300"/>
      <c r="W76" s="301"/>
      <c r="X76" s="301"/>
      <c r="Y76" s="301"/>
      <c r="Z76" s="301"/>
    </row>
    <row r="77" spans="1:26">
      <c r="A77" s="397" t="s">
        <v>215</v>
      </c>
      <c r="B77" s="408" t="s">
        <v>37</v>
      </c>
      <c r="C77" s="399" t="s">
        <v>232</v>
      </c>
      <c r="D77" s="400" t="s">
        <v>554</v>
      </c>
      <c r="E77" s="401">
        <v>1</v>
      </c>
      <c r="F77" s="410" t="s">
        <v>353</v>
      </c>
      <c r="G77" s="296"/>
      <c r="H77" s="302">
        <v>1076.06</v>
      </c>
      <c r="I77" s="302">
        <v>4316.21</v>
      </c>
      <c r="J77" s="298">
        <f t="shared" si="0"/>
        <v>5392.27</v>
      </c>
      <c r="K77" s="299"/>
      <c r="L77" s="299"/>
      <c r="M77" s="299"/>
      <c r="N77" s="300"/>
      <c r="O77" s="300"/>
      <c r="P77" s="300"/>
      <c r="Q77" s="300"/>
      <c r="R77" s="300"/>
      <c r="S77" s="300"/>
      <c r="T77" s="300"/>
      <c r="U77" s="300"/>
      <c r="V77" s="300"/>
      <c r="W77" s="301"/>
      <c r="X77" s="301"/>
      <c r="Y77" s="301"/>
      <c r="Z77" s="301"/>
    </row>
    <row r="78" spans="1:26">
      <c r="A78" s="397" t="s">
        <v>162</v>
      </c>
      <c r="B78" s="408" t="s">
        <v>37</v>
      </c>
      <c r="C78" s="399" t="s">
        <v>18</v>
      </c>
      <c r="D78" s="400" t="s">
        <v>554</v>
      </c>
      <c r="E78" s="401">
        <v>1</v>
      </c>
      <c r="F78" s="422" t="s">
        <v>91</v>
      </c>
      <c r="G78" s="296"/>
      <c r="H78" s="302">
        <v>1076.06</v>
      </c>
      <c r="I78" s="302">
        <v>4316.21</v>
      </c>
      <c r="J78" s="298">
        <f t="shared" si="0"/>
        <v>5392.27</v>
      </c>
      <c r="K78" s="299"/>
      <c r="L78" s="299"/>
      <c r="M78" s="299"/>
      <c r="N78" s="300"/>
      <c r="O78" s="300"/>
      <c r="P78" s="300"/>
      <c r="Q78" s="300"/>
      <c r="R78" s="300"/>
      <c r="S78" s="300"/>
      <c r="T78" s="300"/>
      <c r="U78" s="300"/>
      <c r="V78" s="300"/>
      <c r="W78" s="301"/>
      <c r="X78" s="301"/>
      <c r="Y78" s="301"/>
      <c r="Z78" s="301"/>
    </row>
    <row r="79" spans="1:26">
      <c r="A79" s="397" t="s">
        <v>266</v>
      </c>
      <c r="B79" s="408" t="s">
        <v>37</v>
      </c>
      <c r="C79" s="399" t="s">
        <v>232</v>
      </c>
      <c r="D79" s="400" t="s">
        <v>554</v>
      </c>
      <c r="E79" s="401">
        <v>1</v>
      </c>
      <c r="F79" s="423" t="s">
        <v>192</v>
      </c>
      <c r="G79" s="296"/>
      <c r="H79" s="302">
        <v>1076.06</v>
      </c>
      <c r="I79" s="302">
        <v>4316.21</v>
      </c>
      <c r="J79" s="298">
        <f t="shared" si="0"/>
        <v>5392.27</v>
      </c>
      <c r="K79" s="299"/>
      <c r="L79" s="299"/>
      <c r="M79" s="299"/>
      <c r="N79" s="300"/>
      <c r="O79" s="300"/>
      <c r="P79" s="300"/>
      <c r="Q79" s="300"/>
      <c r="R79" s="300"/>
      <c r="S79" s="300"/>
      <c r="T79" s="300"/>
      <c r="U79" s="300"/>
      <c r="V79" s="300"/>
      <c r="W79" s="301"/>
      <c r="X79" s="301"/>
      <c r="Y79" s="301"/>
      <c r="Z79" s="301"/>
    </row>
    <row r="80" spans="1:26">
      <c r="A80" s="397" t="s">
        <v>265</v>
      </c>
      <c r="B80" s="408" t="s">
        <v>37</v>
      </c>
      <c r="C80" s="399" t="s">
        <v>227</v>
      </c>
      <c r="D80" s="400" t="s">
        <v>554</v>
      </c>
      <c r="E80" s="401">
        <v>1</v>
      </c>
      <c r="F80" s="405" t="s">
        <v>92</v>
      </c>
      <c r="G80" s="296"/>
      <c r="H80" s="302">
        <v>1076.06</v>
      </c>
      <c r="I80" s="302">
        <v>4316.21</v>
      </c>
      <c r="J80" s="298">
        <f t="shared" si="0"/>
        <v>5392.27</v>
      </c>
      <c r="K80" s="299"/>
      <c r="L80" s="299"/>
      <c r="M80" s="299"/>
      <c r="N80" s="300"/>
      <c r="O80" s="300"/>
      <c r="P80" s="300"/>
      <c r="Q80" s="300"/>
      <c r="R80" s="300"/>
      <c r="S80" s="300"/>
      <c r="T80" s="300"/>
      <c r="U80" s="300"/>
      <c r="V80" s="300"/>
      <c r="W80" s="301"/>
      <c r="X80" s="301"/>
      <c r="Y80" s="301"/>
      <c r="Z80" s="301"/>
    </row>
    <row r="81" spans="1:26">
      <c r="A81" s="397" t="s">
        <v>267</v>
      </c>
      <c r="B81" s="408" t="s">
        <v>37</v>
      </c>
      <c r="C81" s="399" t="s">
        <v>227</v>
      </c>
      <c r="D81" s="400" t="s">
        <v>554</v>
      </c>
      <c r="E81" s="401">
        <v>1</v>
      </c>
      <c r="F81" s="410" t="s">
        <v>209</v>
      </c>
      <c r="G81" s="296"/>
      <c r="H81" s="302">
        <v>1076.06</v>
      </c>
      <c r="I81" s="302">
        <v>4316.21</v>
      </c>
      <c r="J81" s="298">
        <f t="shared" si="0"/>
        <v>5392.27</v>
      </c>
      <c r="K81" s="299"/>
      <c r="L81" s="299"/>
      <c r="M81" s="299"/>
      <c r="N81" s="300"/>
      <c r="O81" s="300"/>
      <c r="P81" s="300"/>
      <c r="Q81" s="300"/>
      <c r="R81" s="300"/>
      <c r="S81" s="300"/>
      <c r="T81" s="300"/>
      <c r="U81" s="300"/>
      <c r="V81" s="300"/>
      <c r="W81" s="301"/>
      <c r="X81" s="301"/>
      <c r="Y81" s="301"/>
      <c r="Z81" s="301"/>
    </row>
    <row r="82" spans="1:26">
      <c r="A82" s="397" t="s">
        <v>371</v>
      </c>
      <c r="B82" s="408" t="s">
        <v>37</v>
      </c>
      <c r="C82" s="399" t="s">
        <v>227</v>
      </c>
      <c r="D82" s="400" t="s">
        <v>554</v>
      </c>
      <c r="E82" s="401">
        <v>1</v>
      </c>
      <c r="F82" s="410" t="s">
        <v>210</v>
      </c>
      <c r="G82" s="296"/>
      <c r="H82" s="302">
        <v>1076.06</v>
      </c>
      <c r="I82" s="302">
        <v>4316.21</v>
      </c>
      <c r="J82" s="298">
        <f t="shared" si="0"/>
        <v>5392.27</v>
      </c>
      <c r="K82" s="299"/>
      <c r="L82" s="299"/>
      <c r="M82" s="299"/>
      <c r="N82" s="300"/>
      <c r="O82" s="300"/>
      <c r="P82" s="300"/>
      <c r="Q82" s="300"/>
      <c r="R82" s="300"/>
      <c r="S82" s="300"/>
      <c r="T82" s="300"/>
      <c r="U82" s="300"/>
      <c r="V82" s="300"/>
      <c r="W82" s="301"/>
      <c r="X82" s="301"/>
      <c r="Y82" s="301"/>
      <c r="Z82" s="301"/>
    </row>
    <row r="83" spans="1:26">
      <c r="A83" s="397" t="s">
        <v>69</v>
      </c>
      <c r="B83" s="408" t="s">
        <v>37</v>
      </c>
      <c r="C83" s="399" t="s">
        <v>234</v>
      </c>
      <c r="D83" s="400" t="s">
        <v>554</v>
      </c>
      <c r="E83" s="401">
        <v>1</v>
      </c>
      <c r="F83" s="410" t="s">
        <v>269</v>
      </c>
      <c r="G83" s="296"/>
      <c r="H83" s="302">
        <v>1076.06</v>
      </c>
      <c r="I83" s="302">
        <v>4316.21</v>
      </c>
      <c r="J83" s="298">
        <f t="shared" si="0"/>
        <v>5392.27</v>
      </c>
      <c r="K83" s="299"/>
      <c r="L83" s="299"/>
      <c r="M83" s="299"/>
      <c r="N83" s="300"/>
      <c r="O83" s="300"/>
      <c r="P83" s="300"/>
      <c r="Q83" s="300"/>
      <c r="R83" s="300"/>
      <c r="S83" s="300"/>
      <c r="T83" s="300"/>
      <c r="U83" s="300"/>
      <c r="V83" s="300"/>
      <c r="W83" s="301"/>
      <c r="X83" s="301"/>
      <c r="Y83" s="301"/>
      <c r="Z83" s="301"/>
    </row>
    <row r="84" spans="1:26">
      <c r="A84" s="397" t="s">
        <v>164</v>
      </c>
      <c r="B84" s="408" t="s">
        <v>40</v>
      </c>
      <c r="C84" s="399" t="s">
        <v>224</v>
      </c>
      <c r="D84" s="400" t="s">
        <v>554</v>
      </c>
      <c r="E84" s="401">
        <v>1</v>
      </c>
      <c r="F84" s="409" t="s">
        <v>93</v>
      </c>
      <c r="G84" s="296"/>
      <c r="H84" s="304">
        <v>936.46</v>
      </c>
      <c r="I84" s="302">
        <v>3745.85</v>
      </c>
      <c r="J84" s="298">
        <f t="shared" si="0"/>
        <v>4682.3099999999995</v>
      </c>
      <c r="K84" s="299"/>
      <c r="L84" s="299"/>
      <c r="M84" s="299"/>
      <c r="N84" s="300"/>
      <c r="O84" s="300"/>
      <c r="P84" s="300"/>
      <c r="Q84" s="300"/>
      <c r="R84" s="300"/>
      <c r="S84" s="300"/>
      <c r="T84" s="300"/>
      <c r="U84" s="300"/>
      <c r="V84" s="300"/>
      <c r="W84" s="301"/>
      <c r="X84" s="301"/>
      <c r="Y84" s="301"/>
      <c r="Z84" s="301"/>
    </row>
    <row r="85" spans="1:26">
      <c r="A85" s="397" t="s">
        <v>165</v>
      </c>
      <c r="B85" s="408" t="s">
        <v>40</v>
      </c>
      <c r="C85" s="399" t="s">
        <v>229</v>
      </c>
      <c r="D85" s="400" t="s">
        <v>554</v>
      </c>
      <c r="E85" s="401">
        <v>1</v>
      </c>
      <c r="F85" s="424" t="s">
        <v>326</v>
      </c>
      <c r="G85" s="296"/>
      <c r="H85" s="304">
        <v>936.46</v>
      </c>
      <c r="I85" s="302">
        <v>3745.85</v>
      </c>
      <c r="J85" s="298">
        <f t="shared" si="0"/>
        <v>4682.3099999999995</v>
      </c>
      <c r="K85" s="299"/>
      <c r="L85" s="299"/>
      <c r="M85" s="299"/>
      <c r="N85" s="300"/>
      <c r="O85" s="300"/>
      <c r="P85" s="300"/>
      <c r="Q85" s="300"/>
      <c r="R85" s="300"/>
      <c r="S85" s="300"/>
      <c r="T85" s="300"/>
      <c r="U85" s="300"/>
      <c r="V85" s="300"/>
      <c r="W85" s="301"/>
      <c r="X85" s="301"/>
      <c r="Y85" s="301"/>
      <c r="Z85" s="301"/>
    </row>
    <row r="86" spans="1:26">
      <c r="A86" s="397" t="s">
        <v>165</v>
      </c>
      <c r="B86" s="408" t="s">
        <v>40</v>
      </c>
      <c r="C86" s="399" t="s">
        <v>229</v>
      </c>
      <c r="D86" s="400" t="s">
        <v>554</v>
      </c>
      <c r="E86" s="401">
        <v>1</v>
      </c>
      <c r="F86" s="409" t="s">
        <v>96</v>
      </c>
      <c r="G86" s="296"/>
      <c r="H86" s="304">
        <v>936.46</v>
      </c>
      <c r="I86" s="302">
        <v>3745.85</v>
      </c>
      <c r="J86" s="298">
        <f t="shared" si="0"/>
        <v>4682.3099999999995</v>
      </c>
      <c r="K86" s="299"/>
      <c r="L86" s="299"/>
      <c r="M86" s="299"/>
      <c r="N86" s="300"/>
      <c r="O86" s="300"/>
      <c r="P86" s="300"/>
      <c r="Q86" s="300"/>
      <c r="R86" s="300"/>
      <c r="S86" s="300"/>
      <c r="T86" s="300"/>
      <c r="U86" s="300"/>
      <c r="V86" s="300"/>
      <c r="W86" s="301"/>
      <c r="X86" s="301"/>
      <c r="Y86" s="301"/>
      <c r="Z86" s="301"/>
    </row>
    <row r="87" spans="1:26">
      <c r="A87" s="397" t="s">
        <v>166</v>
      </c>
      <c r="B87" s="408" t="s">
        <v>40</v>
      </c>
      <c r="C87" s="399" t="s">
        <v>229</v>
      </c>
      <c r="D87" s="400" t="s">
        <v>554</v>
      </c>
      <c r="E87" s="401">
        <v>1</v>
      </c>
      <c r="F87" s="409" t="s">
        <v>97</v>
      </c>
      <c r="G87" s="296"/>
      <c r="H87" s="304">
        <v>936.46</v>
      </c>
      <c r="I87" s="302">
        <v>3745.85</v>
      </c>
      <c r="J87" s="298">
        <f t="shared" si="0"/>
        <v>4682.3099999999995</v>
      </c>
      <c r="K87" s="299"/>
      <c r="L87" s="299"/>
      <c r="M87" s="299"/>
      <c r="N87" s="300"/>
      <c r="O87" s="300"/>
      <c r="P87" s="300"/>
      <c r="Q87" s="300"/>
      <c r="R87" s="300"/>
      <c r="S87" s="300"/>
      <c r="T87" s="300"/>
      <c r="U87" s="300"/>
      <c r="V87" s="300"/>
      <c r="W87" s="301"/>
      <c r="X87" s="301"/>
      <c r="Y87" s="301"/>
      <c r="Z87" s="301"/>
    </row>
    <row r="88" spans="1:26">
      <c r="A88" s="397" t="s">
        <v>167</v>
      </c>
      <c r="B88" s="408" t="s">
        <v>43</v>
      </c>
      <c r="C88" s="399" t="s">
        <v>224</v>
      </c>
      <c r="D88" s="400" t="s">
        <v>556</v>
      </c>
      <c r="E88" s="401">
        <v>1</v>
      </c>
      <c r="F88" s="409" t="s">
        <v>98</v>
      </c>
      <c r="G88" s="296"/>
      <c r="H88" s="304">
        <v>770.75</v>
      </c>
      <c r="I88" s="302">
        <v>3083.01</v>
      </c>
      <c r="J88" s="298">
        <f t="shared" si="0"/>
        <v>3853.76</v>
      </c>
      <c r="K88" s="299"/>
      <c r="L88" s="299"/>
      <c r="M88" s="299"/>
      <c r="N88" s="300"/>
      <c r="O88" s="300"/>
      <c r="P88" s="300"/>
      <c r="Q88" s="300"/>
      <c r="R88" s="300"/>
      <c r="S88" s="300"/>
      <c r="T88" s="300"/>
      <c r="U88" s="300"/>
      <c r="V88" s="300"/>
      <c r="W88" s="301"/>
      <c r="X88" s="301"/>
      <c r="Y88" s="301"/>
      <c r="Z88" s="301"/>
    </row>
    <row r="89" spans="1:26">
      <c r="A89" s="397" t="s">
        <v>168</v>
      </c>
      <c r="B89" s="408" t="s">
        <v>43</v>
      </c>
      <c r="C89" s="399" t="s">
        <v>227</v>
      </c>
      <c r="D89" s="400" t="s">
        <v>554</v>
      </c>
      <c r="E89" s="401">
        <v>1</v>
      </c>
      <c r="F89" s="402" t="s">
        <v>101</v>
      </c>
      <c r="G89" s="296"/>
      <c r="H89" s="304">
        <v>770.75</v>
      </c>
      <c r="I89" s="302">
        <v>3083.01</v>
      </c>
      <c r="J89" s="298">
        <f t="shared" si="0"/>
        <v>3853.76</v>
      </c>
      <c r="K89" s="299"/>
      <c r="L89" s="299"/>
      <c r="M89" s="299"/>
      <c r="N89" s="300"/>
      <c r="O89" s="300"/>
      <c r="P89" s="300"/>
      <c r="Q89" s="300"/>
      <c r="R89" s="300"/>
      <c r="S89" s="300"/>
      <c r="T89" s="300"/>
      <c r="U89" s="300"/>
      <c r="V89" s="300"/>
      <c r="W89" s="301"/>
      <c r="X89" s="301"/>
      <c r="Y89" s="301"/>
      <c r="Z89" s="301"/>
    </row>
    <row r="90" spans="1:26">
      <c r="A90" s="397" t="s">
        <v>169</v>
      </c>
      <c r="B90" s="408" t="s">
        <v>43</v>
      </c>
      <c r="C90" s="399" t="s">
        <v>224</v>
      </c>
      <c r="D90" s="400" t="s">
        <v>554</v>
      </c>
      <c r="E90" s="401">
        <v>1</v>
      </c>
      <c r="F90" s="409" t="s">
        <v>102</v>
      </c>
      <c r="G90" s="296"/>
      <c r="H90" s="304">
        <v>770.75</v>
      </c>
      <c r="I90" s="302">
        <v>3083.01</v>
      </c>
      <c r="J90" s="298">
        <f t="shared" si="0"/>
        <v>3853.76</v>
      </c>
      <c r="K90" s="299"/>
      <c r="L90" s="299"/>
      <c r="M90" s="299"/>
      <c r="N90" s="300"/>
      <c r="O90" s="300"/>
      <c r="P90" s="300"/>
      <c r="Q90" s="300"/>
      <c r="R90" s="300"/>
      <c r="S90" s="300"/>
      <c r="T90" s="300"/>
      <c r="U90" s="300"/>
      <c r="V90" s="300"/>
      <c r="W90" s="301"/>
      <c r="X90" s="301"/>
      <c r="Y90" s="301"/>
      <c r="Z90" s="301"/>
    </row>
    <row r="91" spans="1:26">
      <c r="A91" s="397" t="s">
        <v>171</v>
      </c>
      <c r="B91" s="404" t="s">
        <v>43</v>
      </c>
      <c r="C91" s="399" t="s">
        <v>18</v>
      </c>
      <c r="D91" s="400" t="s">
        <v>554</v>
      </c>
      <c r="E91" s="401">
        <v>1</v>
      </c>
      <c r="F91" s="402" t="s">
        <v>217</v>
      </c>
      <c r="G91" s="296"/>
      <c r="H91" s="304">
        <v>770.75</v>
      </c>
      <c r="I91" s="302">
        <v>3083.01</v>
      </c>
      <c r="J91" s="298">
        <f t="shared" si="0"/>
        <v>3853.76</v>
      </c>
      <c r="K91" s="299"/>
      <c r="L91" s="299"/>
      <c r="M91" s="299"/>
      <c r="N91" s="300"/>
      <c r="O91" s="300"/>
      <c r="P91" s="300"/>
      <c r="Q91" s="300"/>
      <c r="R91" s="300"/>
      <c r="S91" s="300"/>
      <c r="T91" s="300"/>
      <c r="U91" s="300"/>
      <c r="V91" s="300"/>
      <c r="W91" s="301"/>
      <c r="X91" s="301"/>
      <c r="Y91" s="301"/>
      <c r="Z91" s="301"/>
    </row>
    <row r="92" spans="1:26">
      <c r="A92" s="397" t="s">
        <v>171</v>
      </c>
      <c r="B92" s="408" t="s">
        <v>43</v>
      </c>
      <c r="C92" s="399" t="s">
        <v>18</v>
      </c>
      <c r="D92" s="400" t="s">
        <v>554</v>
      </c>
      <c r="E92" s="401">
        <v>1</v>
      </c>
      <c r="F92" s="402" t="s">
        <v>103</v>
      </c>
      <c r="G92" s="296"/>
      <c r="H92" s="304">
        <v>770.75</v>
      </c>
      <c r="I92" s="302">
        <v>3083.01</v>
      </c>
      <c r="J92" s="298">
        <f t="shared" si="0"/>
        <v>3853.76</v>
      </c>
      <c r="K92" s="299"/>
      <c r="L92" s="299"/>
      <c r="M92" s="299"/>
      <c r="N92" s="300"/>
      <c r="O92" s="300"/>
      <c r="P92" s="300"/>
      <c r="Q92" s="300"/>
      <c r="R92" s="300"/>
      <c r="S92" s="300"/>
      <c r="T92" s="300"/>
      <c r="U92" s="300"/>
      <c r="V92" s="300"/>
      <c r="W92" s="301"/>
      <c r="X92" s="301"/>
      <c r="Y92" s="301"/>
      <c r="Z92" s="301"/>
    </row>
    <row r="93" spans="1:26">
      <c r="A93" s="397" t="s">
        <v>172</v>
      </c>
      <c r="B93" s="408" t="s">
        <v>43</v>
      </c>
      <c r="C93" s="399" t="s">
        <v>229</v>
      </c>
      <c r="D93" s="400" t="s">
        <v>554</v>
      </c>
      <c r="E93" s="401">
        <v>1</v>
      </c>
      <c r="F93" s="418" t="s">
        <v>104</v>
      </c>
      <c r="G93" s="296"/>
      <c r="H93" s="304">
        <v>770.75</v>
      </c>
      <c r="I93" s="302">
        <v>3083.01</v>
      </c>
      <c r="J93" s="298">
        <f t="shared" si="0"/>
        <v>3853.76</v>
      </c>
      <c r="K93" s="299"/>
      <c r="L93" s="299"/>
      <c r="M93" s="299"/>
      <c r="N93" s="300"/>
      <c r="O93" s="300"/>
      <c r="P93" s="300"/>
      <c r="Q93" s="300"/>
      <c r="R93" s="300"/>
      <c r="S93" s="300"/>
      <c r="T93" s="300"/>
      <c r="U93" s="300"/>
      <c r="V93" s="300"/>
      <c r="W93" s="301"/>
      <c r="X93" s="301"/>
      <c r="Y93" s="301"/>
      <c r="Z93" s="301"/>
    </row>
    <row r="94" spans="1:26">
      <c r="A94" s="397" t="s">
        <v>171</v>
      </c>
      <c r="B94" s="404" t="s">
        <v>43</v>
      </c>
      <c r="C94" s="425" t="s">
        <v>18</v>
      </c>
      <c r="D94" s="400" t="s">
        <v>554</v>
      </c>
      <c r="E94" s="401">
        <v>1</v>
      </c>
      <c r="F94" s="426" t="s">
        <v>105</v>
      </c>
      <c r="G94" s="296"/>
      <c r="H94" s="304">
        <v>770.75</v>
      </c>
      <c r="I94" s="302">
        <v>3083.01</v>
      </c>
      <c r="J94" s="298">
        <f t="shared" si="0"/>
        <v>3853.76</v>
      </c>
      <c r="K94" s="299"/>
      <c r="L94" s="299"/>
      <c r="M94" s="299"/>
      <c r="N94" s="300"/>
      <c r="O94" s="300"/>
      <c r="P94" s="300"/>
      <c r="Q94" s="300"/>
      <c r="R94" s="300"/>
      <c r="S94" s="300"/>
      <c r="T94" s="300"/>
      <c r="U94" s="300"/>
      <c r="V94" s="300"/>
      <c r="W94" s="301"/>
      <c r="X94" s="301"/>
      <c r="Y94" s="301"/>
      <c r="Z94" s="301"/>
    </row>
    <row r="95" spans="1:26">
      <c r="A95" s="397" t="s">
        <v>170</v>
      </c>
      <c r="B95" s="408" t="s">
        <v>43</v>
      </c>
      <c r="C95" s="399" t="s">
        <v>18</v>
      </c>
      <c r="D95" s="400" t="s">
        <v>554</v>
      </c>
      <c r="E95" s="401">
        <v>1</v>
      </c>
      <c r="F95" s="402" t="s">
        <v>106</v>
      </c>
      <c r="G95" s="296"/>
      <c r="H95" s="304">
        <v>770.75</v>
      </c>
      <c r="I95" s="302">
        <v>3083.01</v>
      </c>
      <c r="J95" s="298">
        <f t="shared" si="0"/>
        <v>3853.76</v>
      </c>
      <c r="K95" s="299"/>
      <c r="L95" s="299"/>
      <c r="M95" s="299"/>
      <c r="N95" s="300"/>
      <c r="O95" s="300"/>
      <c r="P95" s="300"/>
      <c r="Q95" s="300"/>
      <c r="R95" s="300"/>
      <c r="S95" s="300"/>
      <c r="T95" s="300"/>
      <c r="U95" s="300"/>
      <c r="V95" s="300"/>
      <c r="W95" s="301"/>
      <c r="X95" s="301"/>
      <c r="Y95" s="301"/>
      <c r="Z95" s="301"/>
    </row>
    <row r="96" spans="1:26">
      <c r="A96" s="397" t="s">
        <v>270</v>
      </c>
      <c r="B96" s="408" t="s">
        <v>43</v>
      </c>
      <c r="C96" s="416" t="s">
        <v>224</v>
      </c>
      <c r="D96" s="400" t="s">
        <v>554</v>
      </c>
      <c r="E96" s="401">
        <v>1</v>
      </c>
      <c r="F96" s="417" t="s">
        <v>107</v>
      </c>
      <c r="G96" s="296"/>
      <c r="H96" s="304">
        <v>770.75</v>
      </c>
      <c r="I96" s="302">
        <v>3083.01</v>
      </c>
      <c r="J96" s="298">
        <f t="shared" si="0"/>
        <v>3853.76</v>
      </c>
      <c r="K96" s="299"/>
      <c r="L96" s="299"/>
      <c r="M96" s="299"/>
      <c r="N96" s="300"/>
      <c r="O96" s="300"/>
      <c r="P96" s="300"/>
      <c r="Q96" s="300"/>
      <c r="R96" s="300"/>
      <c r="S96" s="300"/>
      <c r="T96" s="300"/>
      <c r="U96" s="300"/>
      <c r="V96" s="300"/>
      <c r="W96" s="301"/>
      <c r="X96" s="301"/>
      <c r="Y96" s="301"/>
      <c r="Z96" s="301"/>
    </row>
    <row r="97" spans="1:26">
      <c r="A97" s="397" t="s">
        <v>270</v>
      </c>
      <c r="B97" s="404" t="s">
        <v>43</v>
      </c>
      <c r="C97" s="399" t="s">
        <v>224</v>
      </c>
      <c r="D97" s="400" t="s">
        <v>554</v>
      </c>
      <c r="E97" s="401">
        <v>1</v>
      </c>
      <c r="F97" s="424" t="s">
        <v>194</v>
      </c>
      <c r="G97" s="296"/>
      <c r="H97" s="304">
        <v>770.75</v>
      </c>
      <c r="I97" s="302">
        <v>3083.01</v>
      </c>
      <c r="J97" s="298">
        <f t="shared" si="0"/>
        <v>3853.76</v>
      </c>
      <c r="K97" s="299"/>
      <c r="L97" s="299"/>
      <c r="M97" s="299"/>
      <c r="N97" s="300"/>
      <c r="O97" s="300"/>
      <c r="P97" s="300"/>
      <c r="Q97" s="300"/>
      <c r="R97" s="300"/>
      <c r="S97" s="300"/>
      <c r="T97" s="300"/>
      <c r="U97" s="300"/>
      <c r="V97" s="300"/>
      <c r="W97" s="301"/>
      <c r="X97" s="301"/>
      <c r="Y97" s="301"/>
      <c r="Z97" s="301"/>
    </row>
    <row r="98" spans="1:26">
      <c r="A98" s="397" t="s">
        <v>173</v>
      </c>
      <c r="B98" s="404" t="s">
        <v>43</v>
      </c>
      <c r="C98" s="399" t="s">
        <v>24</v>
      </c>
      <c r="D98" s="400" t="s">
        <v>554</v>
      </c>
      <c r="E98" s="401">
        <v>1</v>
      </c>
      <c r="F98" s="402" t="s">
        <v>109</v>
      </c>
      <c r="G98" s="296"/>
      <c r="H98" s="304">
        <v>770.75</v>
      </c>
      <c r="I98" s="302">
        <v>3083.01</v>
      </c>
      <c r="J98" s="298">
        <f t="shared" si="0"/>
        <v>3853.76</v>
      </c>
      <c r="K98" s="299"/>
      <c r="L98" s="299"/>
      <c r="M98" s="299"/>
      <c r="N98" s="300"/>
      <c r="O98" s="300"/>
      <c r="P98" s="300"/>
      <c r="Q98" s="300"/>
      <c r="R98" s="300"/>
      <c r="S98" s="300"/>
      <c r="T98" s="300"/>
      <c r="U98" s="300"/>
      <c r="V98" s="300"/>
      <c r="W98" s="301"/>
      <c r="X98" s="301"/>
      <c r="Y98" s="301"/>
      <c r="Z98" s="301"/>
    </row>
    <row r="99" spans="1:26">
      <c r="A99" s="397" t="s">
        <v>174</v>
      </c>
      <c r="B99" s="404" t="s">
        <v>43</v>
      </c>
      <c r="C99" s="399" t="s">
        <v>224</v>
      </c>
      <c r="D99" s="400" t="s">
        <v>554</v>
      </c>
      <c r="E99" s="401">
        <v>1</v>
      </c>
      <c r="F99" s="409" t="s">
        <v>110</v>
      </c>
      <c r="G99" s="296"/>
      <c r="H99" s="304">
        <v>770.75</v>
      </c>
      <c r="I99" s="302">
        <v>3083.01</v>
      </c>
      <c r="J99" s="298">
        <f t="shared" si="0"/>
        <v>3853.76</v>
      </c>
      <c r="K99" s="299"/>
      <c r="L99" s="299"/>
      <c r="M99" s="299"/>
      <c r="N99" s="300"/>
      <c r="O99" s="300"/>
      <c r="P99" s="300"/>
      <c r="Q99" s="300"/>
      <c r="R99" s="300"/>
      <c r="S99" s="300"/>
      <c r="T99" s="300"/>
      <c r="U99" s="300"/>
      <c r="V99" s="300"/>
      <c r="W99" s="301"/>
      <c r="X99" s="301"/>
      <c r="Y99" s="301"/>
      <c r="Z99" s="301"/>
    </row>
    <row r="100" spans="1:26">
      <c r="A100" s="397" t="s">
        <v>271</v>
      </c>
      <c r="B100" s="404" t="s">
        <v>43</v>
      </c>
      <c r="C100" s="399" t="s">
        <v>234</v>
      </c>
      <c r="D100" s="400" t="s">
        <v>554</v>
      </c>
      <c r="E100" s="401">
        <v>1</v>
      </c>
      <c r="F100" s="402" t="s">
        <v>111</v>
      </c>
      <c r="G100" s="296"/>
      <c r="H100" s="304">
        <v>770.75</v>
      </c>
      <c r="I100" s="302">
        <v>3083.01</v>
      </c>
      <c r="J100" s="298">
        <f t="shared" si="0"/>
        <v>3853.76</v>
      </c>
      <c r="K100" s="299"/>
      <c r="L100" s="299"/>
      <c r="M100" s="299"/>
      <c r="N100" s="300"/>
      <c r="O100" s="300"/>
      <c r="P100" s="300"/>
      <c r="Q100" s="300"/>
      <c r="R100" s="300"/>
      <c r="S100" s="300"/>
      <c r="T100" s="300"/>
      <c r="U100" s="300"/>
      <c r="V100" s="300"/>
      <c r="W100" s="301"/>
      <c r="X100" s="301"/>
      <c r="Y100" s="301"/>
      <c r="Z100" s="301"/>
    </row>
    <row r="101" spans="1:26">
      <c r="A101" s="397" t="s">
        <v>175</v>
      </c>
      <c r="B101" s="404" t="s">
        <v>43</v>
      </c>
      <c r="C101" s="399" t="s">
        <v>224</v>
      </c>
      <c r="D101" s="400" t="s">
        <v>554</v>
      </c>
      <c r="E101" s="401">
        <v>1</v>
      </c>
      <c r="F101" s="402" t="s">
        <v>112</v>
      </c>
      <c r="G101" s="296"/>
      <c r="H101" s="304">
        <v>770.75</v>
      </c>
      <c r="I101" s="302">
        <v>3083.01</v>
      </c>
      <c r="J101" s="298">
        <f t="shared" si="0"/>
        <v>3853.76</v>
      </c>
      <c r="K101" s="299"/>
      <c r="L101" s="299"/>
      <c r="M101" s="299"/>
      <c r="N101" s="300"/>
      <c r="O101" s="300"/>
      <c r="P101" s="300"/>
      <c r="Q101" s="300"/>
      <c r="R101" s="300"/>
      <c r="S101" s="300"/>
      <c r="T101" s="300"/>
      <c r="U101" s="300"/>
      <c r="V101" s="300"/>
      <c r="W101" s="301"/>
      <c r="X101" s="301"/>
      <c r="Y101" s="301"/>
      <c r="Z101" s="301"/>
    </row>
    <row r="102" spans="1:26">
      <c r="A102" s="397" t="s">
        <v>176</v>
      </c>
      <c r="B102" s="404" t="s">
        <v>43</v>
      </c>
      <c r="C102" s="399" t="s">
        <v>224</v>
      </c>
      <c r="D102" s="400" t="s">
        <v>554</v>
      </c>
      <c r="E102" s="401">
        <v>1</v>
      </c>
      <c r="F102" s="402" t="s">
        <v>113</v>
      </c>
      <c r="G102" s="296"/>
      <c r="H102" s="304">
        <v>770.75</v>
      </c>
      <c r="I102" s="302">
        <v>3083.01</v>
      </c>
      <c r="J102" s="298">
        <f t="shared" si="0"/>
        <v>3853.76</v>
      </c>
      <c r="K102" s="299"/>
      <c r="L102" s="299"/>
      <c r="M102" s="299"/>
      <c r="N102" s="300"/>
      <c r="O102" s="300"/>
      <c r="P102" s="300"/>
      <c r="Q102" s="300"/>
      <c r="R102" s="300"/>
      <c r="S102" s="300"/>
      <c r="T102" s="300"/>
      <c r="U102" s="300"/>
      <c r="V102" s="300"/>
      <c r="W102" s="301"/>
      <c r="X102" s="301"/>
      <c r="Y102" s="301"/>
      <c r="Z102" s="301"/>
    </row>
    <row r="103" spans="1:26">
      <c r="A103" s="397" t="s">
        <v>164</v>
      </c>
      <c r="B103" s="404" t="s">
        <v>43</v>
      </c>
      <c r="C103" s="399" t="s">
        <v>224</v>
      </c>
      <c r="D103" s="400" t="s">
        <v>554</v>
      </c>
      <c r="E103" s="401">
        <v>1</v>
      </c>
      <c r="F103" s="409" t="s">
        <v>114</v>
      </c>
      <c r="G103" s="296"/>
      <c r="H103" s="304">
        <v>770.75</v>
      </c>
      <c r="I103" s="302">
        <v>3083.01</v>
      </c>
      <c r="J103" s="298">
        <f t="shared" si="0"/>
        <v>3853.76</v>
      </c>
      <c r="K103" s="299"/>
      <c r="L103" s="299"/>
      <c r="M103" s="299"/>
      <c r="N103" s="300"/>
      <c r="O103" s="300"/>
      <c r="P103" s="300"/>
      <c r="Q103" s="300"/>
      <c r="R103" s="300"/>
      <c r="S103" s="300"/>
      <c r="T103" s="300"/>
      <c r="U103" s="300"/>
      <c r="V103" s="300"/>
      <c r="W103" s="301"/>
      <c r="X103" s="301"/>
      <c r="Y103" s="301"/>
      <c r="Z103" s="301"/>
    </row>
    <row r="104" spans="1:26">
      <c r="A104" s="397" t="s">
        <v>383</v>
      </c>
      <c r="B104" s="404" t="s">
        <v>43</v>
      </c>
      <c r="C104" s="399" t="s">
        <v>224</v>
      </c>
      <c r="D104" s="400" t="s">
        <v>554</v>
      </c>
      <c r="E104" s="401">
        <v>1</v>
      </c>
      <c r="F104" s="402" t="s">
        <v>116</v>
      </c>
      <c r="G104" s="296"/>
      <c r="H104" s="304">
        <v>770.75</v>
      </c>
      <c r="I104" s="302">
        <v>3083.01</v>
      </c>
      <c r="J104" s="298">
        <f t="shared" si="0"/>
        <v>3853.76</v>
      </c>
      <c r="K104" s="299"/>
      <c r="L104" s="299"/>
      <c r="M104" s="299"/>
      <c r="N104" s="300"/>
      <c r="O104" s="300"/>
      <c r="P104" s="300"/>
      <c r="Q104" s="300"/>
      <c r="R104" s="300"/>
      <c r="S104" s="300"/>
      <c r="T104" s="300"/>
      <c r="U104" s="300"/>
      <c r="V104" s="300"/>
      <c r="W104" s="301"/>
      <c r="X104" s="301"/>
      <c r="Y104" s="301"/>
      <c r="Z104" s="301"/>
    </row>
    <row r="105" spans="1:26">
      <c r="A105" s="397" t="s">
        <v>178</v>
      </c>
      <c r="B105" s="404" t="s">
        <v>43</v>
      </c>
      <c r="C105" s="399" t="s">
        <v>224</v>
      </c>
      <c r="D105" s="400" t="s">
        <v>554</v>
      </c>
      <c r="E105" s="401">
        <v>1</v>
      </c>
      <c r="F105" s="402" t="s">
        <v>117</v>
      </c>
      <c r="G105" s="296"/>
      <c r="H105" s="304">
        <v>770.75</v>
      </c>
      <c r="I105" s="302">
        <v>3083.01</v>
      </c>
      <c r="J105" s="298">
        <f t="shared" si="0"/>
        <v>3853.76</v>
      </c>
      <c r="K105" s="299"/>
      <c r="L105" s="299"/>
      <c r="M105" s="299"/>
      <c r="N105" s="300"/>
      <c r="O105" s="300"/>
      <c r="P105" s="300"/>
      <c r="Q105" s="300"/>
      <c r="R105" s="300"/>
      <c r="S105" s="300"/>
      <c r="T105" s="300"/>
      <c r="U105" s="300"/>
      <c r="V105" s="300"/>
      <c r="W105" s="301"/>
      <c r="X105" s="301"/>
      <c r="Y105" s="301"/>
      <c r="Z105" s="301"/>
    </row>
    <row r="106" spans="1:26">
      <c r="A106" s="397" t="s">
        <v>272</v>
      </c>
      <c r="B106" s="404" t="s">
        <v>43</v>
      </c>
      <c r="C106" s="399" t="s">
        <v>224</v>
      </c>
      <c r="D106" s="400" t="s">
        <v>554</v>
      </c>
      <c r="E106" s="401">
        <v>1</v>
      </c>
      <c r="F106" s="402" t="s">
        <v>118</v>
      </c>
      <c r="G106" s="296"/>
      <c r="H106" s="304">
        <v>770.75</v>
      </c>
      <c r="I106" s="302">
        <v>3083.01</v>
      </c>
      <c r="J106" s="298">
        <f t="shared" si="0"/>
        <v>3853.76</v>
      </c>
      <c r="K106" s="299"/>
      <c r="L106" s="299"/>
      <c r="M106" s="299"/>
      <c r="N106" s="300"/>
      <c r="O106" s="300"/>
      <c r="P106" s="300"/>
      <c r="Q106" s="300"/>
      <c r="R106" s="300"/>
      <c r="S106" s="300"/>
      <c r="T106" s="300"/>
      <c r="U106" s="300"/>
      <c r="V106" s="300"/>
      <c r="W106" s="301"/>
      <c r="X106" s="301"/>
      <c r="Y106" s="301"/>
      <c r="Z106" s="301"/>
    </row>
    <row r="107" spans="1:26">
      <c r="A107" s="397" t="s">
        <v>273</v>
      </c>
      <c r="B107" s="404" t="s">
        <v>43</v>
      </c>
      <c r="C107" s="399" t="s">
        <v>227</v>
      </c>
      <c r="D107" s="400" t="s">
        <v>554</v>
      </c>
      <c r="E107" s="401">
        <v>1</v>
      </c>
      <c r="F107" s="402" t="s">
        <v>119</v>
      </c>
      <c r="G107" s="296"/>
      <c r="H107" s="304">
        <v>770.75</v>
      </c>
      <c r="I107" s="302">
        <v>3083.01</v>
      </c>
      <c r="J107" s="298">
        <f t="shared" si="0"/>
        <v>3853.76</v>
      </c>
      <c r="K107" s="299"/>
      <c r="L107" s="299"/>
      <c r="M107" s="299"/>
      <c r="N107" s="300"/>
      <c r="O107" s="300"/>
      <c r="P107" s="300"/>
      <c r="Q107" s="300"/>
      <c r="R107" s="300"/>
      <c r="S107" s="300"/>
      <c r="T107" s="300"/>
      <c r="U107" s="300"/>
      <c r="V107" s="300"/>
      <c r="W107" s="301"/>
      <c r="X107" s="301"/>
      <c r="Y107" s="301"/>
      <c r="Z107" s="301"/>
    </row>
    <row r="108" spans="1:26">
      <c r="A108" s="397" t="s">
        <v>274</v>
      </c>
      <c r="B108" s="404" t="s">
        <v>43</v>
      </c>
      <c r="C108" s="399" t="s">
        <v>227</v>
      </c>
      <c r="D108" s="400" t="s">
        <v>554</v>
      </c>
      <c r="E108" s="401">
        <v>1</v>
      </c>
      <c r="F108" s="402" t="s">
        <v>120</v>
      </c>
      <c r="G108" s="296"/>
      <c r="H108" s="304">
        <v>770.75</v>
      </c>
      <c r="I108" s="302">
        <v>3083.01</v>
      </c>
      <c r="J108" s="298">
        <f t="shared" si="0"/>
        <v>3853.76</v>
      </c>
      <c r="K108" s="299"/>
      <c r="L108" s="299"/>
      <c r="M108" s="299"/>
      <c r="N108" s="300"/>
      <c r="O108" s="300"/>
      <c r="P108" s="300"/>
      <c r="Q108" s="300"/>
      <c r="R108" s="300"/>
      <c r="S108" s="300"/>
      <c r="T108" s="300"/>
      <c r="U108" s="300"/>
      <c r="V108" s="300"/>
      <c r="W108" s="301"/>
      <c r="X108" s="301"/>
      <c r="Y108" s="301"/>
      <c r="Z108" s="301"/>
    </row>
    <row r="109" spans="1:26">
      <c r="A109" s="397" t="s">
        <v>274</v>
      </c>
      <c r="B109" s="408" t="s">
        <v>43</v>
      </c>
      <c r="C109" s="399" t="s">
        <v>227</v>
      </c>
      <c r="D109" s="400" t="s">
        <v>554</v>
      </c>
      <c r="E109" s="401">
        <v>1</v>
      </c>
      <c r="F109" s="410" t="s">
        <v>284</v>
      </c>
      <c r="G109" s="296"/>
      <c r="H109" s="304">
        <v>770.75</v>
      </c>
      <c r="I109" s="302">
        <v>3083.01</v>
      </c>
      <c r="J109" s="298">
        <f t="shared" si="0"/>
        <v>3853.76</v>
      </c>
      <c r="K109" s="299"/>
      <c r="L109" s="299"/>
      <c r="M109" s="299"/>
      <c r="N109" s="300"/>
      <c r="O109" s="300"/>
      <c r="P109" s="300"/>
      <c r="Q109" s="300"/>
      <c r="R109" s="300"/>
      <c r="S109" s="300"/>
      <c r="T109" s="300"/>
      <c r="U109" s="300"/>
      <c r="V109" s="300"/>
      <c r="W109" s="301"/>
      <c r="X109" s="301"/>
      <c r="Y109" s="301"/>
      <c r="Z109" s="301"/>
    </row>
    <row r="110" spans="1:26">
      <c r="A110" s="397" t="s">
        <v>180</v>
      </c>
      <c r="B110" s="404" t="s">
        <v>43</v>
      </c>
      <c r="C110" s="399" t="s">
        <v>227</v>
      </c>
      <c r="D110" s="400" t="s">
        <v>554</v>
      </c>
      <c r="E110" s="401">
        <v>1</v>
      </c>
      <c r="F110" s="402" t="s">
        <v>122</v>
      </c>
      <c r="G110" s="296"/>
      <c r="H110" s="304">
        <v>770.75</v>
      </c>
      <c r="I110" s="302">
        <v>3083.01</v>
      </c>
      <c r="J110" s="298">
        <f t="shared" si="0"/>
        <v>3853.76</v>
      </c>
      <c r="K110" s="299"/>
      <c r="L110" s="299"/>
      <c r="M110" s="299"/>
      <c r="N110" s="300"/>
      <c r="O110" s="300"/>
      <c r="P110" s="300"/>
      <c r="Q110" s="300"/>
      <c r="R110" s="300"/>
      <c r="S110" s="300"/>
      <c r="T110" s="300"/>
      <c r="U110" s="300"/>
      <c r="V110" s="300"/>
      <c r="W110" s="301"/>
      <c r="X110" s="301"/>
      <c r="Y110" s="301"/>
      <c r="Z110" s="301"/>
    </row>
    <row r="111" spans="1:26">
      <c r="A111" s="397" t="s">
        <v>181</v>
      </c>
      <c r="B111" s="404" t="s">
        <v>43</v>
      </c>
      <c r="C111" s="399" t="s">
        <v>229</v>
      </c>
      <c r="D111" s="400" t="s">
        <v>554</v>
      </c>
      <c r="E111" s="401">
        <v>1</v>
      </c>
      <c r="F111" s="402" t="s">
        <v>123</v>
      </c>
      <c r="G111" s="296"/>
      <c r="H111" s="304">
        <v>770.75</v>
      </c>
      <c r="I111" s="302">
        <v>3083.01</v>
      </c>
      <c r="J111" s="298">
        <f t="shared" si="0"/>
        <v>3853.76</v>
      </c>
      <c r="K111" s="299"/>
      <c r="L111" s="299"/>
      <c r="M111" s="299"/>
      <c r="N111" s="300"/>
      <c r="O111" s="300"/>
      <c r="P111" s="300"/>
      <c r="Q111" s="300"/>
      <c r="R111" s="300"/>
      <c r="S111" s="300"/>
      <c r="T111" s="300"/>
      <c r="U111" s="300"/>
      <c r="V111" s="300"/>
      <c r="W111" s="301"/>
      <c r="X111" s="301"/>
      <c r="Y111" s="301"/>
      <c r="Z111" s="301"/>
    </row>
    <row r="112" spans="1:26">
      <c r="A112" s="397" t="s">
        <v>275</v>
      </c>
      <c r="B112" s="404" t="s">
        <v>43</v>
      </c>
      <c r="C112" s="399" t="s">
        <v>232</v>
      </c>
      <c r="D112" s="400" t="s">
        <v>554</v>
      </c>
      <c r="E112" s="401">
        <v>1</v>
      </c>
      <c r="F112" s="402" t="s">
        <v>219</v>
      </c>
      <c r="G112" s="296"/>
      <c r="H112" s="304">
        <v>770.75</v>
      </c>
      <c r="I112" s="302">
        <v>3083.01</v>
      </c>
      <c r="J112" s="298">
        <f t="shared" si="0"/>
        <v>3853.76</v>
      </c>
      <c r="K112" s="299"/>
      <c r="L112" s="299"/>
      <c r="M112" s="299"/>
      <c r="N112" s="300"/>
      <c r="O112" s="300"/>
      <c r="P112" s="300"/>
      <c r="Q112" s="300"/>
      <c r="R112" s="300"/>
      <c r="S112" s="300"/>
      <c r="T112" s="300"/>
      <c r="U112" s="300"/>
      <c r="V112" s="300"/>
      <c r="W112" s="301"/>
      <c r="X112" s="301"/>
      <c r="Y112" s="301"/>
      <c r="Z112" s="301"/>
    </row>
    <row r="113" spans="1:26">
      <c r="A113" s="397" t="s">
        <v>276</v>
      </c>
      <c r="B113" s="404" t="s">
        <v>43</v>
      </c>
      <c r="C113" s="399" t="s">
        <v>229</v>
      </c>
      <c r="D113" s="400" t="s">
        <v>554</v>
      </c>
      <c r="E113" s="401">
        <v>1</v>
      </c>
      <c r="F113" s="409" t="s">
        <v>125</v>
      </c>
      <c r="G113" s="296"/>
      <c r="H113" s="304">
        <v>770.75</v>
      </c>
      <c r="I113" s="302">
        <v>3083.01</v>
      </c>
      <c r="J113" s="298">
        <f t="shared" si="0"/>
        <v>3853.76</v>
      </c>
      <c r="K113" s="299"/>
      <c r="L113" s="299"/>
      <c r="M113" s="299"/>
      <c r="N113" s="300"/>
      <c r="O113" s="300"/>
      <c r="P113" s="300"/>
      <c r="Q113" s="300"/>
      <c r="R113" s="300"/>
      <c r="S113" s="300"/>
      <c r="T113" s="300"/>
      <c r="U113" s="300"/>
      <c r="V113" s="300"/>
      <c r="W113" s="301"/>
      <c r="X113" s="301"/>
      <c r="Y113" s="301"/>
      <c r="Z113" s="301"/>
    </row>
    <row r="114" spans="1:26">
      <c r="A114" s="397" t="s">
        <v>178</v>
      </c>
      <c r="B114" s="404" t="s">
        <v>43</v>
      </c>
      <c r="C114" s="399" t="s">
        <v>224</v>
      </c>
      <c r="D114" s="400" t="s">
        <v>554</v>
      </c>
      <c r="E114" s="401">
        <v>1</v>
      </c>
      <c r="F114" s="402" t="s">
        <v>133</v>
      </c>
      <c r="G114" s="296"/>
      <c r="H114" s="304">
        <v>770.75</v>
      </c>
      <c r="I114" s="302">
        <v>3083.01</v>
      </c>
      <c r="J114" s="298">
        <f t="shared" si="0"/>
        <v>3853.76</v>
      </c>
      <c r="K114" s="299"/>
      <c r="L114" s="299"/>
      <c r="M114" s="299"/>
      <c r="N114" s="300"/>
      <c r="O114" s="300"/>
      <c r="P114" s="300"/>
      <c r="Q114" s="300"/>
      <c r="R114" s="300"/>
      <c r="S114" s="300"/>
      <c r="T114" s="300"/>
      <c r="U114" s="300"/>
      <c r="V114" s="300"/>
      <c r="W114" s="301"/>
      <c r="X114" s="301"/>
      <c r="Y114" s="301"/>
      <c r="Z114" s="301"/>
    </row>
    <row r="115" spans="1:26">
      <c r="A115" s="397" t="s">
        <v>385</v>
      </c>
      <c r="B115" s="404" t="s">
        <v>43</v>
      </c>
      <c r="C115" s="419" t="s">
        <v>229</v>
      </c>
      <c r="D115" s="400" t="s">
        <v>554</v>
      </c>
      <c r="E115" s="401">
        <v>1</v>
      </c>
      <c r="F115" s="421" t="s">
        <v>333</v>
      </c>
      <c r="G115" s="296"/>
      <c r="H115" s="304">
        <v>770.75</v>
      </c>
      <c r="I115" s="302">
        <v>3083.01</v>
      </c>
      <c r="J115" s="298">
        <f t="shared" si="0"/>
        <v>3853.76</v>
      </c>
      <c r="K115" s="299"/>
      <c r="L115" s="299"/>
      <c r="M115" s="299"/>
      <c r="N115" s="300"/>
      <c r="O115" s="300"/>
      <c r="P115" s="300"/>
      <c r="Q115" s="300"/>
      <c r="R115" s="300"/>
      <c r="S115" s="300"/>
      <c r="T115" s="300"/>
      <c r="U115" s="300"/>
      <c r="V115" s="300"/>
      <c r="W115" s="301"/>
      <c r="X115" s="301"/>
      <c r="Y115" s="301"/>
      <c r="Z115" s="301"/>
    </row>
    <row r="116" spans="1:26">
      <c r="A116" s="397" t="s">
        <v>273</v>
      </c>
      <c r="B116" s="404" t="s">
        <v>46</v>
      </c>
      <c r="C116" s="399" t="s">
        <v>227</v>
      </c>
      <c r="D116" s="400" t="s">
        <v>554</v>
      </c>
      <c r="E116" s="401">
        <v>1</v>
      </c>
      <c r="F116" s="409" t="s">
        <v>126</v>
      </c>
      <c r="G116" s="296"/>
      <c r="H116" s="304">
        <v>500.99</v>
      </c>
      <c r="I116" s="302">
        <v>2003.96</v>
      </c>
      <c r="J116" s="298">
        <f t="shared" si="0"/>
        <v>2504.9499999999998</v>
      </c>
      <c r="K116" s="299"/>
      <c r="L116" s="299"/>
      <c r="M116" s="299"/>
      <c r="N116" s="300"/>
      <c r="O116" s="300"/>
      <c r="P116" s="300"/>
      <c r="Q116" s="300"/>
      <c r="R116" s="300"/>
      <c r="S116" s="300"/>
      <c r="T116" s="300"/>
      <c r="U116" s="300"/>
      <c r="V116" s="300"/>
      <c r="W116" s="301"/>
      <c r="X116" s="301"/>
      <c r="Y116" s="301"/>
      <c r="Z116" s="301"/>
    </row>
    <row r="117" spans="1:26">
      <c r="A117" s="397" t="s">
        <v>182</v>
      </c>
      <c r="B117" s="404" t="s">
        <v>46</v>
      </c>
      <c r="C117" s="399" t="s">
        <v>234</v>
      </c>
      <c r="D117" s="400" t="s">
        <v>554</v>
      </c>
      <c r="E117" s="401">
        <v>1</v>
      </c>
      <c r="F117" s="411" t="s">
        <v>128</v>
      </c>
      <c r="G117" s="296"/>
      <c r="H117" s="304">
        <v>500.99</v>
      </c>
      <c r="I117" s="302">
        <v>2003.96</v>
      </c>
      <c r="J117" s="298">
        <f t="shared" si="0"/>
        <v>2504.9499999999998</v>
      </c>
      <c r="K117" s="299"/>
      <c r="L117" s="299"/>
      <c r="M117" s="299"/>
      <c r="N117" s="300"/>
      <c r="O117" s="300"/>
      <c r="P117" s="300"/>
      <c r="Q117" s="300"/>
      <c r="R117" s="300"/>
      <c r="S117" s="300"/>
      <c r="T117" s="300"/>
      <c r="U117" s="300"/>
      <c r="V117" s="300"/>
      <c r="W117" s="301"/>
      <c r="X117" s="301"/>
      <c r="Y117" s="301"/>
      <c r="Z117" s="301"/>
    </row>
    <row r="118" spans="1:26">
      <c r="A118" s="397" t="s">
        <v>169</v>
      </c>
      <c r="B118" s="408" t="s">
        <v>46</v>
      </c>
      <c r="C118" s="399" t="s">
        <v>224</v>
      </c>
      <c r="D118" s="400" t="s">
        <v>554</v>
      </c>
      <c r="E118" s="401">
        <v>1</v>
      </c>
      <c r="F118" s="402" t="s">
        <v>129</v>
      </c>
      <c r="G118" s="296"/>
      <c r="H118" s="304">
        <v>500.99</v>
      </c>
      <c r="I118" s="302">
        <v>2003.96</v>
      </c>
      <c r="J118" s="298">
        <f t="shared" si="0"/>
        <v>2504.9499999999998</v>
      </c>
      <c r="K118" s="299"/>
      <c r="L118" s="299"/>
      <c r="M118" s="299"/>
      <c r="N118" s="300"/>
      <c r="O118" s="300"/>
      <c r="P118" s="300"/>
      <c r="Q118" s="300"/>
      <c r="R118" s="300"/>
      <c r="S118" s="300"/>
      <c r="T118" s="300"/>
      <c r="U118" s="300"/>
      <c r="V118" s="300"/>
      <c r="W118" s="301"/>
      <c r="X118" s="301"/>
      <c r="Y118" s="301"/>
      <c r="Z118" s="301"/>
    </row>
    <row r="119" spans="1:26">
      <c r="A119" s="397" t="s">
        <v>183</v>
      </c>
      <c r="B119" s="404" t="s">
        <v>46</v>
      </c>
      <c r="C119" s="399" t="s">
        <v>224</v>
      </c>
      <c r="D119" s="400" t="s">
        <v>554</v>
      </c>
      <c r="E119" s="401">
        <v>1</v>
      </c>
      <c r="F119" s="409" t="s">
        <v>130</v>
      </c>
      <c r="G119" s="296"/>
      <c r="H119" s="304">
        <v>500.99</v>
      </c>
      <c r="I119" s="302">
        <v>2003.96</v>
      </c>
      <c r="J119" s="298">
        <f t="shared" si="0"/>
        <v>2504.9499999999998</v>
      </c>
      <c r="K119" s="299"/>
      <c r="L119" s="299"/>
      <c r="M119" s="299"/>
      <c r="N119" s="300"/>
      <c r="O119" s="300"/>
      <c r="P119" s="300"/>
      <c r="Q119" s="300"/>
      <c r="R119" s="300"/>
      <c r="S119" s="300"/>
      <c r="T119" s="300"/>
      <c r="U119" s="300"/>
      <c r="V119" s="300"/>
      <c r="W119" s="301"/>
      <c r="X119" s="301"/>
      <c r="Y119" s="301"/>
      <c r="Z119" s="301"/>
    </row>
    <row r="120" spans="1:26">
      <c r="A120" s="397" t="s">
        <v>184</v>
      </c>
      <c r="B120" s="404" t="s">
        <v>46</v>
      </c>
      <c r="C120" s="399" t="s">
        <v>224</v>
      </c>
      <c r="D120" s="400" t="s">
        <v>554</v>
      </c>
      <c r="E120" s="401">
        <v>1</v>
      </c>
      <c r="F120" s="409" t="s">
        <v>131</v>
      </c>
      <c r="G120" s="296"/>
      <c r="H120" s="304">
        <v>500.99</v>
      </c>
      <c r="I120" s="302">
        <v>2003.96</v>
      </c>
      <c r="J120" s="298">
        <f t="shared" si="0"/>
        <v>2504.9499999999998</v>
      </c>
      <c r="K120" s="299"/>
      <c r="L120" s="299"/>
      <c r="M120" s="299"/>
      <c r="N120" s="300"/>
      <c r="O120" s="300"/>
      <c r="P120" s="300"/>
      <c r="Q120" s="300"/>
      <c r="R120" s="300"/>
      <c r="S120" s="300"/>
      <c r="T120" s="300"/>
      <c r="U120" s="300"/>
      <c r="V120" s="300"/>
      <c r="W120" s="301"/>
      <c r="X120" s="301"/>
      <c r="Y120" s="301"/>
      <c r="Z120" s="301"/>
    </row>
    <row r="121" spans="1:26">
      <c r="A121" s="397" t="s">
        <v>185</v>
      </c>
      <c r="B121" s="408" t="s">
        <v>46</v>
      </c>
      <c r="C121" s="399" t="s">
        <v>224</v>
      </c>
      <c r="D121" s="400" t="s">
        <v>554</v>
      </c>
      <c r="E121" s="401">
        <v>1</v>
      </c>
      <c r="F121" s="402" t="s">
        <v>132</v>
      </c>
      <c r="G121" s="296"/>
      <c r="H121" s="304">
        <v>500.99</v>
      </c>
      <c r="I121" s="302">
        <v>2003.96</v>
      </c>
      <c r="J121" s="298">
        <f t="shared" si="0"/>
        <v>2504.9499999999998</v>
      </c>
      <c r="K121" s="299"/>
      <c r="L121" s="299"/>
      <c r="M121" s="299"/>
      <c r="N121" s="300"/>
      <c r="O121" s="300"/>
      <c r="P121" s="300"/>
      <c r="Q121" s="300"/>
      <c r="R121" s="300"/>
      <c r="S121" s="300"/>
      <c r="T121" s="300"/>
      <c r="U121" s="300"/>
      <c r="V121" s="300"/>
      <c r="W121" s="301"/>
      <c r="X121" s="301"/>
      <c r="Y121" s="301"/>
      <c r="Z121" s="301"/>
    </row>
    <row r="122" spans="1:26">
      <c r="A122" s="397" t="s">
        <v>189</v>
      </c>
      <c r="B122" s="404" t="s">
        <v>46</v>
      </c>
      <c r="C122" s="399" t="s">
        <v>224</v>
      </c>
      <c r="D122" s="400" t="s">
        <v>554</v>
      </c>
      <c r="E122" s="401">
        <v>1</v>
      </c>
      <c r="F122" s="402" t="s">
        <v>143</v>
      </c>
      <c r="G122" s="296"/>
      <c r="H122" s="304">
        <v>500.99</v>
      </c>
      <c r="I122" s="302">
        <v>2003.96</v>
      </c>
      <c r="J122" s="298">
        <f t="shared" si="0"/>
        <v>2504.9499999999998</v>
      </c>
      <c r="K122" s="299"/>
      <c r="L122" s="299"/>
      <c r="M122" s="299"/>
      <c r="N122" s="300"/>
      <c r="O122" s="300"/>
      <c r="P122" s="300"/>
      <c r="Q122" s="300"/>
      <c r="R122" s="300"/>
      <c r="S122" s="300"/>
      <c r="T122" s="300"/>
      <c r="U122" s="300"/>
      <c r="V122" s="300"/>
      <c r="W122" s="301"/>
      <c r="X122" s="301"/>
      <c r="Y122" s="301"/>
      <c r="Z122" s="301"/>
    </row>
    <row r="123" spans="1:26">
      <c r="A123" s="397" t="s">
        <v>273</v>
      </c>
      <c r="B123" s="404" t="s">
        <v>46</v>
      </c>
      <c r="C123" s="399" t="s">
        <v>227</v>
      </c>
      <c r="D123" s="400" t="s">
        <v>554</v>
      </c>
      <c r="E123" s="401">
        <v>1</v>
      </c>
      <c r="F123" s="402" t="s">
        <v>134</v>
      </c>
      <c r="G123" s="296"/>
      <c r="H123" s="304">
        <v>500.99</v>
      </c>
      <c r="I123" s="302">
        <v>2003.96</v>
      </c>
      <c r="J123" s="298">
        <f t="shared" si="0"/>
        <v>2504.9499999999998</v>
      </c>
      <c r="K123" s="299"/>
      <c r="L123" s="299"/>
      <c r="M123" s="299"/>
      <c r="N123" s="300"/>
      <c r="O123" s="300"/>
      <c r="P123" s="300"/>
      <c r="Q123" s="300"/>
      <c r="R123" s="300"/>
      <c r="S123" s="300"/>
      <c r="T123" s="300"/>
      <c r="U123" s="300"/>
      <c r="V123" s="300"/>
      <c r="W123" s="301"/>
      <c r="X123" s="301"/>
      <c r="Y123" s="301"/>
      <c r="Z123" s="301"/>
    </row>
    <row r="124" spans="1:26">
      <c r="A124" s="397" t="s">
        <v>273</v>
      </c>
      <c r="B124" s="408" t="s">
        <v>46</v>
      </c>
      <c r="C124" s="399" t="s">
        <v>227</v>
      </c>
      <c r="D124" s="400" t="s">
        <v>554</v>
      </c>
      <c r="E124" s="401">
        <v>1</v>
      </c>
      <c r="F124" s="421" t="s">
        <v>193</v>
      </c>
      <c r="G124" s="296"/>
      <c r="H124" s="304">
        <v>500.99</v>
      </c>
      <c r="I124" s="302">
        <v>2003.96</v>
      </c>
      <c r="J124" s="298">
        <f t="shared" si="0"/>
        <v>2504.9499999999998</v>
      </c>
      <c r="K124" s="299"/>
      <c r="L124" s="299"/>
      <c r="M124" s="299"/>
      <c r="N124" s="300"/>
      <c r="O124" s="300"/>
      <c r="P124" s="300"/>
      <c r="Q124" s="300"/>
      <c r="R124" s="300"/>
      <c r="S124" s="300"/>
      <c r="T124" s="300"/>
      <c r="U124" s="300"/>
      <c r="V124" s="300"/>
      <c r="W124" s="301"/>
      <c r="X124" s="301"/>
      <c r="Y124" s="301"/>
      <c r="Z124" s="301"/>
    </row>
    <row r="125" spans="1:26">
      <c r="A125" s="397" t="s">
        <v>273</v>
      </c>
      <c r="B125" s="404" t="s">
        <v>46</v>
      </c>
      <c r="C125" s="399" t="s">
        <v>227</v>
      </c>
      <c r="D125" s="400" t="s">
        <v>555</v>
      </c>
      <c r="E125" s="401">
        <v>1</v>
      </c>
      <c r="F125" s="402" t="s">
        <v>135</v>
      </c>
      <c r="G125" s="296"/>
      <c r="H125" s="304">
        <v>500.99</v>
      </c>
      <c r="I125" s="302">
        <v>2003.96</v>
      </c>
      <c r="J125" s="298">
        <f t="shared" si="0"/>
        <v>2504.9499999999998</v>
      </c>
      <c r="K125" s="299"/>
      <c r="L125" s="299"/>
      <c r="M125" s="299"/>
      <c r="N125" s="300"/>
      <c r="O125" s="300"/>
      <c r="P125" s="300"/>
      <c r="Q125" s="300"/>
      <c r="R125" s="300"/>
      <c r="S125" s="300"/>
      <c r="T125" s="300"/>
      <c r="U125" s="300"/>
      <c r="V125" s="300"/>
      <c r="W125" s="301"/>
      <c r="X125" s="301"/>
      <c r="Y125" s="301"/>
      <c r="Z125" s="301"/>
    </row>
    <row r="126" spans="1:26">
      <c r="A126" s="397" t="s">
        <v>274</v>
      </c>
      <c r="B126" s="404" t="s">
        <v>46</v>
      </c>
      <c r="C126" s="399" t="s">
        <v>227</v>
      </c>
      <c r="D126" s="400" t="s">
        <v>554</v>
      </c>
      <c r="E126" s="401">
        <v>1</v>
      </c>
      <c r="F126" s="402" t="s">
        <v>279</v>
      </c>
      <c r="G126" s="296"/>
      <c r="H126" s="304">
        <v>500.99</v>
      </c>
      <c r="I126" s="302">
        <v>2003.96</v>
      </c>
      <c r="J126" s="298">
        <f t="shared" si="0"/>
        <v>2504.9499999999998</v>
      </c>
      <c r="K126" s="299"/>
      <c r="L126" s="299"/>
      <c r="M126" s="299"/>
      <c r="N126" s="300"/>
      <c r="O126" s="300"/>
      <c r="P126" s="300"/>
      <c r="Q126" s="300"/>
      <c r="R126" s="300"/>
      <c r="S126" s="300"/>
      <c r="T126" s="300"/>
      <c r="U126" s="300"/>
      <c r="V126" s="300"/>
      <c r="W126" s="301"/>
      <c r="X126" s="301"/>
      <c r="Y126" s="301"/>
      <c r="Z126" s="301"/>
    </row>
    <row r="127" spans="1:26">
      <c r="A127" s="397" t="s">
        <v>387</v>
      </c>
      <c r="B127" s="408" t="s">
        <v>46</v>
      </c>
      <c r="C127" s="419" t="s">
        <v>232</v>
      </c>
      <c r="D127" s="400" t="s">
        <v>554</v>
      </c>
      <c r="E127" s="401">
        <v>1</v>
      </c>
      <c r="F127" s="405" t="s">
        <v>218</v>
      </c>
      <c r="G127" s="296"/>
      <c r="H127" s="304">
        <v>500.99</v>
      </c>
      <c r="I127" s="302">
        <v>2003.96</v>
      </c>
      <c r="J127" s="298">
        <f t="shared" si="0"/>
        <v>2504.9499999999998</v>
      </c>
      <c r="K127" s="299"/>
      <c r="L127" s="299"/>
      <c r="M127" s="299"/>
      <c r="N127" s="300"/>
      <c r="O127" s="300"/>
      <c r="P127" s="300"/>
      <c r="Q127" s="300"/>
      <c r="R127" s="300"/>
      <c r="S127" s="300"/>
      <c r="T127" s="300"/>
      <c r="U127" s="300"/>
      <c r="V127" s="300"/>
      <c r="W127" s="301"/>
      <c r="X127" s="301"/>
      <c r="Y127" s="301"/>
      <c r="Z127" s="301"/>
    </row>
    <row r="128" spans="1:26">
      <c r="A128" s="397" t="s">
        <v>281</v>
      </c>
      <c r="B128" s="404" t="s">
        <v>46</v>
      </c>
      <c r="C128" s="399" t="s">
        <v>232</v>
      </c>
      <c r="D128" s="400" t="s">
        <v>554</v>
      </c>
      <c r="E128" s="401">
        <v>1</v>
      </c>
      <c r="F128" s="402" t="s">
        <v>138</v>
      </c>
      <c r="G128" s="296"/>
      <c r="H128" s="304">
        <v>500.99</v>
      </c>
      <c r="I128" s="302">
        <v>2003.96</v>
      </c>
      <c r="J128" s="298">
        <f t="shared" si="0"/>
        <v>2504.9499999999998</v>
      </c>
      <c r="K128" s="299"/>
      <c r="L128" s="299"/>
      <c r="M128" s="299"/>
      <c r="N128" s="301"/>
      <c r="O128" s="301"/>
      <c r="P128" s="301"/>
      <c r="Q128" s="301"/>
      <c r="R128" s="301"/>
      <c r="S128" s="301"/>
      <c r="T128" s="301"/>
      <c r="U128" s="301"/>
      <c r="V128" s="301"/>
      <c r="W128" s="301"/>
      <c r="X128" s="301"/>
      <c r="Y128" s="301"/>
      <c r="Z128" s="301"/>
    </row>
    <row r="129" spans="1:26">
      <c r="A129" s="397" t="s">
        <v>280</v>
      </c>
      <c r="B129" s="404" t="s">
        <v>46</v>
      </c>
      <c r="C129" s="399" t="s">
        <v>232</v>
      </c>
      <c r="D129" s="400" t="s">
        <v>554</v>
      </c>
      <c r="E129" s="401">
        <v>1</v>
      </c>
      <c r="F129" s="402" t="s">
        <v>367</v>
      </c>
      <c r="G129" s="296"/>
      <c r="H129" s="304">
        <v>500.99</v>
      </c>
      <c r="I129" s="302">
        <v>2003.96</v>
      </c>
      <c r="J129" s="298">
        <f t="shared" si="0"/>
        <v>2504.9499999999998</v>
      </c>
      <c r="K129" s="299"/>
      <c r="L129" s="299"/>
      <c r="M129" s="299"/>
      <c r="N129" s="301"/>
      <c r="O129" s="301"/>
      <c r="P129" s="301"/>
      <c r="Q129" s="301"/>
      <c r="R129" s="301"/>
      <c r="S129" s="301"/>
      <c r="T129" s="301"/>
      <c r="U129" s="301"/>
      <c r="V129" s="301"/>
      <c r="W129" s="301"/>
      <c r="X129" s="301"/>
      <c r="Y129" s="301"/>
      <c r="Z129" s="301"/>
    </row>
    <row r="130" spans="1:26">
      <c r="A130" s="397" t="s">
        <v>282</v>
      </c>
      <c r="B130" s="404" t="s">
        <v>49</v>
      </c>
      <c r="C130" s="399" t="s">
        <v>234</v>
      </c>
      <c r="D130" s="400" t="s">
        <v>554</v>
      </c>
      <c r="E130" s="401">
        <v>1</v>
      </c>
      <c r="F130" s="402" t="s">
        <v>346</v>
      </c>
      <c r="G130" s="296"/>
      <c r="H130" s="304">
        <v>308.3</v>
      </c>
      <c r="I130" s="302">
        <v>1233.21</v>
      </c>
      <c r="J130" s="298">
        <f t="shared" si="0"/>
        <v>1541.51</v>
      </c>
      <c r="K130" s="299"/>
      <c r="L130" s="299"/>
      <c r="M130" s="299"/>
      <c r="N130" s="301"/>
      <c r="O130" s="301"/>
      <c r="P130" s="301"/>
      <c r="Q130" s="301"/>
      <c r="R130" s="301"/>
      <c r="S130" s="301"/>
      <c r="T130" s="301"/>
      <c r="U130" s="301"/>
      <c r="V130" s="301"/>
      <c r="W130" s="301"/>
      <c r="X130" s="301"/>
      <c r="Y130" s="301"/>
      <c r="Z130" s="301"/>
    </row>
    <row r="131" spans="1:26">
      <c r="A131" s="397" t="s">
        <v>186</v>
      </c>
      <c r="B131" s="408" t="s">
        <v>49</v>
      </c>
      <c r="C131" s="399" t="s">
        <v>18</v>
      </c>
      <c r="D131" s="400" t="s">
        <v>554</v>
      </c>
      <c r="E131" s="401">
        <v>1</v>
      </c>
      <c r="F131" s="405" t="s">
        <v>140</v>
      </c>
      <c r="G131" s="296"/>
      <c r="H131" s="304">
        <v>308.3</v>
      </c>
      <c r="I131" s="302">
        <v>1233.21</v>
      </c>
      <c r="J131" s="298">
        <f t="shared" si="0"/>
        <v>1541.51</v>
      </c>
      <c r="K131" s="299"/>
      <c r="L131" s="299"/>
      <c r="M131" s="299"/>
      <c r="N131" s="301"/>
      <c r="O131" s="301"/>
      <c r="P131" s="301"/>
      <c r="Q131" s="301"/>
      <c r="R131" s="301"/>
      <c r="S131" s="301"/>
      <c r="T131" s="301"/>
      <c r="U131" s="301"/>
      <c r="V131" s="301"/>
      <c r="W131" s="301"/>
      <c r="X131" s="301"/>
      <c r="Y131" s="301"/>
      <c r="Z131" s="301"/>
    </row>
    <row r="132" spans="1:26">
      <c r="A132" s="397" t="s">
        <v>187</v>
      </c>
      <c r="B132" s="404" t="s">
        <v>49</v>
      </c>
      <c r="C132" s="399" t="s">
        <v>229</v>
      </c>
      <c r="D132" s="400" t="s">
        <v>554</v>
      </c>
      <c r="E132" s="401">
        <v>1</v>
      </c>
      <c r="F132" s="409" t="s">
        <v>141</v>
      </c>
      <c r="G132" s="296"/>
      <c r="H132" s="304">
        <v>308.3</v>
      </c>
      <c r="I132" s="302">
        <v>1233.21</v>
      </c>
      <c r="J132" s="298">
        <f t="shared" si="0"/>
        <v>1541.51</v>
      </c>
      <c r="K132" s="299"/>
      <c r="L132" s="299"/>
      <c r="M132" s="299"/>
      <c r="N132" s="301"/>
      <c r="O132" s="301"/>
      <c r="P132" s="301"/>
      <c r="Q132" s="301"/>
      <c r="R132" s="301"/>
      <c r="S132" s="301"/>
      <c r="T132" s="301"/>
      <c r="U132" s="301"/>
      <c r="V132" s="301"/>
      <c r="W132" s="301"/>
      <c r="X132" s="301"/>
      <c r="Y132" s="301"/>
      <c r="Z132" s="301"/>
    </row>
    <row r="133" spans="1:26">
      <c r="A133" s="397" t="s">
        <v>188</v>
      </c>
      <c r="B133" s="404" t="s">
        <v>49</v>
      </c>
      <c r="C133" s="399" t="s">
        <v>224</v>
      </c>
      <c r="D133" s="400" t="s">
        <v>554</v>
      </c>
      <c r="E133" s="401">
        <v>1</v>
      </c>
      <c r="F133" s="409" t="s">
        <v>142</v>
      </c>
      <c r="G133" s="296"/>
      <c r="H133" s="304">
        <v>308.3</v>
      </c>
      <c r="I133" s="302">
        <v>1233.21</v>
      </c>
      <c r="J133" s="298">
        <f t="shared" si="0"/>
        <v>1541.51</v>
      </c>
      <c r="K133" s="299"/>
      <c r="L133" s="299"/>
      <c r="M133" s="299"/>
      <c r="N133" s="301"/>
      <c r="O133" s="301"/>
      <c r="P133" s="301"/>
      <c r="Q133" s="301"/>
      <c r="R133" s="301"/>
      <c r="S133" s="301"/>
      <c r="T133" s="301"/>
      <c r="U133" s="301"/>
      <c r="V133" s="301"/>
      <c r="W133" s="301"/>
      <c r="X133" s="301"/>
      <c r="Y133" s="301"/>
      <c r="Z133" s="301"/>
    </row>
    <row r="134" spans="1:26" ht="47.25">
      <c r="A134" s="305" t="s">
        <v>402</v>
      </c>
      <c r="B134" s="306" t="s">
        <v>403</v>
      </c>
      <c r="C134" s="307" t="s">
        <v>404</v>
      </c>
      <c r="D134" s="307" t="s">
        <v>405</v>
      </c>
      <c r="E134" s="307" t="s">
        <v>406</v>
      </c>
      <c r="F134" s="308"/>
      <c r="G134" s="307" t="s">
        <v>407</v>
      </c>
      <c r="H134" s="307" t="s">
        <v>408</v>
      </c>
      <c r="I134" s="307" t="s">
        <v>409</v>
      </c>
      <c r="J134" s="307" t="s">
        <v>410</v>
      </c>
      <c r="K134" s="299"/>
      <c r="L134" s="299"/>
      <c r="M134" s="299"/>
      <c r="N134" s="301"/>
      <c r="O134" s="301"/>
      <c r="P134" s="301"/>
      <c r="Q134" s="301"/>
      <c r="R134" s="301"/>
      <c r="S134" s="301"/>
      <c r="T134" s="301"/>
      <c r="U134" s="301"/>
      <c r="V134" s="301"/>
      <c r="W134" s="301"/>
      <c r="X134" s="301"/>
      <c r="Y134" s="301"/>
      <c r="Z134" s="301"/>
    </row>
    <row r="135" spans="1:26">
      <c r="A135" s="309" t="s">
        <v>199</v>
      </c>
      <c r="B135" s="310" t="s">
        <v>198</v>
      </c>
      <c r="C135" s="311">
        <v>1</v>
      </c>
      <c r="D135" s="312">
        <f>SUMIFS($E$7:$E$133,$B$7:$B$133,"DAS",$D$7:$D$133,"VAGO")</f>
        <v>0</v>
      </c>
      <c r="E135" s="313">
        <f>C135+D135</f>
        <v>1</v>
      </c>
      <c r="F135" s="314"/>
      <c r="G135" s="315">
        <f>SUMIF($B$7:$B$133,"DAS",$G$7:$G$133)</f>
        <v>0</v>
      </c>
      <c r="H135" s="316">
        <v>3248</v>
      </c>
      <c r="I135" s="315">
        <v>12992</v>
      </c>
      <c r="J135" s="315">
        <f>E135*H135+I135</f>
        <v>16240</v>
      </c>
      <c r="K135" s="317"/>
      <c r="L135" s="317"/>
      <c r="M135" s="317"/>
    </row>
    <row r="136" spans="1:26">
      <c r="A136" s="309" t="s">
        <v>358</v>
      </c>
      <c r="B136" s="310" t="s">
        <v>557</v>
      </c>
      <c r="C136" s="311">
        <v>6</v>
      </c>
      <c r="D136" s="312">
        <v>0</v>
      </c>
      <c r="E136" s="313">
        <f t="shared" ref="E136:E145" si="1">C136+D136</f>
        <v>6</v>
      </c>
      <c r="F136" s="318"/>
      <c r="G136" s="315">
        <f>SUMIF($B$7:$B$133,"DAS-1",$G$7:$G$133)</f>
        <v>0</v>
      </c>
      <c r="H136" s="316">
        <v>2784</v>
      </c>
      <c r="I136" s="315">
        <v>11136</v>
      </c>
      <c r="J136" s="315">
        <f>(H136+I136)*E136</f>
        <v>83520</v>
      </c>
      <c r="K136" s="317"/>
      <c r="L136" s="317"/>
      <c r="M136" s="317"/>
    </row>
    <row r="137" spans="1:26">
      <c r="A137" s="304" t="s">
        <v>359</v>
      </c>
      <c r="B137" s="310" t="s">
        <v>411</v>
      </c>
      <c r="C137" s="319">
        <v>3</v>
      </c>
      <c r="D137" s="312">
        <f>SUMIFS($E$7:$E$133,$B$7:$B$133,"DAS-2",$D$7:$D$133,"VAGO")</f>
        <v>0</v>
      </c>
      <c r="E137" s="313">
        <f t="shared" si="1"/>
        <v>3</v>
      </c>
      <c r="F137" s="318"/>
      <c r="G137" s="315">
        <f>SUMIF($B$7:$B$133,"DAS-2",$G$7:$G$133)</f>
        <v>0</v>
      </c>
      <c r="H137" s="316">
        <v>2312.25</v>
      </c>
      <c r="I137" s="315">
        <v>9249.0300000000007</v>
      </c>
      <c r="J137" s="315">
        <f>(I137+H137)*E137</f>
        <v>34683.840000000004</v>
      </c>
      <c r="K137" s="317"/>
      <c r="L137" s="317"/>
      <c r="M137" s="317"/>
    </row>
    <row r="138" spans="1:26">
      <c r="A138" s="304" t="s">
        <v>360</v>
      </c>
      <c r="B138" s="310" t="s">
        <v>412</v>
      </c>
      <c r="C138" s="319">
        <v>6</v>
      </c>
      <c r="D138" s="312">
        <f>SUMIFS($E$7:$E$133,$B$7:$B$133,"DAS-3",$D$7:$D$133,"VAGO")</f>
        <v>0</v>
      </c>
      <c r="E138" s="313">
        <f t="shared" si="1"/>
        <v>6</v>
      </c>
      <c r="F138" s="318"/>
      <c r="G138" s="315">
        <f>SUMIF($B$7:$B$133,"DAS-3",$G$7:$G$133)</f>
        <v>0</v>
      </c>
      <c r="H138" s="316">
        <v>1695.65</v>
      </c>
      <c r="I138" s="315">
        <v>6782.61</v>
      </c>
      <c r="J138" s="315">
        <f t="shared" ref="J138:J145" si="2">(I138+H138)*E138</f>
        <v>50869.56</v>
      </c>
      <c r="K138" s="317"/>
      <c r="L138" s="317"/>
      <c r="M138" s="320"/>
      <c r="N138" s="320" t="s">
        <v>9</v>
      </c>
      <c r="O138" s="320" t="s">
        <v>10</v>
      </c>
      <c r="P138" s="320" t="s">
        <v>11</v>
      </c>
      <c r="Q138" s="320" t="s">
        <v>12</v>
      </c>
      <c r="R138" s="321" t="s">
        <v>2</v>
      </c>
      <c r="S138" s="320" t="s">
        <v>13</v>
      </c>
    </row>
    <row r="139" spans="1:26">
      <c r="A139" s="304" t="s">
        <v>361</v>
      </c>
      <c r="B139" s="310" t="s">
        <v>413</v>
      </c>
      <c r="C139" s="319">
        <v>9</v>
      </c>
      <c r="D139" s="312">
        <f>SUMIFS($E$7:$E$133,$B$7:$B$133,"DAS-4",$D$7:$D$133,"VAGO")</f>
        <v>0</v>
      </c>
      <c r="E139" s="313">
        <f t="shared" si="1"/>
        <v>9</v>
      </c>
      <c r="F139" s="322"/>
      <c r="G139" s="315">
        <f>SUMIF($B$7:$B$133,"DAS-4",$G$7:$G$133)</f>
        <v>0</v>
      </c>
      <c r="H139" s="316">
        <v>1425.9</v>
      </c>
      <c r="I139" s="315">
        <v>5703.56</v>
      </c>
      <c r="J139" s="315">
        <f t="shared" si="2"/>
        <v>64165.140000000007</v>
      </c>
      <c r="K139" s="317"/>
      <c r="L139" s="317"/>
      <c r="M139" s="303" t="s">
        <v>199</v>
      </c>
      <c r="N139" s="303" t="s">
        <v>200</v>
      </c>
      <c r="O139" s="323">
        <v>3248</v>
      </c>
      <c r="P139" s="323">
        <v>12992</v>
      </c>
      <c r="Q139" s="323">
        <f>O139+P139</f>
        <v>16240</v>
      </c>
      <c r="R139" s="324">
        <v>1</v>
      </c>
      <c r="S139" s="325">
        <f t="shared" ref="S139:S149" si="3">Q139*R139</f>
        <v>16240</v>
      </c>
    </row>
    <row r="140" spans="1:26">
      <c r="A140" s="304" t="s">
        <v>33</v>
      </c>
      <c r="B140" s="310" t="s">
        <v>414</v>
      </c>
      <c r="C140" s="319">
        <v>27</v>
      </c>
      <c r="D140" s="312">
        <f>SUMIFS($E$7:$E$133,$B$7:$B$133,"DAS-5",$D$7:$D$133,"VAGO")</f>
        <v>0</v>
      </c>
      <c r="E140" s="313">
        <f t="shared" si="1"/>
        <v>27</v>
      </c>
      <c r="F140" s="322"/>
      <c r="G140" s="315">
        <f>SUMIF($B$7:$B$133,"DAS-5",$G$7:$G$133)</f>
        <v>0</v>
      </c>
      <c r="H140" s="316">
        <v>1310.28</v>
      </c>
      <c r="I140" s="315">
        <v>5241.1099999999997</v>
      </c>
      <c r="J140" s="315">
        <f t="shared" si="2"/>
        <v>176887.52999999997</v>
      </c>
      <c r="K140" s="317"/>
      <c r="L140" s="317"/>
      <c r="M140" s="303" t="s">
        <v>358</v>
      </c>
      <c r="N140" s="303" t="s">
        <v>200</v>
      </c>
      <c r="O140" s="323">
        <v>2784</v>
      </c>
      <c r="P140" s="323">
        <v>11136</v>
      </c>
      <c r="Q140" s="323">
        <f>O140+P140</f>
        <v>13920</v>
      </c>
      <c r="R140" s="324">
        <v>6</v>
      </c>
      <c r="S140" s="325">
        <f t="shared" si="3"/>
        <v>83520</v>
      </c>
    </row>
    <row r="141" spans="1:26">
      <c r="A141" s="304" t="s">
        <v>36</v>
      </c>
      <c r="B141" s="310" t="s">
        <v>415</v>
      </c>
      <c r="C141" s="319">
        <v>25</v>
      </c>
      <c r="D141" s="312">
        <f>SUMIFS($E$7:$E$133,$B$7:$B$133,"CAA-1",$D$7:$D$133,"VAGO")</f>
        <v>0</v>
      </c>
      <c r="E141" s="313">
        <f t="shared" si="1"/>
        <v>25</v>
      </c>
      <c r="F141" s="322"/>
      <c r="G141" s="315">
        <f>SUMIF($B$7:$B$133,"CAA-1",$G$7:$G$133)</f>
        <v>0</v>
      </c>
      <c r="H141" s="316">
        <v>1076.06</v>
      </c>
      <c r="I141" s="315">
        <v>4316.21</v>
      </c>
      <c r="J141" s="315">
        <f t="shared" si="2"/>
        <v>134806.75</v>
      </c>
      <c r="K141" s="317"/>
      <c r="L141" s="317"/>
      <c r="M141" s="320" t="s">
        <v>359</v>
      </c>
      <c r="N141" s="320" t="s">
        <v>14</v>
      </c>
      <c r="O141" s="326">
        <v>2312.25</v>
      </c>
      <c r="P141" s="326">
        <v>9249.0300000000007</v>
      </c>
      <c r="Q141" s="326">
        <f>O141+P141</f>
        <v>11561.28</v>
      </c>
      <c r="R141" s="321">
        <v>3</v>
      </c>
      <c r="S141" s="327">
        <f t="shared" si="3"/>
        <v>34683.840000000004</v>
      </c>
    </row>
    <row r="142" spans="1:26">
      <c r="A142" s="304" t="s">
        <v>39</v>
      </c>
      <c r="B142" s="310" t="s">
        <v>416</v>
      </c>
      <c r="C142" s="319">
        <v>4</v>
      </c>
      <c r="D142" s="312">
        <f>SUMIFS($E$7:$E$133,$B$7:$B$133,"CAA-2",$D$7:$D$133,"VAGO")</f>
        <v>0</v>
      </c>
      <c r="E142" s="313">
        <f t="shared" si="1"/>
        <v>4</v>
      </c>
      <c r="F142" s="322"/>
      <c r="G142" s="315">
        <f>SUMIF($B$7:$B$133,"CAA-2",$G$7:$G$133)</f>
        <v>0</v>
      </c>
      <c r="H142" s="328">
        <v>936.46</v>
      </c>
      <c r="I142" s="315">
        <v>3745.85</v>
      </c>
      <c r="J142" s="315">
        <f t="shared" si="2"/>
        <v>18729.239999999998</v>
      </c>
      <c r="K142" s="317"/>
      <c r="L142" s="317"/>
      <c r="M142" s="320" t="s">
        <v>360</v>
      </c>
      <c r="N142" s="320" t="s">
        <v>19</v>
      </c>
      <c r="O142" s="326">
        <v>1695.65</v>
      </c>
      <c r="P142" s="326">
        <v>6782.61</v>
      </c>
      <c r="Q142" s="326">
        <f t="shared" ref="Q142:Q149" si="4">O142+P142</f>
        <v>8478.26</v>
      </c>
      <c r="R142" s="321">
        <v>6</v>
      </c>
      <c r="S142" s="327">
        <f t="shared" si="3"/>
        <v>50869.56</v>
      </c>
    </row>
    <row r="143" spans="1:26">
      <c r="A143" s="304" t="s">
        <v>42</v>
      </c>
      <c r="B143" s="310" t="s">
        <v>417</v>
      </c>
      <c r="C143" s="319">
        <v>28</v>
      </c>
      <c r="D143" s="312">
        <f>SUMIFS($E$7:$E$133,$B$7:$B$133,"CAA-3",$D$7:$D$133,"VAGO")</f>
        <v>0</v>
      </c>
      <c r="E143" s="313">
        <f t="shared" si="1"/>
        <v>28</v>
      </c>
      <c r="F143" s="318"/>
      <c r="G143" s="315">
        <f>SUMIF($B$7:$B$133,"CAA-3",$G$7:$G$133)</f>
        <v>0</v>
      </c>
      <c r="H143" s="328">
        <v>770.75</v>
      </c>
      <c r="I143" s="315">
        <v>3083.01</v>
      </c>
      <c r="J143" s="315">
        <f t="shared" si="2"/>
        <v>107905.28</v>
      </c>
      <c r="K143" s="317"/>
      <c r="L143" s="317"/>
      <c r="M143" s="320" t="s">
        <v>361</v>
      </c>
      <c r="N143" s="320" t="s">
        <v>31</v>
      </c>
      <c r="O143" s="326">
        <v>1425.9</v>
      </c>
      <c r="P143" s="326">
        <v>5703.56</v>
      </c>
      <c r="Q143" s="326">
        <f t="shared" si="4"/>
        <v>7129.4600000000009</v>
      </c>
      <c r="R143" s="321">
        <v>9</v>
      </c>
      <c r="S143" s="327">
        <f t="shared" si="3"/>
        <v>64165.140000000007</v>
      </c>
    </row>
    <row r="144" spans="1:26">
      <c r="A144" s="304" t="s">
        <v>45</v>
      </c>
      <c r="B144" s="310" t="s">
        <v>418</v>
      </c>
      <c r="C144" s="319">
        <v>14</v>
      </c>
      <c r="D144" s="312">
        <f>SUMIFS($E$7:$E$133,$B$7:$B$133,"CAA-4",$D$7:$D$133,"VAGO")</f>
        <v>0</v>
      </c>
      <c r="E144" s="313">
        <f t="shared" si="1"/>
        <v>14</v>
      </c>
      <c r="F144" s="318"/>
      <c r="G144" s="315">
        <f>SUMIF($B$7:$B$133,"CAA-4",$G$7:$G$133)</f>
        <v>0</v>
      </c>
      <c r="H144" s="328">
        <v>500.99</v>
      </c>
      <c r="I144" s="315">
        <v>2003.96</v>
      </c>
      <c r="J144" s="315">
        <f t="shared" si="2"/>
        <v>35069.299999999996</v>
      </c>
      <c r="K144" s="317"/>
      <c r="L144" s="317"/>
      <c r="M144" s="320" t="s">
        <v>33</v>
      </c>
      <c r="N144" s="320" t="s">
        <v>34</v>
      </c>
      <c r="O144" s="326">
        <v>1310.28</v>
      </c>
      <c r="P144" s="326">
        <v>5241.1099999999997</v>
      </c>
      <c r="Q144" s="326">
        <f t="shared" si="4"/>
        <v>6551.3899999999994</v>
      </c>
      <c r="R144" s="321">
        <v>27</v>
      </c>
      <c r="S144" s="327">
        <f t="shared" si="3"/>
        <v>176887.52999999997</v>
      </c>
    </row>
    <row r="145" spans="1:26">
      <c r="A145" s="304" t="s">
        <v>48</v>
      </c>
      <c r="B145" s="310" t="s">
        <v>419</v>
      </c>
      <c r="C145" s="319">
        <v>4</v>
      </c>
      <c r="D145" s="312">
        <f>SUMIFS($E$7:$E$133,$B$7:$B$133,"CAA-5",$D$7:$D$133,"VAGO")</f>
        <v>0</v>
      </c>
      <c r="E145" s="313">
        <f t="shared" si="1"/>
        <v>4</v>
      </c>
      <c r="F145" s="318"/>
      <c r="G145" s="315">
        <f>SUMIF($B$7:$B$133,"CAA-5",$G$7:$G$133)</f>
        <v>0</v>
      </c>
      <c r="H145" s="328">
        <v>308.3</v>
      </c>
      <c r="I145" s="315">
        <v>1233.21</v>
      </c>
      <c r="J145" s="315">
        <f t="shared" si="2"/>
        <v>6166.04</v>
      </c>
      <c r="K145" s="317"/>
      <c r="L145" s="317"/>
      <c r="M145" s="320" t="s">
        <v>36</v>
      </c>
      <c r="N145" s="320" t="s">
        <v>37</v>
      </c>
      <c r="O145" s="326">
        <v>1076.06</v>
      </c>
      <c r="P145" s="326">
        <v>4316.21</v>
      </c>
      <c r="Q145" s="326">
        <v>5395.27</v>
      </c>
      <c r="R145" s="321">
        <v>25</v>
      </c>
      <c r="S145" s="327">
        <f t="shared" si="3"/>
        <v>134881.75</v>
      </c>
    </row>
    <row r="146" spans="1:26">
      <c r="A146" s="306" t="s">
        <v>420</v>
      </c>
      <c r="B146" s="308"/>
      <c r="C146" s="307">
        <f>SUM(C135:C145)</f>
        <v>127</v>
      </c>
      <c r="D146" s="307">
        <f t="shared" ref="D146" si="5">SUM(D135:D143)</f>
        <v>0</v>
      </c>
      <c r="E146" s="307">
        <f>SUM(E135:E145)</f>
        <v>127</v>
      </c>
      <c r="F146" s="308"/>
      <c r="G146" s="329">
        <f t="shared" ref="G146:J146" si="6">SUM(G135:G145)</f>
        <v>0</v>
      </c>
      <c r="H146" s="329"/>
      <c r="I146" s="329"/>
      <c r="J146" s="329">
        <f t="shared" si="6"/>
        <v>729042.68</v>
      </c>
      <c r="K146" s="317"/>
      <c r="L146" s="317"/>
      <c r="M146" s="320" t="s">
        <v>39</v>
      </c>
      <c r="N146" s="320" t="s">
        <v>40</v>
      </c>
      <c r="O146" s="320">
        <v>936.46</v>
      </c>
      <c r="P146" s="326">
        <v>3745.85</v>
      </c>
      <c r="Q146" s="326">
        <f t="shared" si="4"/>
        <v>4682.3099999999995</v>
      </c>
      <c r="R146" s="321">
        <v>4</v>
      </c>
      <c r="S146" s="327">
        <f t="shared" si="3"/>
        <v>18729.239999999998</v>
      </c>
    </row>
    <row r="147" spans="1:26" ht="45.75" customHeight="1">
      <c r="A147" s="317"/>
      <c r="B147" s="317"/>
      <c r="C147" s="317"/>
      <c r="D147" s="317"/>
      <c r="E147" s="317"/>
      <c r="F147" s="317"/>
      <c r="G147" s="317"/>
      <c r="H147" s="299"/>
      <c r="I147" s="299"/>
      <c r="J147" s="330"/>
      <c r="K147" s="317"/>
      <c r="L147" s="317"/>
      <c r="M147" s="320" t="s">
        <v>42</v>
      </c>
      <c r="N147" s="320" t="s">
        <v>43</v>
      </c>
      <c r="O147" s="320">
        <v>770.75</v>
      </c>
      <c r="P147" s="326">
        <v>3083.01</v>
      </c>
      <c r="Q147" s="326">
        <f t="shared" si="4"/>
        <v>3853.76</v>
      </c>
      <c r="R147" s="321">
        <v>28</v>
      </c>
      <c r="S147" s="327">
        <f t="shared" si="3"/>
        <v>107905.28</v>
      </c>
    </row>
    <row r="148" spans="1:26">
      <c r="A148" s="431" t="s">
        <v>421</v>
      </c>
      <c r="B148" s="432"/>
      <c r="C148" s="432"/>
      <c r="D148" s="432"/>
      <c r="E148" s="432"/>
      <c r="F148" s="432"/>
      <c r="G148" s="432"/>
      <c r="H148" s="432"/>
      <c r="I148" s="433"/>
      <c r="J148" s="317"/>
      <c r="K148" s="317"/>
      <c r="L148" s="317"/>
      <c r="M148" s="320" t="s">
        <v>45</v>
      </c>
      <c r="N148" s="320" t="s">
        <v>46</v>
      </c>
      <c r="O148" s="320">
        <v>500.99</v>
      </c>
      <c r="P148" s="326">
        <v>2003.96</v>
      </c>
      <c r="Q148" s="326">
        <f t="shared" si="4"/>
        <v>2504.9499999999998</v>
      </c>
      <c r="R148" s="321">
        <v>14</v>
      </c>
      <c r="S148" s="327">
        <f t="shared" si="3"/>
        <v>35069.299999999996</v>
      </c>
    </row>
    <row r="149" spans="1:26" ht="31.5">
      <c r="A149" s="293" t="s">
        <v>422</v>
      </c>
      <c r="B149" s="293" t="s">
        <v>423</v>
      </c>
      <c r="C149" s="293" t="s">
        <v>424</v>
      </c>
      <c r="D149" s="293" t="s">
        <v>425</v>
      </c>
      <c r="E149" s="293" t="s">
        <v>426</v>
      </c>
      <c r="F149" s="293" t="s">
        <v>427</v>
      </c>
      <c r="G149" s="293" t="s">
        <v>428</v>
      </c>
      <c r="H149" s="293" t="s">
        <v>429</v>
      </c>
      <c r="I149" s="293" t="s">
        <v>430</v>
      </c>
      <c r="J149" s="331"/>
      <c r="K149" s="331"/>
      <c r="L149" s="331"/>
      <c r="M149" s="320" t="s">
        <v>48</v>
      </c>
      <c r="N149" s="320" t="s">
        <v>49</v>
      </c>
      <c r="O149" s="320">
        <v>308.3</v>
      </c>
      <c r="P149" s="326">
        <v>1233.21</v>
      </c>
      <c r="Q149" s="326">
        <f t="shared" si="4"/>
        <v>1541.51</v>
      </c>
      <c r="R149" s="321">
        <v>4</v>
      </c>
      <c r="S149" s="327">
        <f t="shared" si="3"/>
        <v>6166.04</v>
      </c>
      <c r="T149" s="295"/>
      <c r="U149" s="295"/>
      <c r="V149" s="295"/>
      <c r="W149" s="295"/>
      <c r="X149" s="295"/>
      <c r="Y149" s="295"/>
      <c r="Z149" s="295"/>
    </row>
    <row r="150" spans="1:26">
      <c r="A150" s="332"/>
      <c r="B150" s="333"/>
      <c r="C150" s="334"/>
      <c r="D150" s="334"/>
      <c r="E150" s="310">
        <v>1</v>
      </c>
      <c r="F150" s="335"/>
      <c r="G150" s="296">
        <v>0</v>
      </c>
      <c r="H150" s="296">
        <v>0</v>
      </c>
      <c r="I150" s="298">
        <f t="shared" ref="I150:I159" si="7">SUM(G150:H150)</f>
        <v>0</v>
      </c>
      <c r="J150" s="317"/>
      <c r="K150" s="299"/>
      <c r="L150" s="299"/>
      <c r="M150" s="336"/>
      <c r="N150" s="336"/>
      <c r="O150" s="336"/>
      <c r="P150" s="336"/>
      <c r="Q150" s="336"/>
      <c r="R150" s="336"/>
      <c r="S150" s="337">
        <f>SUM(S139:S149)</f>
        <v>729117.68</v>
      </c>
      <c r="T150" s="301"/>
      <c r="U150" s="301"/>
      <c r="V150" s="301"/>
      <c r="W150" s="301"/>
      <c r="X150" s="301"/>
      <c r="Y150" s="301"/>
      <c r="Z150" s="301"/>
    </row>
    <row r="151" spans="1:26">
      <c r="A151" s="332"/>
      <c r="B151" s="333"/>
      <c r="C151" s="334"/>
      <c r="D151" s="334"/>
      <c r="E151" s="310">
        <v>1</v>
      </c>
      <c r="F151" s="335"/>
      <c r="G151" s="296">
        <v>0</v>
      </c>
      <c r="H151" s="296">
        <v>0</v>
      </c>
      <c r="I151" s="298">
        <f t="shared" si="7"/>
        <v>0</v>
      </c>
      <c r="J151" s="317"/>
      <c r="K151" s="299"/>
      <c r="L151" s="299"/>
      <c r="M151" s="299"/>
      <c r="N151" s="301"/>
      <c r="O151" s="301"/>
      <c r="P151" s="301"/>
      <c r="Q151" s="301"/>
      <c r="R151" s="301"/>
      <c r="S151" s="301"/>
      <c r="T151" s="301"/>
      <c r="U151" s="301"/>
      <c r="V151" s="301"/>
      <c r="W151" s="301"/>
      <c r="X151" s="301"/>
      <c r="Y151" s="301"/>
      <c r="Z151" s="301"/>
    </row>
    <row r="152" spans="1:26">
      <c r="A152" s="332"/>
      <c r="B152" s="333"/>
      <c r="C152" s="334"/>
      <c r="D152" s="334"/>
      <c r="E152" s="310">
        <v>1</v>
      </c>
      <c r="F152" s="332"/>
      <c r="G152" s="296">
        <v>0</v>
      </c>
      <c r="H152" s="296">
        <v>0</v>
      </c>
      <c r="I152" s="298">
        <f t="shared" si="7"/>
        <v>0</v>
      </c>
      <c r="J152" s="317"/>
      <c r="K152" s="299"/>
      <c r="L152" s="299"/>
      <c r="M152" s="299"/>
      <c r="N152" s="301"/>
      <c r="O152" s="301"/>
      <c r="P152" s="301"/>
      <c r="Q152" s="301"/>
      <c r="R152" s="301"/>
      <c r="S152" s="301"/>
      <c r="T152" s="301"/>
      <c r="U152" s="301"/>
      <c r="V152" s="301"/>
      <c r="W152" s="301"/>
      <c r="X152" s="301"/>
      <c r="Y152" s="301"/>
      <c r="Z152" s="301"/>
    </row>
    <row r="153" spans="1:26">
      <c r="A153" s="332"/>
      <c r="B153" s="333"/>
      <c r="C153" s="334"/>
      <c r="D153" s="334"/>
      <c r="E153" s="310">
        <v>1</v>
      </c>
      <c r="F153" s="332"/>
      <c r="G153" s="296">
        <v>0</v>
      </c>
      <c r="H153" s="296">
        <v>0</v>
      </c>
      <c r="I153" s="298">
        <f t="shared" si="7"/>
        <v>0</v>
      </c>
      <c r="J153" s="317"/>
      <c r="K153" s="299"/>
      <c r="L153" s="299"/>
      <c r="M153" s="299"/>
      <c r="N153" s="301"/>
      <c r="O153" s="301"/>
      <c r="P153" s="301"/>
      <c r="Q153" s="301"/>
      <c r="R153" s="301"/>
      <c r="S153" s="301"/>
      <c r="T153" s="301"/>
      <c r="U153" s="301"/>
      <c r="V153" s="301"/>
      <c r="W153" s="301"/>
      <c r="X153" s="301"/>
      <c r="Y153" s="301"/>
      <c r="Z153" s="301"/>
    </row>
    <row r="154" spans="1:26">
      <c r="A154" s="332"/>
      <c r="B154" s="333"/>
      <c r="C154" s="334"/>
      <c r="D154" s="334"/>
      <c r="E154" s="310">
        <v>1</v>
      </c>
      <c r="F154" s="332"/>
      <c r="G154" s="296">
        <v>0</v>
      </c>
      <c r="H154" s="296">
        <v>0</v>
      </c>
      <c r="I154" s="298">
        <f t="shared" si="7"/>
        <v>0</v>
      </c>
      <c r="J154" s="317"/>
      <c r="K154" s="299"/>
      <c r="L154" s="299"/>
      <c r="M154" s="299"/>
      <c r="N154" s="301"/>
      <c r="O154" s="301"/>
      <c r="P154" s="301"/>
      <c r="Q154" s="301"/>
      <c r="R154" s="301"/>
      <c r="S154" s="301"/>
      <c r="T154" s="301"/>
      <c r="U154" s="301"/>
      <c r="V154" s="301"/>
      <c r="W154" s="301"/>
      <c r="X154" s="301"/>
      <c r="Y154" s="301"/>
      <c r="Z154" s="301"/>
    </row>
    <row r="155" spans="1:26">
      <c r="A155" s="332"/>
      <c r="B155" s="333"/>
      <c r="C155" s="334"/>
      <c r="D155" s="334"/>
      <c r="E155" s="310">
        <v>1</v>
      </c>
      <c r="F155" s="332"/>
      <c r="G155" s="296">
        <v>0</v>
      </c>
      <c r="H155" s="296">
        <v>0</v>
      </c>
      <c r="I155" s="298">
        <f t="shared" si="7"/>
        <v>0</v>
      </c>
      <c r="J155" s="317"/>
      <c r="K155" s="299"/>
      <c r="L155" s="299"/>
      <c r="M155" s="299"/>
      <c r="N155" s="301"/>
      <c r="O155" s="301"/>
      <c r="P155" s="301"/>
      <c r="Q155" s="301"/>
      <c r="R155" s="301"/>
      <c r="S155" s="301"/>
      <c r="T155" s="301"/>
      <c r="U155" s="301"/>
      <c r="V155" s="301"/>
      <c r="W155" s="301"/>
      <c r="X155" s="301"/>
      <c r="Y155" s="301"/>
      <c r="Z155" s="301"/>
    </row>
    <row r="156" spans="1:26">
      <c r="A156" s="332"/>
      <c r="B156" s="333"/>
      <c r="C156" s="334"/>
      <c r="D156" s="334"/>
      <c r="E156" s="310">
        <v>1</v>
      </c>
      <c r="F156" s="332"/>
      <c r="G156" s="296">
        <v>0</v>
      </c>
      <c r="H156" s="296">
        <v>0</v>
      </c>
      <c r="I156" s="298">
        <f t="shared" si="7"/>
        <v>0</v>
      </c>
      <c r="J156" s="317"/>
      <c r="K156" s="299"/>
      <c r="L156" s="299"/>
      <c r="M156" s="299"/>
      <c r="N156" s="301"/>
      <c r="O156" s="301"/>
      <c r="P156" s="301"/>
      <c r="Q156" s="301"/>
      <c r="R156" s="301"/>
      <c r="S156" s="301"/>
      <c r="T156" s="301"/>
      <c r="U156" s="301"/>
      <c r="V156" s="301"/>
      <c r="W156" s="301"/>
      <c r="X156" s="301"/>
      <c r="Y156" s="301"/>
      <c r="Z156" s="301"/>
    </row>
    <row r="157" spans="1:26">
      <c r="A157" s="332"/>
      <c r="B157" s="333"/>
      <c r="C157" s="334"/>
      <c r="D157" s="334"/>
      <c r="E157" s="310">
        <v>1</v>
      </c>
      <c r="F157" s="332"/>
      <c r="G157" s="296">
        <v>0</v>
      </c>
      <c r="H157" s="296">
        <v>0</v>
      </c>
      <c r="I157" s="298">
        <f t="shared" si="7"/>
        <v>0</v>
      </c>
      <c r="J157" s="317"/>
      <c r="K157" s="299"/>
      <c r="L157" s="299"/>
      <c r="M157" s="299"/>
      <c r="N157" s="301"/>
      <c r="O157" s="301"/>
      <c r="P157" s="301"/>
      <c r="Q157" s="301"/>
      <c r="R157" s="301"/>
      <c r="S157" s="301"/>
      <c r="T157" s="301"/>
      <c r="U157" s="301"/>
      <c r="V157" s="301"/>
      <c r="W157" s="301"/>
      <c r="X157" s="301"/>
      <c r="Y157" s="301"/>
      <c r="Z157" s="301"/>
    </row>
    <row r="158" spans="1:26">
      <c r="A158" s="332"/>
      <c r="B158" s="333"/>
      <c r="C158" s="334"/>
      <c r="D158" s="334"/>
      <c r="E158" s="310">
        <v>1</v>
      </c>
      <c r="F158" s="332"/>
      <c r="G158" s="296">
        <v>0</v>
      </c>
      <c r="H158" s="296">
        <v>0</v>
      </c>
      <c r="I158" s="298">
        <f t="shared" si="7"/>
        <v>0</v>
      </c>
      <c r="J158" s="317"/>
      <c r="K158" s="299"/>
      <c r="L158" s="299"/>
      <c r="M158" s="299"/>
      <c r="N158" s="301"/>
      <c r="O158" s="301"/>
      <c r="P158" s="301"/>
      <c r="Q158" s="301"/>
      <c r="R158" s="301"/>
      <c r="S158" s="301"/>
      <c r="T158" s="301"/>
      <c r="U158" s="301"/>
      <c r="V158" s="301"/>
      <c r="W158" s="301"/>
      <c r="X158" s="301"/>
      <c r="Y158" s="301"/>
      <c r="Z158" s="301"/>
    </row>
    <row r="159" spans="1:26">
      <c r="A159" s="332"/>
      <c r="B159" s="333"/>
      <c r="C159" s="334"/>
      <c r="D159" s="334"/>
      <c r="E159" s="310">
        <v>1</v>
      </c>
      <c r="F159" s="332"/>
      <c r="G159" s="296">
        <v>0</v>
      </c>
      <c r="H159" s="296">
        <v>0</v>
      </c>
      <c r="I159" s="298">
        <f t="shared" si="7"/>
        <v>0</v>
      </c>
      <c r="J159" s="317"/>
      <c r="K159" s="299"/>
      <c r="L159" s="299"/>
      <c r="M159" s="299"/>
      <c r="N159" s="301"/>
      <c r="O159" s="301"/>
      <c r="P159" s="301"/>
      <c r="Q159" s="301"/>
      <c r="R159" s="301"/>
      <c r="S159" s="301"/>
      <c r="T159" s="301"/>
      <c r="U159" s="301"/>
      <c r="V159" s="301"/>
      <c r="W159" s="301"/>
      <c r="X159" s="301"/>
      <c r="Y159" s="301"/>
      <c r="Z159" s="301"/>
    </row>
    <row r="160" spans="1:26" ht="47.25">
      <c r="A160" s="306" t="s">
        <v>431</v>
      </c>
      <c r="B160" s="306" t="s">
        <v>432</v>
      </c>
      <c r="C160" s="307" t="s">
        <v>433</v>
      </c>
      <c r="D160" s="307" t="s">
        <v>434</v>
      </c>
      <c r="E160" s="307" t="s">
        <v>435</v>
      </c>
      <c r="F160" s="338"/>
      <c r="G160" s="307" t="s">
        <v>436</v>
      </c>
      <c r="H160" s="307" t="s">
        <v>437</v>
      </c>
      <c r="I160" s="307" t="s">
        <v>438</v>
      </c>
      <c r="J160" s="317"/>
      <c r="K160" s="339"/>
      <c r="L160" s="339"/>
      <c r="M160" s="339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</row>
    <row r="161" spans="1:26">
      <c r="A161" s="318" t="s">
        <v>439</v>
      </c>
      <c r="B161" s="340" t="s">
        <v>440</v>
      </c>
      <c r="C161" s="312">
        <f>SUMIFS($E$150:$E$159,$B$150:$B$159,"FDA",$D$150:$D$159,"&lt;&gt;VAGO")</f>
        <v>0</v>
      </c>
      <c r="D161" s="312">
        <f>SUMIFS($E$150:$E$159,$B$150:$B$159,"FDA",$D$150:$D$159,"VAGO")</f>
        <v>0</v>
      </c>
      <c r="E161" s="312">
        <f t="shared" ref="E161:E165" si="8">C161+D161</f>
        <v>0</v>
      </c>
      <c r="F161" s="341"/>
      <c r="G161" s="298">
        <f>SUMIF($B$150:$B$159,"FDA",$G$150:$G$159)</f>
        <v>0</v>
      </c>
      <c r="H161" s="298">
        <f>SUMIF($B$150:$B$159,"FDA",$H$150:$H$159)</f>
        <v>0</v>
      </c>
      <c r="I161" s="298">
        <f>SUMIF($B$150:$B$159,"FDA",$I$150:$I$159)</f>
        <v>0</v>
      </c>
      <c r="J161" s="299"/>
      <c r="K161" s="299"/>
      <c r="L161" s="299"/>
      <c r="M161" s="299"/>
      <c r="N161" s="301"/>
      <c r="O161" s="301"/>
      <c r="P161" s="301"/>
      <c r="Q161" s="301"/>
      <c r="R161" s="301"/>
      <c r="S161" s="301"/>
      <c r="T161" s="301"/>
      <c r="U161" s="301"/>
      <c r="V161" s="301"/>
      <c r="W161" s="301"/>
      <c r="X161" s="301"/>
      <c r="Y161" s="301"/>
      <c r="Z161" s="301"/>
    </row>
    <row r="162" spans="1:26">
      <c r="A162" s="318" t="s">
        <v>441</v>
      </c>
      <c r="B162" s="340" t="s">
        <v>442</v>
      </c>
      <c r="C162" s="312">
        <f>SUMIFS($E$150:$E$159,$B$150:$B$159,"FDA-1",$D$150:$D$159,"&lt;&gt;VAGO")</f>
        <v>0</v>
      </c>
      <c r="D162" s="312">
        <f>SUMIFS($E$150:$E$159,$B$150:$B$159,"FDA-1",$D$150:$D$159,"VAGO")</f>
        <v>0</v>
      </c>
      <c r="E162" s="312">
        <f t="shared" si="8"/>
        <v>0</v>
      </c>
      <c r="F162" s="341"/>
      <c r="G162" s="298">
        <f>SUMIF($B$150:$B$159,"FDA-1",$G$150:$G$159)</f>
        <v>0</v>
      </c>
      <c r="H162" s="298">
        <f>SUMIF($B$150:$B$159,"FDA-1",$H$150:$H$159)</f>
        <v>0</v>
      </c>
      <c r="I162" s="298">
        <f>SUMIF($B$150:$B$159,"FDA-1",$I$150:$I$159)</f>
        <v>0</v>
      </c>
      <c r="J162" s="299"/>
      <c r="K162" s="299"/>
      <c r="L162" s="299"/>
      <c r="M162" s="299"/>
      <c r="N162" s="301"/>
      <c r="O162" s="301"/>
      <c r="P162" s="301"/>
      <c r="Q162" s="301"/>
      <c r="R162" s="301"/>
      <c r="S162" s="301"/>
      <c r="T162" s="301"/>
      <c r="U162" s="301"/>
      <c r="V162" s="301"/>
      <c r="W162" s="301"/>
      <c r="X162" s="301"/>
      <c r="Y162" s="301"/>
      <c r="Z162" s="301"/>
    </row>
    <row r="163" spans="1:26">
      <c r="A163" s="318" t="s">
        <v>443</v>
      </c>
      <c r="B163" s="340" t="s">
        <v>444</v>
      </c>
      <c r="C163" s="312">
        <f>SUMIFS($E$150:$E$159,$B$150:$B$159,"FDA-2",$D$150:$D$159,"&lt;&gt;VAGO")</f>
        <v>0</v>
      </c>
      <c r="D163" s="312">
        <f>SUMIFS($E$150:$E$159,$B$150:$B$159,"FDA-2",$D$150:$D$159,"VAGO")</f>
        <v>0</v>
      </c>
      <c r="E163" s="312">
        <f t="shared" si="8"/>
        <v>0</v>
      </c>
      <c r="F163" s="342"/>
      <c r="G163" s="298">
        <f>SUMIF($B$150:$B$159,"FDA-2",$G$150:$G$159)</f>
        <v>0</v>
      </c>
      <c r="H163" s="298">
        <f>SUMIF($B$150:$B$159,"FDA-2",$H$150:$H$159)</f>
        <v>0</v>
      </c>
      <c r="I163" s="298">
        <f>SUMIF($B$150:$B$159,"FDA-2",$I$150:$I$159)</f>
        <v>0</v>
      </c>
      <c r="J163" s="299"/>
      <c r="K163" s="299"/>
      <c r="L163" s="299"/>
      <c r="M163" s="299"/>
      <c r="N163" s="301"/>
      <c r="O163" s="301"/>
      <c r="P163" s="301"/>
      <c r="Q163" s="301"/>
      <c r="R163" s="301"/>
      <c r="S163" s="301"/>
      <c r="T163" s="301"/>
      <c r="U163" s="301"/>
      <c r="V163" s="301"/>
      <c r="W163" s="301"/>
      <c r="X163" s="301"/>
      <c r="Y163" s="301"/>
      <c r="Z163" s="301"/>
    </row>
    <row r="164" spans="1:26">
      <c r="A164" s="318" t="s">
        <v>445</v>
      </c>
      <c r="B164" s="340" t="s">
        <v>446</v>
      </c>
      <c r="C164" s="312">
        <f>SUMIFS($E$150:$E$159,$B$150:$B$159,"FDA-3",$D$150:$D$159,"&lt;&gt;VAGO")</f>
        <v>0</v>
      </c>
      <c r="D164" s="312">
        <f>SUMIFS($E$150:$E$159,$B$150:$B$159,"FDA-3",$D$150:$D$159,"VAGO")</f>
        <v>0</v>
      </c>
      <c r="E164" s="312">
        <f t="shared" si="8"/>
        <v>0</v>
      </c>
      <c r="F164" s="343"/>
      <c r="G164" s="298">
        <f>SUMIF($B$150:$B$159,"FDA-3",$G$150:$G$159)</f>
        <v>0</v>
      </c>
      <c r="H164" s="298">
        <f>SUMIF($B$150:$B$159,"FDA-3",$H$150:$H$159)</f>
        <v>0</v>
      </c>
      <c r="I164" s="298">
        <f>SUMIF($B$150:$B$159,"FDA-3",$I$150:$I$159)</f>
        <v>0</v>
      </c>
      <c r="J164" s="299"/>
      <c r="K164" s="299"/>
      <c r="L164" s="299"/>
      <c r="M164" s="299"/>
      <c r="N164" s="301"/>
      <c r="O164" s="301"/>
      <c r="P164" s="301"/>
      <c r="Q164" s="301"/>
      <c r="R164" s="301"/>
      <c r="S164" s="301"/>
      <c r="T164" s="301"/>
      <c r="U164" s="301"/>
      <c r="V164" s="301"/>
      <c r="W164" s="301"/>
      <c r="X164" s="301"/>
      <c r="Y164" s="301"/>
      <c r="Z164" s="301"/>
    </row>
    <row r="165" spans="1:26">
      <c r="A165" s="318" t="s">
        <v>447</v>
      </c>
      <c r="B165" s="340" t="s">
        <v>448</v>
      </c>
      <c r="C165" s="312">
        <f>SUMIFS($E$150:$E$159,$B$150:$B$159,"FDA-4",$D$150:$D$159,"&lt;&gt;VAGO")</f>
        <v>0</v>
      </c>
      <c r="D165" s="312">
        <f>SUMIFS($E$150:$E$159,$B$150:$B$159,"FDA-4",$D$150:$D$159,"VAGO")</f>
        <v>0</v>
      </c>
      <c r="E165" s="312">
        <f t="shared" si="8"/>
        <v>0</v>
      </c>
      <c r="F165" s="342"/>
      <c r="G165" s="298">
        <f>SUMIF($B$150:$B$159,"FDA-4",$G$150:$G$159)</f>
        <v>0</v>
      </c>
      <c r="H165" s="298">
        <f>SUMIF($B$150:$B$159,"FDA-4",$H$150:$H$159)</f>
        <v>0</v>
      </c>
      <c r="I165" s="298">
        <f>SUMIF($B$150:$B$159,"FDA-4",$I$150:$I$159)</f>
        <v>0</v>
      </c>
      <c r="J165" s="299"/>
      <c r="K165" s="299"/>
      <c r="L165" s="299"/>
      <c r="M165" s="299"/>
      <c r="N165" s="301"/>
      <c r="O165" s="301"/>
      <c r="P165" s="301"/>
      <c r="Q165" s="301"/>
      <c r="R165" s="301"/>
      <c r="S165" s="301"/>
      <c r="T165" s="301"/>
      <c r="U165" s="301"/>
      <c r="V165" s="301"/>
      <c r="W165" s="301"/>
      <c r="X165" s="301"/>
      <c r="Y165" s="301"/>
      <c r="Z165" s="301"/>
    </row>
    <row r="166" spans="1:26" ht="31.5">
      <c r="A166" s="306" t="s">
        <v>449</v>
      </c>
      <c r="B166" s="338"/>
      <c r="C166" s="307">
        <f t="shared" ref="C166:E166" si="9">SUM(C162:C165)</f>
        <v>0</v>
      </c>
      <c r="D166" s="307">
        <f t="shared" si="9"/>
        <v>0</v>
      </c>
      <c r="E166" s="307">
        <f t="shared" si="9"/>
        <v>0</v>
      </c>
      <c r="F166" s="338"/>
      <c r="G166" s="344">
        <f t="shared" ref="G166:I166" si="10">SUM(G161:G165)</f>
        <v>0</v>
      </c>
      <c r="H166" s="344">
        <f t="shared" si="10"/>
        <v>0</v>
      </c>
      <c r="I166" s="344">
        <f t="shared" si="10"/>
        <v>0</v>
      </c>
      <c r="J166" s="299"/>
      <c r="K166" s="299"/>
      <c r="L166" s="299"/>
      <c r="M166" s="299"/>
      <c r="N166" s="301"/>
      <c r="O166" s="301"/>
      <c r="P166" s="301"/>
      <c r="Q166" s="301"/>
      <c r="R166" s="301"/>
      <c r="S166" s="301"/>
      <c r="T166" s="301"/>
      <c r="U166" s="301"/>
      <c r="V166" s="301"/>
      <c r="W166" s="301"/>
      <c r="X166" s="301"/>
      <c r="Y166" s="301"/>
      <c r="Z166" s="301"/>
    </row>
    <row r="167" spans="1:26" ht="45" customHeight="1">
      <c r="A167" s="330"/>
      <c r="B167" s="330"/>
      <c r="C167" s="330"/>
      <c r="D167" s="330"/>
      <c r="E167" s="330"/>
      <c r="F167" s="330"/>
      <c r="G167" s="330"/>
      <c r="H167" s="330"/>
      <c r="I167" s="339"/>
      <c r="J167" s="299"/>
      <c r="K167" s="299"/>
      <c r="L167" s="299"/>
      <c r="M167" s="299"/>
      <c r="N167" s="301"/>
      <c r="O167" s="301"/>
      <c r="P167" s="301"/>
      <c r="Q167" s="301"/>
      <c r="R167" s="301"/>
      <c r="S167" s="301"/>
      <c r="T167" s="301"/>
      <c r="U167" s="301"/>
      <c r="V167" s="301"/>
      <c r="W167" s="301"/>
      <c r="X167" s="301"/>
      <c r="Y167" s="301"/>
      <c r="Z167" s="301"/>
    </row>
    <row r="168" spans="1:26">
      <c r="A168" s="431" t="s">
        <v>450</v>
      </c>
      <c r="B168" s="432"/>
      <c r="C168" s="432"/>
      <c r="D168" s="432"/>
      <c r="E168" s="432"/>
      <c r="F168" s="432"/>
      <c r="G168" s="432"/>
      <c r="H168" s="432"/>
      <c r="I168" s="433"/>
      <c r="J168" s="299"/>
      <c r="K168" s="299"/>
      <c r="L168" s="299"/>
      <c r="M168" s="299"/>
      <c r="N168" s="301"/>
      <c r="O168" s="301"/>
      <c r="P168" s="301"/>
      <c r="Q168" s="301"/>
      <c r="R168" s="301"/>
      <c r="S168" s="301"/>
      <c r="T168" s="301"/>
      <c r="U168" s="301"/>
      <c r="V168" s="301"/>
      <c r="W168" s="301"/>
      <c r="X168" s="301"/>
      <c r="Y168" s="301"/>
      <c r="Z168" s="301"/>
    </row>
    <row r="169" spans="1:26" ht="31.5">
      <c r="A169" s="345" t="s">
        <v>451</v>
      </c>
      <c r="B169" s="293" t="s">
        <v>452</v>
      </c>
      <c r="C169" s="293" t="s">
        <v>453</v>
      </c>
      <c r="D169" s="293" t="s">
        <v>454</v>
      </c>
      <c r="E169" s="293" t="s">
        <v>455</v>
      </c>
      <c r="F169" s="293" t="s">
        <v>456</v>
      </c>
      <c r="G169" s="293" t="s">
        <v>457</v>
      </c>
      <c r="H169" s="293" t="s">
        <v>458</v>
      </c>
      <c r="I169" s="293" t="s">
        <v>459</v>
      </c>
      <c r="J169" s="339"/>
      <c r="K169" s="339"/>
      <c r="L169" s="339"/>
      <c r="M169" s="339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</row>
    <row r="170" spans="1:26">
      <c r="A170" s="346" t="s">
        <v>300</v>
      </c>
      <c r="B170" s="347" t="s">
        <v>299</v>
      </c>
      <c r="C170" s="348" t="s">
        <v>224</v>
      </c>
      <c r="D170" s="334"/>
      <c r="E170" s="310">
        <v>1</v>
      </c>
      <c r="F170" s="349"/>
      <c r="G170" s="296">
        <v>0</v>
      </c>
      <c r="H170" s="296">
        <v>0</v>
      </c>
      <c r="I170" s="298">
        <f t="shared" ref="I170:I192" si="11">SUM(G170:H170)</f>
        <v>0</v>
      </c>
      <c r="J170" s="299"/>
      <c r="K170" s="299"/>
      <c r="L170" s="299"/>
      <c r="M170" s="299"/>
      <c r="N170" s="301"/>
      <c r="O170" s="301"/>
      <c r="P170" s="301"/>
      <c r="Q170" s="301"/>
      <c r="R170" s="301"/>
      <c r="S170" s="301"/>
      <c r="T170" s="301"/>
      <c r="U170" s="301"/>
      <c r="V170" s="301"/>
      <c r="W170" s="301"/>
      <c r="X170" s="301"/>
      <c r="Y170" s="301"/>
      <c r="Z170" s="301"/>
    </row>
    <row r="171" spans="1:26">
      <c r="A171" s="346" t="s">
        <v>302</v>
      </c>
      <c r="B171" s="347" t="s">
        <v>299</v>
      </c>
      <c r="C171" s="348" t="s">
        <v>224</v>
      </c>
      <c r="D171" s="334"/>
      <c r="E171" s="310">
        <v>1</v>
      </c>
      <c r="F171" s="349"/>
      <c r="G171" s="296"/>
      <c r="H171" s="296"/>
      <c r="I171" s="298"/>
      <c r="J171" s="299"/>
      <c r="K171" s="299"/>
      <c r="L171" s="299"/>
      <c r="M171" s="299"/>
      <c r="N171" s="301"/>
      <c r="O171" s="301"/>
      <c r="P171" s="301"/>
      <c r="Q171" s="301"/>
      <c r="R171" s="301"/>
      <c r="S171" s="301"/>
      <c r="T171" s="301"/>
      <c r="U171" s="301"/>
      <c r="V171" s="301"/>
      <c r="W171" s="301"/>
      <c r="X171" s="301"/>
      <c r="Y171" s="301"/>
      <c r="Z171" s="301"/>
    </row>
    <row r="172" spans="1:26">
      <c r="A172" s="346" t="s">
        <v>305</v>
      </c>
      <c r="B172" s="347" t="s">
        <v>299</v>
      </c>
      <c r="C172" s="348" t="s">
        <v>224</v>
      </c>
      <c r="D172" s="334"/>
      <c r="E172" s="310">
        <v>1</v>
      </c>
      <c r="F172" s="349"/>
      <c r="G172" s="296"/>
      <c r="H172" s="296"/>
      <c r="I172" s="298"/>
      <c r="J172" s="299"/>
      <c r="K172" s="299"/>
      <c r="L172" s="299"/>
      <c r="M172" s="299"/>
      <c r="N172" s="301"/>
      <c r="O172" s="301"/>
      <c r="P172" s="301"/>
      <c r="Q172" s="301"/>
      <c r="R172" s="301"/>
      <c r="S172" s="301"/>
      <c r="T172" s="301"/>
      <c r="U172" s="301"/>
      <c r="V172" s="301"/>
      <c r="W172" s="301"/>
      <c r="X172" s="301"/>
      <c r="Y172" s="301"/>
      <c r="Z172" s="301"/>
    </row>
    <row r="173" spans="1:26">
      <c r="A173" s="346" t="s">
        <v>308</v>
      </c>
      <c r="B173" s="347" t="s">
        <v>299</v>
      </c>
      <c r="C173" s="348" t="s">
        <v>227</v>
      </c>
      <c r="D173" s="334"/>
      <c r="E173" s="310">
        <v>1</v>
      </c>
      <c r="F173" s="349"/>
      <c r="G173" s="296"/>
      <c r="H173" s="296"/>
      <c r="I173" s="298"/>
      <c r="J173" s="299"/>
      <c r="K173" s="299"/>
      <c r="L173" s="299"/>
      <c r="M173" s="299"/>
      <c r="N173" s="301"/>
      <c r="O173" s="301"/>
      <c r="P173" s="301"/>
      <c r="Q173" s="301"/>
      <c r="R173" s="301"/>
      <c r="S173" s="301"/>
      <c r="T173" s="301"/>
      <c r="U173" s="301"/>
      <c r="V173" s="301"/>
      <c r="W173" s="301"/>
      <c r="X173" s="301"/>
      <c r="Y173" s="301"/>
      <c r="Z173" s="301"/>
    </row>
    <row r="174" spans="1:26">
      <c r="A174" s="346" t="s">
        <v>310</v>
      </c>
      <c r="B174" s="347" t="s">
        <v>299</v>
      </c>
      <c r="C174" s="348" t="s">
        <v>24</v>
      </c>
      <c r="D174" s="334"/>
      <c r="E174" s="310">
        <v>1</v>
      </c>
      <c r="F174" s="349"/>
      <c r="G174" s="296"/>
      <c r="H174" s="296"/>
      <c r="I174" s="298"/>
      <c r="J174" s="299"/>
      <c r="K174" s="299"/>
      <c r="L174" s="299"/>
      <c r="M174" s="299"/>
      <c r="N174" s="301"/>
      <c r="O174" s="301"/>
      <c r="P174" s="301"/>
      <c r="Q174" s="301"/>
      <c r="R174" s="301"/>
      <c r="S174" s="301"/>
      <c r="T174" s="301"/>
      <c r="U174" s="301"/>
      <c r="V174" s="301"/>
      <c r="W174" s="301"/>
      <c r="X174" s="301"/>
      <c r="Y174" s="301"/>
      <c r="Z174" s="301"/>
    </row>
    <row r="175" spans="1:26">
      <c r="A175" s="346" t="s">
        <v>311</v>
      </c>
      <c r="B175" s="347" t="s">
        <v>299</v>
      </c>
      <c r="C175" s="348" t="s">
        <v>224</v>
      </c>
      <c r="D175" s="334"/>
      <c r="E175" s="310">
        <v>1</v>
      </c>
      <c r="F175" s="349"/>
      <c r="G175" s="296"/>
      <c r="H175" s="296"/>
      <c r="I175" s="298"/>
      <c r="J175" s="299"/>
      <c r="K175" s="299"/>
      <c r="L175" s="299"/>
      <c r="M175" s="299"/>
      <c r="N175" s="301"/>
      <c r="O175" s="301"/>
      <c r="P175" s="301"/>
      <c r="Q175" s="301"/>
      <c r="R175" s="301"/>
      <c r="S175" s="301"/>
      <c r="T175" s="301"/>
      <c r="U175" s="301"/>
      <c r="V175" s="301"/>
      <c r="W175" s="301"/>
      <c r="X175" s="301"/>
      <c r="Y175" s="301"/>
      <c r="Z175" s="301"/>
    </row>
    <row r="176" spans="1:26">
      <c r="A176" s="350" t="s">
        <v>312</v>
      </c>
      <c r="B176" s="347" t="s">
        <v>304</v>
      </c>
      <c r="C176" s="348"/>
      <c r="D176" s="334"/>
      <c r="E176" s="310">
        <v>1</v>
      </c>
      <c r="F176" s="349"/>
      <c r="G176" s="296"/>
      <c r="H176" s="296"/>
      <c r="I176" s="298"/>
      <c r="J176" s="299"/>
      <c r="K176" s="299"/>
      <c r="L176" s="299"/>
      <c r="M176" s="299"/>
      <c r="N176" s="301"/>
      <c r="O176" s="301"/>
      <c r="P176" s="301"/>
      <c r="Q176" s="301"/>
      <c r="R176" s="301"/>
      <c r="S176" s="301"/>
      <c r="T176" s="301"/>
      <c r="U176" s="301"/>
      <c r="V176" s="301"/>
      <c r="W176" s="301"/>
      <c r="X176" s="301"/>
      <c r="Y176" s="301"/>
      <c r="Z176" s="301"/>
    </row>
    <row r="177" spans="1:26">
      <c r="A177" s="346" t="s">
        <v>313</v>
      </c>
      <c r="B177" s="347" t="s">
        <v>304</v>
      </c>
      <c r="C177" s="348" t="s">
        <v>224</v>
      </c>
      <c r="D177" s="334"/>
      <c r="E177" s="310">
        <v>1</v>
      </c>
      <c r="F177" s="349"/>
      <c r="G177" s="296"/>
      <c r="H177" s="296"/>
      <c r="I177" s="298"/>
      <c r="J177" s="299"/>
      <c r="K177" s="299"/>
      <c r="L177" s="299"/>
      <c r="M177" s="299"/>
      <c r="N177" s="301"/>
      <c r="O177" s="301"/>
      <c r="P177" s="301"/>
      <c r="Q177" s="301"/>
      <c r="R177" s="301"/>
      <c r="S177" s="301"/>
      <c r="T177" s="301"/>
      <c r="U177" s="301"/>
      <c r="V177" s="301"/>
      <c r="W177" s="301"/>
      <c r="X177" s="301"/>
      <c r="Y177" s="301"/>
      <c r="Z177" s="301"/>
    </row>
    <row r="178" spans="1:26">
      <c r="A178" s="346" t="s">
        <v>314</v>
      </c>
      <c r="B178" s="347" t="s">
        <v>304</v>
      </c>
      <c r="C178" s="348" t="s">
        <v>232</v>
      </c>
      <c r="D178" s="334"/>
      <c r="E178" s="310">
        <v>1</v>
      </c>
      <c r="F178" s="349"/>
      <c r="G178" s="296"/>
      <c r="H178" s="296"/>
      <c r="I178" s="298"/>
      <c r="J178" s="299"/>
      <c r="K178" s="299"/>
      <c r="L178" s="299"/>
      <c r="M178" s="299"/>
      <c r="N178" s="301"/>
      <c r="O178" s="301"/>
      <c r="P178" s="301"/>
      <c r="Q178" s="301"/>
      <c r="R178" s="301"/>
      <c r="S178" s="301"/>
      <c r="T178" s="301"/>
      <c r="U178" s="301"/>
      <c r="V178" s="301"/>
      <c r="W178" s="301"/>
      <c r="X178" s="301"/>
      <c r="Y178" s="301"/>
      <c r="Z178" s="301"/>
    </row>
    <row r="179" spans="1:26">
      <c r="A179" s="350" t="s">
        <v>312</v>
      </c>
      <c r="B179" s="347" t="s">
        <v>304</v>
      </c>
      <c r="C179" s="348"/>
      <c r="D179" s="334"/>
      <c r="E179" s="310">
        <v>1</v>
      </c>
      <c r="F179" s="349"/>
      <c r="G179" s="296"/>
      <c r="H179" s="296"/>
      <c r="I179" s="298"/>
      <c r="J179" s="299"/>
      <c r="K179" s="299"/>
      <c r="L179" s="299"/>
      <c r="M179" s="299"/>
      <c r="N179" s="301"/>
      <c r="O179" s="301"/>
      <c r="P179" s="301"/>
      <c r="Q179" s="301"/>
      <c r="R179" s="301"/>
      <c r="S179" s="301"/>
      <c r="T179" s="301"/>
      <c r="U179" s="301"/>
      <c r="V179" s="301"/>
      <c r="W179" s="301"/>
      <c r="X179" s="301"/>
      <c r="Y179" s="301"/>
      <c r="Z179" s="301"/>
    </row>
    <row r="180" spans="1:26">
      <c r="A180" s="346" t="s">
        <v>315</v>
      </c>
      <c r="B180" s="347" t="s">
        <v>304</v>
      </c>
      <c r="C180" s="348" t="s">
        <v>18</v>
      </c>
      <c r="D180" s="334"/>
      <c r="E180" s="310">
        <v>1</v>
      </c>
      <c r="F180" s="349"/>
      <c r="G180" s="296"/>
      <c r="H180" s="296"/>
      <c r="I180" s="298"/>
      <c r="J180" s="299"/>
      <c r="K180" s="299"/>
      <c r="L180" s="299"/>
      <c r="M180" s="299"/>
      <c r="N180" s="301"/>
      <c r="O180" s="301"/>
      <c r="P180" s="301"/>
      <c r="Q180" s="301"/>
      <c r="R180" s="301"/>
      <c r="S180" s="301"/>
      <c r="T180" s="301"/>
      <c r="U180" s="301"/>
      <c r="V180" s="301"/>
      <c r="W180" s="301"/>
      <c r="X180" s="301"/>
      <c r="Y180" s="301"/>
      <c r="Z180" s="301"/>
    </row>
    <row r="181" spans="1:26">
      <c r="A181" s="346" t="s">
        <v>316</v>
      </c>
      <c r="B181" s="347" t="s">
        <v>304</v>
      </c>
      <c r="C181" s="348" t="s">
        <v>229</v>
      </c>
      <c r="D181" s="334"/>
      <c r="E181" s="310">
        <v>1</v>
      </c>
      <c r="F181" s="349"/>
      <c r="G181" s="296"/>
      <c r="H181" s="296"/>
      <c r="I181" s="298"/>
      <c r="J181" s="299"/>
      <c r="K181" s="299"/>
      <c r="L181" s="299"/>
      <c r="M181" s="299"/>
      <c r="N181" s="301"/>
      <c r="O181" s="301"/>
      <c r="P181" s="301"/>
      <c r="Q181" s="301"/>
      <c r="R181" s="301"/>
      <c r="S181" s="301"/>
      <c r="T181" s="301"/>
      <c r="U181" s="301"/>
      <c r="V181" s="301"/>
      <c r="W181" s="301"/>
      <c r="X181" s="301"/>
      <c r="Y181" s="301"/>
      <c r="Z181" s="301"/>
    </row>
    <row r="182" spans="1:26">
      <c r="A182" s="350" t="s">
        <v>312</v>
      </c>
      <c r="B182" s="347" t="s">
        <v>304</v>
      </c>
      <c r="C182" s="348"/>
      <c r="D182" s="334"/>
      <c r="E182" s="310">
        <v>1</v>
      </c>
      <c r="F182" s="349"/>
      <c r="G182" s="296"/>
      <c r="H182" s="296"/>
      <c r="I182" s="298"/>
      <c r="J182" s="299"/>
      <c r="K182" s="299"/>
      <c r="L182" s="299"/>
      <c r="M182" s="299"/>
      <c r="N182" s="301"/>
      <c r="O182" s="301"/>
      <c r="P182" s="301"/>
      <c r="Q182" s="301"/>
      <c r="R182" s="301"/>
      <c r="S182" s="301"/>
      <c r="T182" s="301"/>
      <c r="U182" s="301"/>
      <c r="V182" s="301"/>
      <c r="W182" s="301"/>
      <c r="X182" s="301"/>
      <c r="Y182" s="301"/>
      <c r="Z182" s="301"/>
    </row>
    <row r="183" spans="1:26">
      <c r="A183" s="346" t="s">
        <v>317</v>
      </c>
      <c r="B183" s="347" t="s">
        <v>307</v>
      </c>
      <c r="C183" s="348" t="s">
        <v>224</v>
      </c>
      <c r="D183" s="334"/>
      <c r="E183" s="310">
        <v>1</v>
      </c>
      <c r="F183" s="349"/>
      <c r="G183" s="296"/>
      <c r="H183" s="296"/>
      <c r="I183" s="298"/>
      <c r="J183" s="299"/>
      <c r="K183" s="299"/>
      <c r="L183" s="299"/>
      <c r="M183" s="299"/>
      <c r="N183" s="301"/>
      <c r="O183" s="301"/>
      <c r="P183" s="301"/>
      <c r="Q183" s="301"/>
      <c r="R183" s="301"/>
      <c r="S183" s="301"/>
      <c r="T183" s="301"/>
      <c r="U183" s="301"/>
      <c r="V183" s="301"/>
      <c r="W183" s="301"/>
      <c r="X183" s="301"/>
      <c r="Y183" s="301"/>
      <c r="Z183" s="301"/>
    </row>
    <row r="184" spans="1:26">
      <c r="A184" s="350" t="s">
        <v>312</v>
      </c>
      <c r="B184" s="347" t="s">
        <v>307</v>
      </c>
      <c r="C184" s="348"/>
      <c r="D184" s="334"/>
      <c r="E184" s="310">
        <v>1</v>
      </c>
      <c r="F184" s="349"/>
      <c r="G184" s="296"/>
      <c r="H184" s="296"/>
      <c r="I184" s="298"/>
      <c r="J184" s="299"/>
      <c r="K184" s="299"/>
      <c r="L184" s="299"/>
      <c r="M184" s="299"/>
      <c r="N184" s="301"/>
      <c r="O184" s="301"/>
      <c r="P184" s="301"/>
      <c r="Q184" s="301"/>
      <c r="R184" s="301"/>
      <c r="S184" s="301"/>
      <c r="T184" s="301"/>
      <c r="U184" s="301"/>
      <c r="V184" s="301"/>
      <c r="W184" s="301"/>
      <c r="X184" s="301"/>
      <c r="Y184" s="301"/>
      <c r="Z184" s="301"/>
    </row>
    <row r="185" spans="1:26">
      <c r="A185" s="350" t="s">
        <v>312</v>
      </c>
      <c r="B185" s="347" t="s">
        <v>307</v>
      </c>
      <c r="C185" s="348"/>
      <c r="D185" s="334"/>
      <c r="E185" s="310">
        <v>1</v>
      </c>
      <c r="F185" s="349"/>
      <c r="G185" s="296"/>
      <c r="H185" s="296"/>
      <c r="I185" s="298"/>
      <c r="J185" s="299"/>
      <c r="K185" s="299"/>
      <c r="L185" s="299"/>
      <c r="M185" s="299"/>
      <c r="N185" s="301"/>
      <c r="O185" s="301"/>
      <c r="P185" s="301"/>
      <c r="Q185" s="301"/>
      <c r="R185" s="301"/>
      <c r="S185" s="301"/>
      <c r="T185" s="301"/>
      <c r="U185" s="301"/>
      <c r="V185" s="301"/>
      <c r="W185" s="301"/>
      <c r="X185" s="301"/>
      <c r="Y185" s="301"/>
      <c r="Z185" s="301"/>
    </row>
    <row r="186" spans="1:26">
      <c r="A186" s="350" t="s">
        <v>312</v>
      </c>
      <c r="B186" s="347" t="s">
        <v>307</v>
      </c>
      <c r="C186" s="348"/>
      <c r="D186" s="334"/>
      <c r="E186" s="310">
        <v>1</v>
      </c>
      <c r="F186" s="349"/>
      <c r="G186" s="296"/>
      <c r="H186" s="296"/>
      <c r="I186" s="298"/>
      <c r="J186" s="299"/>
      <c r="K186" s="299"/>
      <c r="L186" s="299"/>
      <c r="M186" s="299"/>
      <c r="N186" s="301"/>
      <c r="O186" s="301"/>
      <c r="P186" s="301"/>
      <c r="Q186" s="301"/>
      <c r="R186" s="301"/>
      <c r="S186" s="301"/>
      <c r="T186" s="301"/>
      <c r="U186" s="301"/>
      <c r="V186" s="301"/>
      <c r="W186" s="301"/>
      <c r="X186" s="301"/>
      <c r="Y186" s="301"/>
      <c r="Z186" s="301"/>
    </row>
    <row r="187" spans="1:26">
      <c r="A187" s="346" t="s">
        <v>319</v>
      </c>
      <c r="B187" s="347" t="s">
        <v>309</v>
      </c>
      <c r="C187" s="348" t="s">
        <v>234</v>
      </c>
      <c r="D187" s="334"/>
      <c r="E187" s="310">
        <v>1</v>
      </c>
      <c r="F187" s="349"/>
      <c r="G187" s="296"/>
      <c r="H187" s="296"/>
      <c r="I187" s="298"/>
      <c r="J187" s="299"/>
      <c r="K187" s="299"/>
      <c r="L187" s="299"/>
      <c r="M187" s="299"/>
      <c r="N187" s="301"/>
      <c r="O187" s="301"/>
      <c r="P187" s="301"/>
      <c r="Q187" s="301"/>
      <c r="R187" s="301"/>
      <c r="S187" s="301"/>
      <c r="T187" s="301"/>
      <c r="U187" s="301"/>
      <c r="V187" s="301"/>
      <c r="W187" s="301"/>
      <c r="X187" s="301"/>
      <c r="Y187" s="301"/>
      <c r="Z187" s="301"/>
    </row>
    <row r="188" spans="1:26">
      <c r="A188" s="350" t="s">
        <v>312</v>
      </c>
      <c r="B188" s="347" t="s">
        <v>309</v>
      </c>
      <c r="C188" s="348"/>
      <c r="D188" s="334"/>
      <c r="E188" s="310">
        <v>1</v>
      </c>
      <c r="F188" s="349"/>
      <c r="G188" s="296"/>
      <c r="H188" s="296"/>
      <c r="I188" s="298"/>
      <c r="J188" s="299"/>
      <c r="K188" s="299"/>
      <c r="L188" s="299"/>
      <c r="M188" s="299"/>
      <c r="N188" s="301"/>
      <c r="O188" s="301"/>
      <c r="P188" s="301"/>
      <c r="Q188" s="301"/>
      <c r="R188" s="301"/>
      <c r="S188" s="301"/>
      <c r="T188" s="301"/>
      <c r="U188" s="301"/>
      <c r="V188" s="301"/>
      <c r="W188" s="301"/>
      <c r="X188" s="301"/>
      <c r="Y188" s="301"/>
      <c r="Z188" s="301"/>
    </row>
    <row r="189" spans="1:26">
      <c r="A189" s="346" t="s">
        <v>321</v>
      </c>
      <c r="B189" s="347" t="s">
        <v>309</v>
      </c>
      <c r="C189" s="334" t="s">
        <v>224</v>
      </c>
      <c r="D189" s="334"/>
      <c r="E189" s="310">
        <v>1</v>
      </c>
      <c r="F189" s="332"/>
      <c r="G189" s="296">
        <v>0</v>
      </c>
      <c r="H189" s="296">
        <v>0</v>
      </c>
      <c r="I189" s="298">
        <f t="shared" si="11"/>
        <v>0</v>
      </c>
      <c r="J189" s="299"/>
      <c r="K189" s="299"/>
      <c r="L189" s="299"/>
      <c r="M189" s="299"/>
      <c r="N189" s="301"/>
      <c r="O189" s="301"/>
      <c r="P189" s="301"/>
      <c r="Q189" s="301"/>
      <c r="R189" s="301"/>
      <c r="S189" s="301"/>
      <c r="T189" s="301"/>
      <c r="U189" s="301"/>
      <c r="V189" s="301"/>
      <c r="W189" s="301"/>
      <c r="X189" s="301"/>
      <c r="Y189" s="301"/>
      <c r="Z189" s="301"/>
    </row>
    <row r="190" spans="1:26">
      <c r="A190" s="346" t="s">
        <v>322</v>
      </c>
      <c r="B190" s="347" t="s">
        <v>309</v>
      </c>
      <c r="C190" s="334" t="s">
        <v>224</v>
      </c>
      <c r="D190" s="334"/>
      <c r="E190" s="310">
        <v>1</v>
      </c>
      <c r="F190" s="335"/>
      <c r="G190" s="296">
        <v>0</v>
      </c>
      <c r="H190" s="296">
        <v>0</v>
      </c>
      <c r="I190" s="298">
        <f t="shared" si="11"/>
        <v>0</v>
      </c>
      <c r="J190" s="299"/>
      <c r="K190" s="299"/>
      <c r="L190" s="299"/>
      <c r="M190" s="299"/>
      <c r="N190" s="301"/>
      <c r="O190" s="301"/>
      <c r="P190" s="301"/>
      <c r="Q190" s="301"/>
      <c r="R190" s="301"/>
      <c r="S190" s="301"/>
      <c r="T190" s="301"/>
      <c r="U190" s="301"/>
      <c r="V190" s="301"/>
      <c r="W190" s="301"/>
      <c r="X190" s="301"/>
      <c r="Y190" s="301"/>
      <c r="Z190" s="301"/>
    </row>
    <row r="191" spans="1:26">
      <c r="A191" s="351" t="s">
        <v>312</v>
      </c>
      <c r="B191" s="347" t="s">
        <v>309</v>
      </c>
      <c r="C191" s="334"/>
      <c r="D191" s="334"/>
      <c r="E191" s="310">
        <v>1</v>
      </c>
      <c r="F191" s="332"/>
      <c r="G191" s="296">
        <v>0</v>
      </c>
      <c r="H191" s="296">
        <v>0</v>
      </c>
      <c r="I191" s="298">
        <f t="shared" si="11"/>
        <v>0</v>
      </c>
      <c r="J191" s="299"/>
      <c r="K191" s="299"/>
      <c r="L191" s="299"/>
      <c r="M191" s="299"/>
      <c r="N191" s="301"/>
      <c r="O191" s="301"/>
      <c r="P191" s="301"/>
      <c r="Q191" s="301"/>
      <c r="R191" s="301"/>
      <c r="S191" s="301"/>
      <c r="T191" s="301"/>
      <c r="U191" s="301"/>
      <c r="V191" s="301"/>
      <c r="W191" s="301"/>
      <c r="X191" s="301"/>
      <c r="Y191" s="301"/>
      <c r="Z191" s="301"/>
    </row>
    <row r="192" spans="1:26">
      <c r="A192" s="350" t="s">
        <v>312</v>
      </c>
      <c r="B192" s="352" t="s">
        <v>309</v>
      </c>
      <c r="C192" s="348"/>
      <c r="D192" s="334"/>
      <c r="E192" s="310">
        <v>1</v>
      </c>
      <c r="F192" s="349"/>
      <c r="G192" s="296">
        <v>0</v>
      </c>
      <c r="H192" s="296">
        <v>0</v>
      </c>
      <c r="I192" s="298">
        <f t="shared" si="11"/>
        <v>0</v>
      </c>
      <c r="J192" s="299"/>
      <c r="K192" s="299"/>
      <c r="L192" s="299"/>
      <c r="M192" s="299"/>
      <c r="N192" s="301"/>
      <c r="O192" s="301"/>
      <c r="P192" s="301"/>
      <c r="Q192" s="301"/>
      <c r="R192" s="301"/>
      <c r="S192" s="301"/>
      <c r="T192" s="301"/>
      <c r="U192" s="301"/>
      <c r="V192" s="301"/>
      <c r="W192" s="301"/>
      <c r="X192" s="301"/>
      <c r="Y192" s="301"/>
      <c r="Z192" s="301"/>
    </row>
    <row r="193" spans="1:26" ht="47.25">
      <c r="A193" s="306" t="s">
        <v>460</v>
      </c>
      <c r="B193" s="306" t="s">
        <v>461</v>
      </c>
      <c r="C193" s="307" t="s">
        <v>462</v>
      </c>
      <c r="D193" s="307" t="s">
        <v>463</v>
      </c>
      <c r="E193" s="307" t="s">
        <v>464</v>
      </c>
      <c r="F193" s="338"/>
      <c r="G193" s="307" t="s">
        <v>465</v>
      </c>
      <c r="H193" s="307" t="s">
        <v>466</v>
      </c>
      <c r="I193" s="307" t="s">
        <v>467</v>
      </c>
      <c r="J193" s="299"/>
      <c r="K193" s="299"/>
      <c r="L193" s="299"/>
      <c r="M193" s="299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  <c r="Z193" s="300"/>
    </row>
    <row r="194" spans="1:26">
      <c r="A194" s="318" t="s">
        <v>468</v>
      </c>
      <c r="B194" s="340" t="s">
        <v>299</v>
      </c>
      <c r="C194" s="312">
        <f>SUMIFS($E$170:$E$192,$B$170:$B$192,"FGS-1",$D$170:$D$192,"&lt;&gt;VAGO")</f>
        <v>6</v>
      </c>
      <c r="D194" s="312">
        <f>SUMIFS($E$170:$E$192,$B$170:$B$192,"FGS-1",$D$170:$D$192,"VAGO")</f>
        <v>0</v>
      </c>
      <c r="E194" s="312">
        <f t="shared" ref="E194:E199" si="12">C194+D194</f>
        <v>6</v>
      </c>
      <c r="F194" s="341"/>
      <c r="G194" s="298">
        <f>SUMIF($B$170:$B$192,"FGS-1",$G$170:$G$192)</f>
        <v>0</v>
      </c>
      <c r="H194" s="298">
        <v>1392.8</v>
      </c>
      <c r="I194" s="298">
        <f>(G194+H194)*E194</f>
        <v>8356.7999999999993</v>
      </c>
      <c r="J194" s="299"/>
      <c r="K194" s="299"/>
      <c r="L194" s="299"/>
      <c r="M194" s="299"/>
      <c r="N194" s="295"/>
      <c r="O194" s="295"/>
      <c r="P194" s="295"/>
      <c r="Q194" s="295"/>
      <c r="R194" s="295"/>
      <c r="S194" s="295"/>
      <c r="T194" s="295"/>
      <c r="U194" s="295"/>
      <c r="V194" s="295"/>
      <c r="W194" s="295"/>
      <c r="X194" s="295"/>
      <c r="Y194" s="295"/>
      <c r="Z194" s="295"/>
    </row>
    <row r="195" spans="1:26">
      <c r="A195" s="318" t="s">
        <v>469</v>
      </c>
      <c r="B195" s="340" t="s">
        <v>470</v>
      </c>
      <c r="C195" s="312">
        <v>4</v>
      </c>
      <c r="D195" s="312">
        <v>3</v>
      </c>
      <c r="E195" s="312">
        <f t="shared" si="12"/>
        <v>7</v>
      </c>
      <c r="F195" s="342"/>
      <c r="G195" s="298">
        <f>SUMIF($B$170:$B$192,"FGS-2",$G$170:$G$192)</f>
        <v>0</v>
      </c>
      <c r="H195" s="298">
        <v>849.76</v>
      </c>
      <c r="I195" s="298">
        <f t="shared" ref="I195:I199" si="13">(G195+H195)*E195</f>
        <v>5948.32</v>
      </c>
      <c r="J195" s="299"/>
      <c r="K195" s="299"/>
      <c r="L195" s="299"/>
      <c r="M195" s="299"/>
      <c r="N195" s="295"/>
      <c r="O195" s="295"/>
      <c r="P195" s="295"/>
      <c r="Q195" s="295"/>
      <c r="R195" s="295"/>
      <c r="S195" s="295"/>
      <c r="T195" s="295"/>
      <c r="U195" s="295"/>
      <c r="V195" s="295"/>
      <c r="W195" s="295"/>
      <c r="X195" s="295"/>
      <c r="Y195" s="295"/>
      <c r="Z195" s="295"/>
    </row>
    <row r="196" spans="1:26">
      <c r="A196" s="318" t="s">
        <v>471</v>
      </c>
      <c r="B196" s="340" t="s">
        <v>307</v>
      </c>
      <c r="C196" s="312">
        <v>1</v>
      </c>
      <c r="D196" s="312">
        <v>3</v>
      </c>
      <c r="E196" s="312">
        <f t="shared" si="12"/>
        <v>4</v>
      </c>
      <c r="F196" s="342"/>
      <c r="G196" s="298">
        <f>SUMIF($B$170:$B$192,"FGS-3",$G$170:$G$192)</f>
        <v>0</v>
      </c>
      <c r="H196" s="298">
        <v>566.5</v>
      </c>
      <c r="I196" s="298">
        <f t="shared" si="13"/>
        <v>2266</v>
      </c>
      <c r="J196" s="299"/>
      <c r="K196" s="299"/>
      <c r="L196" s="299"/>
      <c r="M196" s="299"/>
      <c r="N196" s="295"/>
      <c r="O196" s="295"/>
      <c r="P196" s="295"/>
      <c r="Q196" s="295"/>
      <c r="R196" s="295"/>
      <c r="S196" s="295"/>
      <c r="T196" s="295"/>
      <c r="U196" s="295"/>
      <c r="V196" s="295"/>
      <c r="W196" s="295"/>
      <c r="X196" s="295"/>
      <c r="Y196" s="295"/>
      <c r="Z196" s="295"/>
    </row>
    <row r="197" spans="1:26">
      <c r="A197" s="322" t="s">
        <v>472</v>
      </c>
      <c r="B197" s="353" t="s">
        <v>473</v>
      </c>
      <c r="C197" s="312">
        <v>3</v>
      </c>
      <c r="D197" s="312">
        <v>3</v>
      </c>
      <c r="E197" s="312">
        <f t="shared" si="12"/>
        <v>6</v>
      </c>
      <c r="F197" s="343"/>
      <c r="G197" s="298">
        <f>SUMIF($B$170:$B$192,"FGA-1",$G$170:$G$192)</f>
        <v>0</v>
      </c>
      <c r="H197" s="298">
        <v>505.81</v>
      </c>
      <c r="I197" s="298">
        <f t="shared" si="13"/>
        <v>3034.86</v>
      </c>
      <c r="J197" s="299"/>
      <c r="K197" s="299"/>
      <c r="L197" s="299"/>
      <c r="M197" s="299"/>
      <c r="N197" s="295"/>
      <c r="O197" s="295"/>
      <c r="P197" s="295"/>
      <c r="Q197" s="295"/>
      <c r="R197" s="295"/>
      <c r="S197" s="295"/>
      <c r="T197" s="295"/>
      <c r="U197" s="295"/>
      <c r="V197" s="295"/>
      <c r="W197" s="295"/>
      <c r="X197" s="295"/>
      <c r="Y197" s="295"/>
      <c r="Z197" s="295"/>
    </row>
    <row r="198" spans="1:26">
      <c r="A198" s="318" t="s">
        <v>474</v>
      </c>
      <c r="B198" s="340" t="s">
        <v>475</v>
      </c>
      <c r="C198" s="312">
        <f>SUMIFS($E$170:$E$192,$B$170:$B$192,"FGA-2",$D$170:$D$192,"&lt;&gt;VAGO")</f>
        <v>0</v>
      </c>
      <c r="D198" s="312">
        <f>SUMIFS($E$170:$E$192,$B$170:$B$192,"FGA-2",$D$170:$D$192,"VAGO")</f>
        <v>0</v>
      </c>
      <c r="E198" s="312">
        <f t="shared" si="12"/>
        <v>0</v>
      </c>
      <c r="F198" s="343"/>
      <c r="G198" s="298">
        <f>SUMIF($B$170:$B$192,"FGA-2",$G$170:$G$192)</f>
        <v>0</v>
      </c>
      <c r="H198" s="298">
        <f>SUMIF($B$170:$B$192,"FGA-2",$G$170:$G$192)</f>
        <v>0</v>
      </c>
      <c r="I198" s="298">
        <f t="shared" si="13"/>
        <v>0</v>
      </c>
      <c r="J198" s="299"/>
      <c r="K198" s="299"/>
      <c r="L198" s="299"/>
      <c r="M198" s="299"/>
      <c r="N198" s="295"/>
      <c r="O198" s="295"/>
      <c r="P198" s="295"/>
      <c r="Q198" s="295"/>
      <c r="R198" s="295"/>
      <c r="S198" s="295"/>
      <c r="T198" s="295"/>
      <c r="U198" s="295"/>
      <c r="V198" s="295"/>
      <c r="W198" s="295"/>
      <c r="X198" s="295"/>
      <c r="Y198" s="295"/>
      <c r="Z198" s="295"/>
    </row>
    <row r="199" spans="1:26">
      <c r="A199" s="318" t="s">
        <v>476</v>
      </c>
      <c r="B199" s="340" t="s">
        <v>477</v>
      </c>
      <c r="C199" s="312">
        <f>SUMIFS($E$170:$E$192,$B$170:$B$192,"FGA-3",$D$170:$D$192,"&lt;&gt;VAGO")</f>
        <v>0</v>
      </c>
      <c r="D199" s="312">
        <f>SUMIFS($E$170:$E$192,$B$170:$B$192,"FGA-3",$D$170:$D$192,"VAGO")</f>
        <v>0</v>
      </c>
      <c r="E199" s="312">
        <f t="shared" si="12"/>
        <v>0</v>
      </c>
      <c r="F199" s="342"/>
      <c r="G199" s="298">
        <f>SUMIF($B$170:$B$192,"FGA-3",$G$170:$G$192)</f>
        <v>0</v>
      </c>
      <c r="H199" s="298">
        <f>SUMIF($B$170:$B$192,"FGA-3",$G$170:$G$192)</f>
        <v>0</v>
      </c>
      <c r="I199" s="298">
        <f t="shared" si="13"/>
        <v>0</v>
      </c>
      <c r="J199" s="299"/>
      <c r="K199" s="299"/>
      <c r="L199" s="299"/>
      <c r="M199" s="299"/>
      <c r="N199" s="300"/>
      <c r="O199" s="300"/>
      <c r="P199" s="300"/>
      <c r="Q199" s="300"/>
      <c r="R199" s="300"/>
      <c r="S199" s="300"/>
      <c r="T199" s="300"/>
      <c r="U199" s="300"/>
      <c r="V199" s="300"/>
      <c r="W199" s="300"/>
      <c r="X199" s="300"/>
      <c r="Y199" s="300"/>
      <c r="Z199" s="300"/>
    </row>
    <row r="200" spans="1:26" ht="31.5">
      <c r="A200" s="306" t="s">
        <v>478</v>
      </c>
      <c r="B200" s="338"/>
      <c r="C200" s="307">
        <f t="shared" ref="C200:E200" si="14">SUM(C194:C199)</f>
        <v>14</v>
      </c>
      <c r="D200" s="307">
        <f t="shared" si="14"/>
        <v>9</v>
      </c>
      <c r="E200" s="307">
        <f t="shared" si="14"/>
        <v>23</v>
      </c>
      <c r="F200" s="338"/>
      <c r="G200" s="344">
        <f t="shared" ref="G200:H200" si="15">SUM(G194:G199)</f>
        <v>0</v>
      </c>
      <c r="H200" s="344">
        <f t="shared" si="15"/>
        <v>3314.87</v>
      </c>
      <c r="I200" s="344">
        <f>I194+I195+I196+I197</f>
        <v>19605.98</v>
      </c>
      <c r="J200" s="299"/>
      <c r="K200" s="299"/>
      <c r="L200" s="299"/>
      <c r="M200" s="299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  <c r="Z200" s="300"/>
    </row>
    <row r="201" spans="1:26" ht="33" customHeight="1">
      <c r="A201" s="317"/>
      <c r="B201" s="317"/>
      <c r="C201" s="317"/>
      <c r="D201" s="317"/>
      <c r="E201" s="317"/>
      <c r="F201" s="317"/>
      <c r="G201" s="317"/>
      <c r="H201" s="317"/>
      <c r="I201" s="331"/>
      <c r="J201" s="331"/>
      <c r="K201" s="331"/>
      <c r="L201" s="331"/>
      <c r="M201" s="331"/>
      <c r="N201" s="295"/>
      <c r="O201" s="295"/>
      <c r="P201" s="295"/>
      <c r="Q201" s="295"/>
      <c r="R201" s="295"/>
      <c r="S201" s="295"/>
      <c r="T201" s="295"/>
      <c r="U201" s="295"/>
      <c r="V201" s="295"/>
      <c r="W201" s="295"/>
      <c r="X201" s="295"/>
      <c r="Y201" s="295"/>
      <c r="Z201" s="295"/>
    </row>
    <row r="202" spans="1:26" ht="47.25">
      <c r="A202" s="306"/>
      <c r="B202" s="306"/>
      <c r="C202" s="307" t="s">
        <v>479</v>
      </c>
      <c r="D202" s="307" t="s">
        <v>480</v>
      </c>
      <c r="E202" s="307" t="s">
        <v>481</v>
      </c>
      <c r="F202" s="308"/>
      <c r="G202" s="307" t="s">
        <v>482</v>
      </c>
      <c r="H202" s="307" t="s">
        <v>483</v>
      </c>
      <c r="I202" s="307" t="s">
        <v>484</v>
      </c>
      <c r="J202" s="331"/>
      <c r="K202" s="331"/>
      <c r="L202" s="331"/>
      <c r="M202" s="331"/>
      <c r="N202" s="295"/>
      <c r="O202" s="295"/>
      <c r="P202" s="295"/>
      <c r="Q202" s="295"/>
      <c r="R202" s="295"/>
      <c r="S202" s="295"/>
      <c r="T202" s="295"/>
      <c r="U202" s="295"/>
      <c r="V202" s="295"/>
      <c r="W202" s="295"/>
      <c r="X202" s="295"/>
      <c r="Y202" s="295"/>
      <c r="Z202" s="295"/>
    </row>
    <row r="203" spans="1:26" ht="31.5">
      <c r="A203" s="306" t="s">
        <v>485</v>
      </c>
      <c r="B203" s="308"/>
      <c r="C203" s="307">
        <f>SUM(C146+C200)</f>
        <v>141</v>
      </c>
      <c r="D203" s="307">
        <f>SUM(D200+D146)</f>
        <v>9</v>
      </c>
      <c r="E203" s="307">
        <f>SUM(C203+D203)</f>
        <v>150</v>
      </c>
      <c r="F203" s="308"/>
      <c r="G203" s="344">
        <f>SUM(H7:H133)</f>
        <v>145748.70999999979</v>
      </c>
      <c r="H203" s="344">
        <f>SUM(I146+H166+H200)</f>
        <v>3314.87</v>
      </c>
      <c r="I203" s="344">
        <f>SUM(J146+I166+I200)</f>
        <v>748648.66</v>
      </c>
      <c r="J203" s="331"/>
      <c r="K203" s="331"/>
      <c r="L203" s="331"/>
      <c r="M203" s="331"/>
      <c r="N203" s="295"/>
      <c r="O203" s="295"/>
      <c r="P203" s="295"/>
      <c r="Q203" s="295"/>
      <c r="R203" s="295"/>
      <c r="S203" s="295"/>
      <c r="T203" s="295"/>
      <c r="U203" s="295"/>
      <c r="V203" s="295"/>
      <c r="W203" s="295"/>
      <c r="X203" s="295"/>
      <c r="Y203" s="295"/>
      <c r="Z203" s="295"/>
    </row>
    <row r="204" spans="1:26" ht="30" customHeight="1">
      <c r="A204" s="317"/>
      <c r="B204" s="317"/>
      <c r="C204" s="317"/>
      <c r="D204" s="317"/>
      <c r="E204" s="317"/>
      <c r="F204" s="317"/>
      <c r="G204" s="317"/>
      <c r="H204" s="317"/>
      <c r="I204" s="331"/>
      <c r="J204" s="331"/>
      <c r="K204" s="331"/>
      <c r="L204" s="331"/>
      <c r="M204" s="331"/>
      <c r="N204" s="295"/>
      <c r="O204" s="295"/>
      <c r="P204" s="295"/>
      <c r="Q204" s="295"/>
      <c r="R204" s="295"/>
      <c r="S204" s="295"/>
      <c r="T204" s="295"/>
      <c r="U204" s="295"/>
      <c r="V204" s="295"/>
      <c r="W204" s="295"/>
      <c r="X204" s="295"/>
      <c r="Y204" s="295"/>
      <c r="Z204" s="295"/>
    </row>
    <row r="205" spans="1:26">
      <c r="A205" s="440" t="s">
        <v>486</v>
      </c>
      <c r="B205" s="432"/>
      <c r="C205" s="432"/>
      <c r="D205" s="432"/>
      <c r="E205" s="432"/>
      <c r="F205" s="433"/>
      <c r="G205" s="299"/>
      <c r="H205" s="317"/>
      <c r="I205" s="317"/>
      <c r="J205" s="317"/>
      <c r="K205" s="331"/>
      <c r="L205" s="331"/>
      <c r="M205" s="331"/>
      <c r="N205" s="295"/>
      <c r="O205" s="295"/>
      <c r="P205" s="295"/>
      <c r="Q205" s="295"/>
      <c r="R205" s="295"/>
      <c r="S205" s="295"/>
      <c r="T205" s="295"/>
      <c r="U205" s="295"/>
      <c r="V205" s="295"/>
      <c r="W205" s="295"/>
      <c r="X205" s="295"/>
      <c r="Y205" s="295"/>
      <c r="Z205" s="295"/>
    </row>
    <row r="206" spans="1:26">
      <c r="A206" s="441" t="s">
        <v>487</v>
      </c>
      <c r="B206" s="432"/>
      <c r="C206" s="432"/>
      <c r="D206" s="432"/>
      <c r="E206" s="432"/>
      <c r="F206" s="433"/>
      <c r="G206" s="299"/>
      <c r="H206" s="317"/>
      <c r="I206" s="317"/>
      <c r="J206" s="317"/>
      <c r="K206" s="331"/>
      <c r="L206" s="331"/>
      <c r="M206" s="331"/>
      <c r="N206" s="295"/>
      <c r="O206" s="295"/>
      <c r="P206" s="295"/>
      <c r="Q206" s="295"/>
      <c r="R206" s="295"/>
      <c r="S206" s="295"/>
      <c r="T206" s="295"/>
      <c r="U206" s="295"/>
      <c r="V206" s="295"/>
      <c r="W206" s="295"/>
      <c r="X206" s="295"/>
      <c r="Y206" s="295"/>
      <c r="Z206" s="295"/>
    </row>
    <row r="207" spans="1:26">
      <c r="A207" s="441" t="s">
        <v>488</v>
      </c>
      <c r="B207" s="432"/>
      <c r="C207" s="432"/>
      <c r="D207" s="432"/>
      <c r="E207" s="432"/>
      <c r="F207" s="433"/>
      <c r="G207" s="299"/>
      <c r="H207" s="317"/>
      <c r="I207" s="317"/>
      <c r="J207" s="317"/>
      <c r="K207" s="331"/>
      <c r="L207" s="331"/>
      <c r="M207" s="331"/>
      <c r="N207" s="295"/>
      <c r="O207" s="295"/>
      <c r="P207" s="295"/>
      <c r="Q207" s="295"/>
      <c r="R207" s="295"/>
      <c r="S207" s="295"/>
      <c r="T207" s="295"/>
      <c r="U207" s="295"/>
      <c r="V207" s="295"/>
      <c r="W207" s="295"/>
      <c r="X207" s="295"/>
      <c r="Y207" s="295"/>
      <c r="Z207" s="295"/>
    </row>
    <row r="208" spans="1:26">
      <c r="A208" s="442" t="s">
        <v>489</v>
      </c>
      <c r="B208" s="432"/>
      <c r="C208" s="432"/>
      <c r="D208" s="432"/>
      <c r="E208" s="432"/>
      <c r="F208" s="433"/>
      <c r="G208" s="299"/>
      <c r="H208" s="317"/>
      <c r="I208" s="317"/>
      <c r="J208" s="317"/>
      <c r="K208" s="331"/>
      <c r="L208" s="331"/>
      <c r="M208" s="331"/>
      <c r="N208" s="295"/>
      <c r="O208" s="295"/>
      <c r="P208" s="295"/>
      <c r="Q208" s="295"/>
      <c r="R208" s="295"/>
      <c r="S208" s="295"/>
      <c r="T208" s="295"/>
      <c r="U208" s="295"/>
      <c r="V208" s="295"/>
      <c r="W208" s="295"/>
      <c r="X208" s="295"/>
      <c r="Y208" s="295"/>
      <c r="Z208" s="295"/>
    </row>
    <row r="209" spans="1:26">
      <c r="A209" s="442" t="s">
        <v>490</v>
      </c>
      <c r="B209" s="432"/>
      <c r="C209" s="432"/>
      <c r="D209" s="432"/>
      <c r="E209" s="432"/>
      <c r="F209" s="433"/>
      <c r="G209" s="299"/>
      <c r="H209" s="317"/>
      <c r="I209" s="317"/>
      <c r="J209" s="317"/>
      <c r="K209" s="331"/>
      <c r="L209" s="331"/>
      <c r="M209" s="331"/>
      <c r="N209" s="295"/>
      <c r="O209" s="295"/>
      <c r="P209" s="295"/>
      <c r="Q209" s="295"/>
      <c r="R209" s="295"/>
      <c r="S209" s="295"/>
      <c r="T209" s="295"/>
      <c r="U209" s="295"/>
      <c r="V209" s="295"/>
      <c r="W209" s="295"/>
      <c r="X209" s="295"/>
      <c r="Y209" s="295"/>
      <c r="Z209" s="295"/>
    </row>
    <row r="210" spans="1:26">
      <c r="A210" s="442" t="s">
        <v>491</v>
      </c>
      <c r="B210" s="432"/>
      <c r="C210" s="432"/>
      <c r="D210" s="432"/>
      <c r="E210" s="432"/>
      <c r="F210" s="433"/>
      <c r="G210" s="299"/>
      <c r="H210" s="317"/>
      <c r="I210" s="317"/>
      <c r="J210" s="317"/>
      <c r="K210" s="331"/>
      <c r="L210" s="331"/>
      <c r="M210" s="331"/>
      <c r="N210" s="295"/>
      <c r="O210" s="295"/>
      <c r="P210" s="295"/>
      <c r="Q210" s="295"/>
      <c r="R210" s="295"/>
      <c r="S210" s="295"/>
      <c r="T210" s="295"/>
      <c r="U210" s="295"/>
      <c r="V210" s="295"/>
      <c r="W210" s="295"/>
      <c r="X210" s="295"/>
      <c r="Y210" s="295"/>
      <c r="Z210" s="295"/>
    </row>
    <row r="211" spans="1:26">
      <c r="A211" s="442"/>
      <c r="B211" s="432"/>
      <c r="C211" s="432"/>
      <c r="D211" s="432"/>
      <c r="E211" s="432"/>
      <c r="F211" s="433"/>
      <c r="G211" s="299"/>
      <c r="H211" s="317"/>
      <c r="I211" s="317"/>
      <c r="J211" s="317"/>
      <c r="K211" s="331"/>
      <c r="L211" s="331"/>
      <c r="M211" s="331"/>
      <c r="N211" s="295"/>
      <c r="O211" s="295"/>
      <c r="P211" s="295"/>
      <c r="Q211" s="295"/>
      <c r="R211" s="295"/>
      <c r="S211" s="295"/>
      <c r="T211" s="295"/>
      <c r="U211" s="295"/>
      <c r="V211" s="295"/>
      <c r="W211" s="295"/>
      <c r="X211" s="295"/>
      <c r="Y211" s="295"/>
      <c r="Z211" s="295"/>
    </row>
    <row r="212" spans="1:26">
      <c r="A212" s="442"/>
      <c r="B212" s="432"/>
      <c r="C212" s="432"/>
      <c r="D212" s="432"/>
      <c r="E212" s="432"/>
      <c r="F212" s="433"/>
      <c r="G212" s="299"/>
      <c r="H212" s="317"/>
      <c r="I212" s="317"/>
      <c r="J212" s="317"/>
      <c r="K212" s="331"/>
      <c r="L212" s="331"/>
      <c r="M212" s="331"/>
      <c r="N212" s="295"/>
      <c r="O212" s="295"/>
      <c r="P212" s="295"/>
      <c r="Q212" s="295"/>
      <c r="R212" s="295"/>
      <c r="S212" s="295"/>
      <c r="T212" s="295"/>
      <c r="U212" s="295"/>
      <c r="V212" s="295"/>
      <c r="W212" s="295"/>
      <c r="X212" s="295"/>
      <c r="Y212" s="295"/>
      <c r="Z212" s="295"/>
    </row>
    <row r="213" spans="1:26">
      <c r="A213" s="439"/>
      <c r="B213" s="432"/>
      <c r="C213" s="432"/>
      <c r="D213" s="432"/>
      <c r="E213" s="432"/>
      <c r="F213" s="433"/>
      <c r="G213" s="299"/>
      <c r="H213" s="317"/>
      <c r="I213" s="317"/>
      <c r="J213" s="317"/>
      <c r="K213" s="331"/>
      <c r="L213" s="331"/>
      <c r="M213" s="331"/>
      <c r="N213" s="295"/>
      <c r="O213" s="295"/>
      <c r="P213" s="295"/>
      <c r="Q213" s="295"/>
      <c r="R213" s="295"/>
      <c r="S213" s="295"/>
      <c r="T213" s="295"/>
      <c r="U213" s="295"/>
      <c r="V213" s="295"/>
      <c r="W213" s="295"/>
      <c r="X213" s="295"/>
      <c r="Y213" s="295"/>
      <c r="Z213" s="295"/>
    </row>
    <row r="214" spans="1:26">
      <c r="A214" s="439"/>
      <c r="B214" s="432"/>
      <c r="C214" s="432"/>
      <c r="D214" s="432"/>
      <c r="E214" s="432"/>
      <c r="F214" s="433"/>
      <c r="G214" s="299"/>
      <c r="H214" s="317"/>
      <c r="I214" s="317"/>
      <c r="J214" s="317"/>
      <c r="K214" s="331"/>
      <c r="L214" s="331"/>
      <c r="M214" s="331"/>
      <c r="N214" s="295"/>
      <c r="O214" s="295"/>
      <c r="P214" s="295"/>
      <c r="Q214" s="295"/>
      <c r="R214" s="295"/>
      <c r="S214" s="295"/>
      <c r="T214" s="295"/>
      <c r="U214" s="295"/>
      <c r="V214" s="295"/>
      <c r="W214" s="295"/>
      <c r="X214" s="295"/>
      <c r="Y214" s="295"/>
      <c r="Z214" s="295"/>
    </row>
    <row r="215" spans="1:26">
      <c r="A215" s="439"/>
      <c r="B215" s="432"/>
      <c r="C215" s="432"/>
      <c r="D215" s="432"/>
      <c r="E215" s="432"/>
      <c r="F215" s="433"/>
      <c r="G215" s="299"/>
      <c r="H215" s="317"/>
      <c r="I215" s="317"/>
      <c r="J215" s="317"/>
      <c r="K215" s="331"/>
      <c r="L215" s="331"/>
      <c r="M215" s="331"/>
      <c r="N215" s="295"/>
      <c r="O215" s="295"/>
      <c r="P215" s="295"/>
      <c r="Q215" s="295"/>
      <c r="R215" s="295"/>
      <c r="S215" s="295"/>
      <c r="T215" s="295"/>
      <c r="U215" s="295"/>
      <c r="V215" s="295"/>
      <c r="W215" s="295"/>
      <c r="X215" s="295"/>
      <c r="Y215" s="295"/>
      <c r="Z215" s="295"/>
    </row>
    <row r="216" spans="1:26">
      <c r="A216" s="439"/>
      <c r="B216" s="432"/>
      <c r="C216" s="432"/>
      <c r="D216" s="432"/>
      <c r="E216" s="432"/>
      <c r="F216" s="433"/>
      <c r="G216" s="299"/>
      <c r="H216" s="317"/>
      <c r="I216" s="317"/>
      <c r="J216" s="317"/>
      <c r="K216" s="331"/>
      <c r="L216" s="331"/>
      <c r="M216" s="331"/>
      <c r="N216" s="295"/>
      <c r="O216" s="295"/>
      <c r="P216" s="295"/>
      <c r="Q216" s="295"/>
      <c r="R216" s="295"/>
      <c r="S216" s="295"/>
      <c r="T216" s="295"/>
      <c r="U216" s="295"/>
      <c r="V216" s="295"/>
      <c r="W216" s="295"/>
      <c r="X216" s="295"/>
      <c r="Y216" s="295"/>
      <c r="Z216" s="295"/>
    </row>
    <row r="217" spans="1:26">
      <c r="A217" s="439"/>
      <c r="B217" s="432"/>
      <c r="C217" s="432"/>
      <c r="D217" s="432"/>
      <c r="E217" s="432"/>
      <c r="F217" s="433"/>
      <c r="G217" s="299"/>
      <c r="H217" s="317"/>
      <c r="I217" s="317"/>
      <c r="J217" s="317"/>
      <c r="K217" s="331"/>
      <c r="L217" s="331"/>
      <c r="M217" s="331"/>
      <c r="N217" s="295"/>
      <c r="O217" s="295"/>
      <c r="P217" s="295"/>
      <c r="Q217" s="295"/>
      <c r="R217" s="295"/>
      <c r="S217" s="295"/>
      <c r="T217" s="295"/>
      <c r="U217" s="295"/>
      <c r="V217" s="295"/>
      <c r="W217" s="295"/>
      <c r="X217" s="295"/>
      <c r="Y217" s="295"/>
      <c r="Z217" s="295"/>
    </row>
    <row r="218" spans="1:26" ht="32.25" customHeight="1">
      <c r="A218" s="444"/>
      <c r="B218" s="435"/>
      <c r="C218" s="435"/>
      <c r="D218" s="435"/>
      <c r="E218" s="435"/>
      <c r="F218" s="435"/>
      <c r="G218" s="299"/>
      <c r="H218" s="317"/>
      <c r="I218" s="317"/>
      <c r="J218" s="317"/>
      <c r="K218" s="331"/>
      <c r="L218" s="331"/>
      <c r="M218" s="331"/>
      <c r="N218" s="295"/>
      <c r="O218" s="295"/>
      <c r="P218" s="295"/>
      <c r="Q218" s="295"/>
      <c r="R218" s="295"/>
      <c r="S218" s="295"/>
      <c r="T218" s="295"/>
      <c r="U218" s="295"/>
      <c r="V218" s="295"/>
      <c r="W218" s="295"/>
      <c r="X218" s="295"/>
      <c r="Y218" s="295"/>
      <c r="Z218" s="295"/>
    </row>
    <row r="219" spans="1:26">
      <c r="A219" s="440" t="s">
        <v>492</v>
      </c>
      <c r="B219" s="432"/>
      <c r="C219" s="432"/>
      <c r="D219" s="432"/>
      <c r="E219" s="432"/>
      <c r="F219" s="433"/>
      <c r="G219" s="299"/>
      <c r="H219" s="317"/>
      <c r="I219" s="317"/>
      <c r="J219" s="317"/>
      <c r="K219" s="331"/>
      <c r="L219" s="331"/>
      <c r="M219" s="331"/>
      <c r="N219" s="295"/>
      <c r="O219" s="295"/>
      <c r="P219" s="295"/>
      <c r="Q219" s="295"/>
      <c r="R219" s="295"/>
      <c r="S219" s="295"/>
      <c r="T219" s="295"/>
      <c r="U219" s="295"/>
      <c r="V219" s="295"/>
      <c r="W219" s="295"/>
      <c r="X219" s="295"/>
      <c r="Y219" s="295"/>
      <c r="Z219" s="295"/>
    </row>
    <row r="220" spans="1:26">
      <c r="A220" s="445" t="s">
        <v>493</v>
      </c>
      <c r="B220" s="432"/>
      <c r="C220" s="432"/>
      <c r="D220" s="432"/>
      <c r="E220" s="432"/>
      <c r="F220" s="433"/>
      <c r="G220" s="299"/>
      <c r="H220" s="317"/>
      <c r="I220" s="317"/>
      <c r="J220" s="317"/>
      <c r="K220" s="331"/>
      <c r="L220" s="331"/>
      <c r="M220" s="331"/>
      <c r="N220" s="295"/>
      <c r="O220" s="295"/>
      <c r="P220" s="295"/>
      <c r="Q220" s="295"/>
      <c r="R220" s="295"/>
      <c r="S220" s="295"/>
      <c r="T220" s="295"/>
      <c r="U220" s="295"/>
      <c r="V220" s="295"/>
      <c r="W220" s="295"/>
      <c r="X220" s="295"/>
      <c r="Y220" s="295"/>
      <c r="Z220" s="295"/>
    </row>
    <row r="221" spans="1:26">
      <c r="A221" s="443" t="s">
        <v>494</v>
      </c>
      <c r="B221" s="432"/>
      <c r="C221" s="432"/>
      <c r="D221" s="432"/>
      <c r="E221" s="432"/>
      <c r="F221" s="433"/>
      <c r="G221" s="299"/>
      <c r="H221" s="317"/>
      <c r="I221" s="317"/>
      <c r="J221" s="317"/>
      <c r="K221" s="331"/>
      <c r="L221" s="331"/>
      <c r="M221" s="331"/>
      <c r="N221" s="295"/>
      <c r="O221" s="295"/>
      <c r="P221" s="295"/>
      <c r="Q221" s="295"/>
      <c r="R221" s="295"/>
      <c r="S221" s="295"/>
      <c r="T221" s="295"/>
      <c r="U221" s="295"/>
      <c r="V221" s="295"/>
      <c r="W221" s="295"/>
      <c r="X221" s="295"/>
      <c r="Y221" s="295"/>
      <c r="Z221" s="295"/>
    </row>
    <row r="222" spans="1:26">
      <c r="A222" s="443" t="s">
        <v>495</v>
      </c>
      <c r="B222" s="432"/>
      <c r="C222" s="432"/>
      <c r="D222" s="432"/>
      <c r="E222" s="432"/>
      <c r="F222" s="433"/>
      <c r="G222" s="299"/>
      <c r="H222" s="317"/>
      <c r="I222" s="317"/>
      <c r="J222" s="317"/>
      <c r="K222" s="331"/>
      <c r="L222" s="331"/>
      <c r="M222" s="331"/>
      <c r="N222" s="295"/>
      <c r="O222" s="295"/>
      <c r="P222" s="295"/>
      <c r="Q222" s="295"/>
      <c r="R222" s="295"/>
      <c r="S222" s="295"/>
      <c r="T222" s="295"/>
      <c r="U222" s="295"/>
      <c r="V222" s="295"/>
      <c r="W222" s="295"/>
      <c r="X222" s="295"/>
      <c r="Y222" s="295"/>
      <c r="Z222" s="295"/>
    </row>
    <row r="223" spans="1:26">
      <c r="A223" s="443" t="s">
        <v>496</v>
      </c>
      <c r="B223" s="432"/>
      <c r="C223" s="432"/>
      <c r="D223" s="432"/>
      <c r="E223" s="432"/>
      <c r="F223" s="433"/>
      <c r="G223" s="299"/>
      <c r="H223" s="317"/>
      <c r="I223" s="317"/>
      <c r="J223" s="317"/>
      <c r="K223" s="331"/>
      <c r="L223" s="331"/>
      <c r="M223" s="331"/>
      <c r="N223" s="295"/>
      <c r="O223" s="295"/>
      <c r="P223" s="295"/>
      <c r="Q223" s="295"/>
      <c r="R223" s="295"/>
      <c r="S223" s="295"/>
      <c r="T223" s="295"/>
      <c r="U223" s="295"/>
      <c r="V223" s="295"/>
      <c r="W223" s="295"/>
      <c r="X223" s="295"/>
      <c r="Y223" s="295"/>
      <c r="Z223" s="295"/>
    </row>
    <row r="224" spans="1:26">
      <c r="A224" s="443" t="s">
        <v>497</v>
      </c>
      <c r="B224" s="432"/>
      <c r="C224" s="432"/>
      <c r="D224" s="432"/>
      <c r="E224" s="432"/>
      <c r="F224" s="433"/>
      <c r="G224" s="299"/>
      <c r="H224" s="317"/>
      <c r="I224" s="317"/>
      <c r="J224" s="317"/>
      <c r="K224" s="331"/>
      <c r="L224" s="331"/>
      <c r="M224" s="331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  <c r="X224" s="295"/>
      <c r="Y224" s="295"/>
      <c r="Z224" s="295"/>
    </row>
    <row r="225" spans="1:26">
      <c r="A225" s="443" t="s">
        <v>498</v>
      </c>
      <c r="B225" s="432"/>
      <c r="C225" s="432"/>
      <c r="D225" s="432"/>
      <c r="E225" s="432"/>
      <c r="F225" s="433"/>
      <c r="G225" s="299"/>
      <c r="H225" s="317"/>
      <c r="I225" s="317"/>
      <c r="J225" s="317"/>
      <c r="K225" s="331"/>
      <c r="L225" s="331"/>
      <c r="M225" s="331"/>
      <c r="N225" s="295"/>
      <c r="O225" s="295"/>
      <c r="P225" s="295"/>
      <c r="Q225" s="295"/>
      <c r="R225" s="295"/>
      <c r="S225" s="295"/>
      <c r="T225" s="295"/>
      <c r="U225" s="295"/>
      <c r="V225" s="295"/>
      <c r="W225" s="295"/>
      <c r="X225" s="295"/>
      <c r="Y225" s="295"/>
      <c r="Z225" s="295"/>
    </row>
    <row r="226" spans="1:26">
      <c r="A226" s="443" t="s">
        <v>499</v>
      </c>
      <c r="B226" s="432"/>
      <c r="C226" s="432"/>
      <c r="D226" s="432"/>
      <c r="E226" s="432"/>
      <c r="F226" s="433"/>
      <c r="G226" s="299"/>
      <c r="H226" s="317"/>
      <c r="I226" s="317"/>
      <c r="J226" s="317"/>
      <c r="K226" s="331"/>
      <c r="L226" s="331"/>
      <c r="M226" s="331"/>
      <c r="N226" s="295"/>
      <c r="O226" s="295"/>
      <c r="P226" s="295"/>
      <c r="Q226" s="295"/>
      <c r="R226" s="295"/>
      <c r="S226" s="295"/>
      <c r="T226" s="295"/>
      <c r="U226" s="295"/>
      <c r="V226" s="295"/>
      <c r="W226" s="295"/>
      <c r="X226" s="295"/>
      <c r="Y226" s="295"/>
      <c r="Z226" s="295"/>
    </row>
    <row r="227" spans="1:26">
      <c r="A227" s="443" t="s">
        <v>500</v>
      </c>
      <c r="B227" s="432"/>
      <c r="C227" s="432"/>
      <c r="D227" s="432"/>
      <c r="E227" s="432"/>
      <c r="F227" s="433"/>
      <c r="G227" s="299"/>
      <c r="H227" s="317"/>
      <c r="I227" s="317"/>
      <c r="J227" s="317"/>
      <c r="K227" s="331"/>
      <c r="L227" s="331"/>
      <c r="M227" s="331"/>
      <c r="N227" s="295"/>
      <c r="O227" s="295"/>
      <c r="P227" s="295"/>
      <c r="Q227" s="295"/>
      <c r="R227" s="295"/>
      <c r="S227" s="295"/>
      <c r="T227" s="295"/>
      <c r="U227" s="295"/>
      <c r="V227" s="295"/>
      <c r="W227" s="295"/>
      <c r="X227" s="295"/>
      <c r="Y227" s="295"/>
      <c r="Z227" s="295"/>
    </row>
    <row r="228" spans="1:26">
      <c r="A228" s="443" t="s">
        <v>501</v>
      </c>
      <c r="B228" s="432"/>
      <c r="C228" s="432"/>
      <c r="D228" s="432"/>
      <c r="E228" s="432"/>
      <c r="F228" s="433"/>
      <c r="G228" s="299"/>
      <c r="H228" s="317"/>
      <c r="I228" s="317"/>
      <c r="J228" s="317"/>
      <c r="K228" s="331"/>
      <c r="L228" s="331"/>
      <c r="M228" s="331"/>
      <c r="N228" s="295"/>
      <c r="O228" s="295"/>
      <c r="P228" s="295"/>
      <c r="Q228" s="295"/>
      <c r="R228" s="295"/>
      <c r="S228" s="295"/>
      <c r="T228" s="295"/>
      <c r="U228" s="295"/>
      <c r="V228" s="295"/>
      <c r="W228" s="295"/>
      <c r="X228" s="295"/>
      <c r="Y228" s="295"/>
      <c r="Z228" s="295"/>
    </row>
    <row r="229" spans="1:26">
      <c r="A229" s="443" t="s">
        <v>502</v>
      </c>
      <c r="B229" s="432"/>
      <c r="C229" s="432"/>
      <c r="D229" s="432"/>
      <c r="E229" s="432"/>
      <c r="F229" s="433"/>
      <c r="G229" s="299"/>
      <c r="H229" s="317"/>
      <c r="I229" s="317"/>
      <c r="J229" s="317"/>
      <c r="K229" s="331"/>
      <c r="L229" s="331"/>
      <c r="M229" s="331"/>
      <c r="N229" s="295"/>
      <c r="O229" s="295"/>
      <c r="P229" s="295"/>
      <c r="Q229" s="295"/>
      <c r="R229" s="295"/>
      <c r="S229" s="295"/>
      <c r="T229" s="295"/>
      <c r="U229" s="295"/>
      <c r="V229" s="295"/>
      <c r="W229" s="295"/>
      <c r="X229" s="295"/>
      <c r="Y229" s="295"/>
      <c r="Z229" s="295"/>
    </row>
    <row r="230" spans="1:26">
      <c r="A230" s="443" t="s">
        <v>503</v>
      </c>
      <c r="B230" s="432"/>
      <c r="C230" s="432"/>
      <c r="D230" s="432"/>
      <c r="E230" s="432"/>
      <c r="F230" s="433"/>
      <c r="G230" s="299"/>
      <c r="H230" s="317"/>
      <c r="I230" s="317"/>
      <c r="J230" s="317"/>
      <c r="K230" s="331"/>
      <c r="L230" s="331"/>
      <c r="M230" s="331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  <c r="X230" s="295"/>
      <c r="Y230" s="295"/>
      <c r="Z230" s="295"/>
    </row>
    <row r="231" spans="1:26">
      <c r="A231" s="443" t="s">
        <v>504</v>
      </c>
      <c r="B231" s="432"/>
      <c r="C231" s="432"/>
      <c r="D231" s="432"/>
      <c r="E231" s="432"/>
      <c r="F231" s="433"/>
      <c r="G231" s="299"/>
      <c r="H231" s="317"/>
      <c r="I231" s="317"/>
      <c r="J231" s="317"/>
      <c r="K231" s="331"/>
      <c r="L231" s="331"/>
      <c r="M231" s="331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</row>
    <row r="232" spans="1:26">
      <c r="A232" s="443" t="s">
        <v>505</v>
      </c>
      <c r="B232" s="432"/>
      <c r="C232" s="432"/>
      <c r="D232" s="432"/>
      <c r="E232" s="432"/>
      <c r="F232" s="433"/>
      <c r="G232" s="299"/>
      <c r="H232" s="317"/>
      <c r="I232" s="317"/>
      <c r="J232" s="317"/>
      <c r="K232" s="331"/>
      <c r="L232" s="331"/>
      <c r="M232" s="331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  <c r="X232" s="295"/>
      <c r="Y232" s="295"/>
      <c r="Z232" s="295"/>
    </row>
    <row r="233" spans="1:26">
      <c r="A233" s="443" t="s">
        <v>506</v>
      </c>
      <c r="B233" s="432"/>
      <c r="C233" s="432"/>
      <c r="D233" s="432"/>
      <c r="E233" s="432"/>
      <c r="F233" s="433"/>
      <c r="G233" s="299"/>
      <c r="H233" s="317"/>
      <c r="I233" s="317"/>
      <c r="J233" s="317"/>
      <c r="K233" s="331"/>
      <c r="L233" s="331"/>
      <c r="M233" s="331"/>
      <c r="N233" s="295"/>
      <c r="O233" s="295"/>
      <c r="P233" s="295"/>
      <c r="Q233" s="295"/>
      <c r="R233" s="295"/>
      <c r="S233" s="295"/>
      <c r="T233" s="295"/>
      <c r="U233" s="295"/>
      <c r="V233" s="295"/>
      <c r="W233" s="295"/>
      <c r="X233" s="295"/>
      <c r="Y233" s="295"/>
      <c r="Z233" s="295"/>
    </row>
    <row r="234" spans="1:26">
      <c r="A234" s="443" t="s">
        <v>507</v>
      </c>
      <c r="B234" s="432"/>
      <c r="C234" s="432"/>
      <c r="D234" s="432"/>
      <c r="E234" s="432"/>
      <c r="F234" s="433"/>
      <c r="G234" s="299"/>
      <c r="H234" s="317"/>
      <c r="I234" s="317"/>
      <c r="J234" s="317"/>
      <c r="K234" s="331"/>
      <c r="L234" s="331"/>
      <c r="M234" s="331"/>
      <c r="N234" s="295"/>
      <c r="O234" s="295"/>
      <c r="P234" s="295"/>
      <c r="Q234" s="295"/>
      <c r="R234" s="295"/>
      <c r="S234" s="295"/>
      <c r="T234" s="295"/>
      <c r="U234" s="295"/>
      <c r="V234" s="295"/>
      <c r="W234" s="295"/>
      <c r="X234" s="295"/>
      <c r="Y234" s="295"/>
      <c r="Z234" s="295"/>
    </row>
    <row r="235" spans="1:26">
      <c r="A235" s="443" t="s">
        <v>508</v>
      </c>
      <c r="B235" s="432"/>
      <c r="C235" s="432"/>
      <c r="D235" s="432"/>
      <c r="E235" s="432"/>
      <c r="F235" s="433"/>
      <c r="G235" s="299"/>
      <c r="H235" s="317"/>
      <c r="I235" s="317"/>
      <c r="J235" s="317"/>
      <c r="K235" s="331"/>
      <c r="L235" s="331"/>
      <c r="M235" s="331"/>
      <c r="N235" s="295"/>
      <c r="O235" s="295"/>
      <c r="P235" s="295"/>
      <c r="Q235" s="295"/>
      <c r="R235" s="295"/>
      <c r="S235" s="295"/>
      <c r="T235" s="295"/>
      <c r="U235" s="295"/>
      <c r="V235" s="295"/>
      <c r="W235" s="295"/>
      <c r="X235" s="295"/>
      <c r="Y235" s="295"/>
      <c r="Z235" s="295"/>
    </row>
    <row r="236" spans="1:26">
      <c r="A236" s="443" t="s">
        <v>509</v>
      </c>
      <c r="B236" s="432"/>
      <c r="C236" s="432"/>
      <c r="D236" s="432"/>
      <c r="E236" s="432"/>
      <c r="F236" s="433"/>
      <c r="G236" s="299"/>
      <c r="H236" s="317"/>
      <c r="I236" s="317"/>
      <c r="J236" s="317"/>
      <c r="K236" s="331"/>
      <c r="L236" s="331"/>
      <c r="M236" s="331"/>
      <c r="N236" s="295"/>
      <c r="O236" s="295"/>
      <c r="P236" s="295"/>
      <c r="Q236" s="295"/>
      <c r="R236" s="295"/>
      <c r="S236" s="295"/>
      <c r="T236" s="295"/>
      <c r="U236" s="295"/>
      <c r="V236" s="295"/>
      <c r="W236" s="295"/>
      <c r="X236" s="295"/>
      <c r="Y236" s="295"/>
      <c r="Z236" s="295"/>
    </row>
    <row r="237" spans="1:26">
      <c r="A237" s="443" t="s">
        <v>510</v>
      </c>
      <c r="B237" s="432"/>
      <c r="C237" s="432"/>
      <c r="D237" s="432"/>
      <c r="E237" s="432"/>
      <c r="F237" s="433"/>
      <c r="G237" s="299"/>
      <c r="H237" s="317"/>
      <c r="I237" s="317"/>
      <c r="J237" s="317"/>
      <c r="K237" s="331"/>
      <c r="L237" s="331"/>
      <c r="M237" s="331"/>
      <c r="N237" s="295"/>
      <c r="O237" s="295"/>
      <c r="P237" s="295"/>
      <c r="Q237" s="295"/>
      <c r="R237" s="295"/>
      <c r="S237" s="295"/>
      <c r="T237" s="295"/>
      <c r="U237" s="295"/>
      <c r="V237" s="295"/>
      <c r="W237" s="295"/>
      <c r="X237" s="295"/>
      <c r="Y237" s="295"/>
      <c r="Z237" s="295"/>
    </row>
    <row r="238" spans="1:26">
      <c r="A238" s="443" t="s">
        <v>511</v>
      </c>
      <c r="B238" s="432"/>
      <c r="C238" s="432"/>
      <c r="D238" s="432"/>
      <c r="E238" s="432"/>
      <c r="F238" s="433"/>
      <c r="G238" s="299"/>
      <c r="H238" s="317"/>
      <c r="I238" s="317"/>
      <c r="J238" s="317"/>
      <c r="K238" s="331"/>
      <c r="L238" s="331"/>
      <c r="M238" s="331"/>
      <c r="N238" s="295"/>
      <c r="O238" s="295"/>
      <c r="P238" s="295"/>
      <c r="Q238" s="295"/>
      <c r="R238" s="295"/>
      <c r="S238" s="295"/>
      <c r="T238" s="295"/>
      <c r="U238" s="295"/>
      <c r="V238" s="295"/>
      <c r="W238" s="295"/>
      <c r="X238" s="295"/>
      <c r="Y238" s="295"/>
      <c r="Z238" s="295"/>
    </row>
    <row r="239" spans="1:26">
      <c r="A239" s="443" t="s">
        <v>512</v>
      </c>
      <c r="B239" s="432"/>
      <c r="C239" s="432"/>
      <c r="D239" s="432"/>
      <c r="E239" s="432"/>
      <c r="F239" s="433"/>
      <c r="G239" s="299"/>
      <c r="H239" s="317"/>
      <c r="I239" s="317"/>
      <c r="J239" s="317"/>
      <c r="K239" s="331"/>
      <c r="L239" s="331"/>
      <c r="M239" s="331"/>
      <c r="N239" s="295"/>
      <c r="O239" s="295"/>
      <c r="P239" s="295"/>
      <c r="Q239" s="295"/>
      <c r="R239" s="295"/>
      <c r="S239" s="295"/>
      <c r="T239" s="295"/>
      <c r="U239" s="295"/>
      <c r="V239" s="295"/>
      <c r="W239" s="295"/>
      <c r="X239" s="295"/>
      <c r="Y239" s="295"/>
      <c r="Z239" s="295"/>
    </row>
    <row r="240" spans="1:26">
      <c r="A240" s="443" t="s">
        <v>513</v>
      </c>
      <c r="B240" s="432"/>
      <c r="C240" s="432"/>
      <c r="D240" s="432"/>
      <c r="E240" s="432"/>
      <c r="F240" s="433"/>
      <c r="G240" s="299"/>
      <c r="H240" s="317"/>
      <c r="I240" s="317"/>
      <c r="J240" s="317"/>
      <c r="K240" s="331"/>
      <c r="L240" s="331"/>
      <c r="M240" s="331"/>
      <c r="N240" s="295"/>
      <c r="O240" s="295"/>
      <c r="P240" s="295"/>
      <c r="Q240" s="295"/>
      <c r="R240" s="295"/>
      <c r="S240" s="295"/>
      <c r="T240" s="295"/>
      <c r="U240" s="295"/>
      <c r="V240" s="295"/>
      <c r="W240" s="295"/>
      <c r="X240" s="295"/>
      <c r="Y240" s="295"/>
      <c r="Z240" s="295"/>
    </row>
    <row r="241" spans="1:26">
      <c r="A241" s="443" t="s">
        <v>514</v>
      </c>
      <c r="B241" s="432"/>
      <c r="C241" s="432"/>
      <c r="D241" s="432"/>
      <c r="E241" s="432"/>
      <c r="F241" s="433"/>
      <c r="G241" s="299"/>
      <c r="H241" s="317"/>
      <c r="I241" s="317"/>
      <c r="J241" s="317"/>
      <c r="K241" s="331"/>
      <c r="L241" s="331"/>
      <c r="M241" s="331"/>
      <c r="N241" s="295"/>
      <c r="O241" s="295"/>
      <c r="P241" s="295"/>
      <c r="Q241" s="295"/>
      <c r="R241" s="295"/>
      <c r="S241" s="295"/>
      <c r="T241" s="295"/>
      <c r="U241" s="295"/>
      <c r="V241" s="295"/>
      <c r="W241" s="295"/>
      <c r="X241" s="295"/>
      <c r="Y241" s="295"/>
      <c r="Z241" s="295"/>
    </row>
    <row r="242" spans="1:26">
      <c r="A242" s="443" t="s">
        <v>515</v>
      </c>
      <c r="B242" s="432"/>
      <c r="C242" s="432"/>
      <c r="D242" s="432"/>
      <c r="E242" s="432"/>
      <c r="F242" s="433"/>
      <c r="G242" s="299"/>
      <c r="H242" s="317"/>
      <c r="I242" s="317"/>
      <c r="J242" s="317"/>
      <c r="K242" s="331"/>
      <c r="L242" s="331"/>
      <c r="M242" s="331"/>
      <c r="N242" s="295"/>
      <c r="O242" s="295"/>
      <c r="P242" s="295"/>
      <c r="Q242" s="295"/>
      <c r="R242" s="295"/>
      <c r="S242" s="295"/>
      <c r="T242" s="295"/>
      <c r="U242" s="295"/>
      <c r="V242" s="295"/>
      <c r="W242" s="295"/>
      <c r="X242" s="295"/>
      <c r="Y242" s="295"/>
      <c r="Z242" s="295"/>
    </row>
    <row r="243" spans="1:26">
      <c r="A243" s="443" t="s">
        <v>516</v>
      </c>
      <c r="B243" s="432"/>
      <c r="C243" s="432"/>
      <c r="D243" s="432"/>
      <c r="E243" s="432"/>
      <c r="F243" s="433"/>
      <c r="G243" s="299"/>
      <c r="H243" s="317"/>
      <c r="I243" s="317"/>
      <c r="J243" s="317"/>
      <c r="K243" s="331"/>
      <c r="L243" s="331"/>
      <c r="M243" s="331"/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354"/>
      <c r="Z243" s="354"/>
    </row>
    <row r="244" spans="1:26">
      <c r="A244" s="443" t="s">
        <v>517</v>
      </c>
      <c r="B244" s="432"/>
      <c r="C244" s="432"/>
      <c r="D244" s="432"/>
      <c r="E244" s="432"/>
      <c r="F244" s="433"/>
      <c r="G244" s="299"/>
      <c r="H244" s="317"/>
      <c r="I244" s="317"/>
      <c r="J244" s="317"/>
      <c r="K244" s="331"/>
      <c r="L244" s="331"/>
      <c r="M244" s="331"/>
      <c r="N244" s="354"/>
      <c r="O244" s="354"/>
      <c r="P244" s="354"/>
      <c r="Q244" s="354"/>
      <c r="R244" s="354"/>
      <c r="S244" s="354"/>
      <c r="T244" s="354"/>
      <c r="U244" s="354"/>
      <c r="V244" s="354"/>
      <c r="W244" s="354"/>
      <c r="X244" s="354"/>
      <c r="Y244" s="354"/>
      <c r="Z244" s="354"/>
    </row>
    <row r="245" spans="1:26">
      <c r="A245" s="443" t="s">
        <v>518</v>
      </c>
      <c r="B245" s="432"/>
      <c r="C245" s="432"/>
      <c r="D245" s="432"/>
      <c r="E245" s="432"/>
      <c r="F245" s="433"/>
      <c r="G245" s="299"/>
      <c r="H245" s="317"/>
      <c r="I245" s="317"/>
      <c r="J245" s="317"/>
      <c r="K245" s="331"/>
      <c r="L245" s="331"/>
      <c r="M245" s="331"/>
      <c r="N245" s="354"/>
      <c r="O245" s="354"/>
      <c r="P245" s="354"/>
      <c r="Q245" s="354"/>
      <c r="R245" s="354"/>
      <c r="S245" s="354"/>
      <c r="T245" s="354"/>
      <c r="U245" s="354"/>
      <c r="V245" s="354"/>
      <c r="W245" s="354"/>
      <c r="X245" s="354"/>
      <c r="Y245" s="354"/>
      <c r="Z245" s="354"/>
    </row>
    <row r="246" spans="1:26">
      <c r="A246" s="443" t="s">
        <v>519</v>
      </c>
      <c r="B246" s="432"/>
      <c r="C246" s="432"/>
      <c r="D246" s="432"/>
      <c r="E246" s="432"/>
      <c r="F246" s="433"/>
      <c r="G246" s="299"/>
      <c r="H246" s="317"/>
      <c r="I246" s="317"/>
      <c r="J246" s="317"/>
      <c r="K246" s="331"/>
      <c r="L246" s="331"/>
      <c r="M246" s="331"/>
      <c r="N246" s="354"/>
      <c r="O246" s="354"/>
      <c r="P246" s="354"/>
      <c r="Q246" s="354"/>
      <c r="R246" s="354"/>
      <c r="S246" s="354"/>
      <c r="T246" s="354"/>
      <c r="U246" s="354"/>
      <c r="V246" s="354"/>
      <c r="W246" s="354"/>
      <c r="X246" s="354"/>
      <c r="Y246" s="354"/>
      <c r="Z246" s="354"/>
    </row>
    <row r="247" spans="1:26">
      <c r="A247" s="443" t="s">
        <v>520</v>
      </c>
      <c r="B247" s="432"/>
      <c r="C247" s="432"/>
      <c r="D247" s="432"/>
      <c r="E247" s="432"/>
      <c r="F247" s="433"/>
      <c r="G247" s="299"/>
      <c r="H247" s="317"/>
      <c r="I247" s="317"/>
      <c r="J247" s="317"/>
      <c r="K247" s="331"/>
      <c r="L247" s="331"/>
      <c r="M247" s="331"/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354"/>
      <c r="Z247" s="354"/>
    </row>
    <row r="248" spans="1:26">
      <c r="A248" s="443" t="s">
        <v>521</v>
      </c>
      <c r="B248" s="432"/>
      <c r="C248" s="432"/>
      <c r="D248" s="432"/>
      <c r="E248" s="432"/>
      <c r="F248" s="433"/>
      <c r="G248" s="299"/>
      <c r="H248" s="317"/>
      <c r="I248" s="317"/>
      <c r="J248" s="317"/>
      <c r="K248" s="331"/>
      <c r="L248" s="331"/>
      <c r="M248" s="331"/>
      <c r="N248" s="354"/>
      <c r="O248" s="354"/>
      <c r="P248" s="354"/>
      <c r="Q248" s="354"/>
      <c r="R248" s="354"/>
      <c r="S248" s="354"/>
      <c r="T248" s="354"/>
      <c r="U248" s="354"/>
      <c r="V248" s="354"/>
      <c r="W248" s="354"/>
      <c r="X248" s="354"/>
      <c r="Y248" s="354"/>
      <c r="Z248" s="354"/>
    </row>
    <row r="249" spans="1:26">
      <c r="A249" s="443" t="s">
        <v>522</v>
      </c>
      <c r="B249" s="432"/>
      <c r="C249" s="432"/>
      <c r="D249" s="432"/>
      <c r="E249" s="432"/>
      <c r="F249" s="433"/>
      <c r="G249" s="299"/>
      <c r="H249" s="317"/>
      <c r="I249" s="317"/>
      <c r="J249" s="317"/>
      <c r="K249" s="331"/>
      <c r="L249" s="331"/>
      <c r="M249" s="331"/>
      <c r="N249" s="354"/>
      <c r="O249" s="354"/>
      <c r="P249" s="354"/>
      <c r="Q249" s="354"/>
      <c r="R249" s="354"/>
      <c r="S249" s="354"/>
      <c r="T249" s="354"/>
      <c r="U249" s="354"/>
      <c r="V249" s="354"/>
      <c r="W249" s="354"/>
      <c r="X249" s="354"/>
      <c r="Y249" s="354"/>
      <c r="Z249" s="354"/>
    </row>
    <row r="250" spans="1:26">
      <c r="A250" s="443" t="s">
        <v>523</v>
      </c>
      <c r="B250" s="432"/>
      <c r="C250" s="432"/>
      <c r="D250" s="432"/>
      <c r="E250" s="432"/>
      <c r="F250" s="433"/>
      <c r="G250" s="299"/>
      <c r="H250" s="317"/>
      <c r="I250" s="317"/>
      <c r="J250" s="317"/>
      <c r="K250" s="331"/>
      <c r="L250" s="331"/>
      <c r="M250" s="331"/>
      <c r="N250" s="354"/>
      <c r="O250" s="354"/>
      <c r="P250" s="354"/>
      <c r="Q250" s="354"/>
      <c r="R250" s="354"/>
      <c r="S250" s="354"/>
      <c r="T250" s="354"/>
      <c r="U250" s="354"/>
      <c r="V250" s="354"/>
      <c r="W250" s="354"/>
      <c r="X250" s="354"/>
      <c r="Y250" s="354"/>
      <c r="Z250" s="354"/>
    </row>
    <row r="251" spans="1:26">
      <c r="A251" s="443" t="s">
        <v>524</v>
      </c>
      <c r="B251" s="432"/>
      <c r="C251" s="432"/>
      <c r="D251" s="432"/>
      <c r="E251" s="432"/>
      <c r="F251" s="433"/>
      <c r="G251" s="299"/>
      <c r="H251" s="317"/>
      <c r="I251" s="317"/>
      <c r="J251" s="317"/>
      <c r="K251" s="331"/>
      <c r="L251" s="331"/>
      <c r="M251" s="331"/>
      <c r="N251" s="354"/>
      <c r="O251" s="354"/>
      <c r="P251" s="354"/>
      <c r="Q251" s="354"/>
      <c r="R251" s="354"/>
      <c r="S251" s="354"/>
      <c r="T251" s="354"/>
      <c r="U251" s="354"/>
      <c r="V251" s="354"/>
      <c r="W251" s="354"/>
      <c r="X251" s="354"/>
      <c r="Y251" s="354"/>
      <c r="Z251" s="354"/>
    </row>
    <row r="252" spans="1:26">
      <c r="A252" s="443" t="s">
        <v>525</v>
      </c>
      <c r="B252" s="432"/>
      <c r="C252" s="432"/>
      <c r="D252" s="432"/>
      <c r="E252" s="432"/>
      <c r="F252" s="433"/>
      <c r="G252" s="299"/>
      <c r="H252" s="317"/>
      <c r="I252" s="317"/>
      <c r="J252" s="317"/>
      <c r="K252" s="331"/>
      <c r="L252" s="331"/>
      <c r="M252" s="331"/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354"/>
      <c r="Z252" s="354"/>
    </row>
    <row r="253" spans="1:26">
      <c r="A253" s="443" t="s">
        <v>526</v>
      </c>
      <c r="B253" s="432"/>
      <c r="C253" s="432"/>
      <c r="D253" s="432"/>
      <c r="E253" s="432"/>
      <c r="F253" s="433"/>
      <c r="G253" s="299"/>
      <c r="H253" s="317"/>
      <c r="I253" s="317"/>
      <c r="J253" s="317"/>
      <c r="K253" s="331"/>
      <c r="L253" s="331"/>
      <c r="M253" s="331"/>
      <c r="N253" s="354"/>
      <c r="O253" s="354"/>
      <c r="P253" s="354"/>
      <c r="Q253" s="354"/>
      <c r="R253" s="354"/>
      <c r="S253" s="354"/>
      <c r="T253" s="354"/>
      <c r="U253" s="354"/>
      <c r="V253" s="354"/>
      <c r="W253" s="354"/>
      <c r="X253" s="354"/>
      <c r="Y253" s="354"/>
      <c r="Z253" s="354"/>
    </row>
    <row r="254" spans="1:26">
      <c r="A254" s="443" t="s">
        <v>527</v>
      </c>
      <c r="B254" s="432"/>
      <c r="C254" s="432"/>
      <c r="D254" s="432"/>
      <c r="E254" s="432"/>
      <c r="F254" s="433"/>
      <c r="G254" s="299"/>
      <c r="H254" s="317"/>
      <c r="I254" s="317"/>
      <c r="J254" s="317"/>
      <c r="K254" s="331"/>
      <c r="L254" s="331"/>
      <c r="M254" s="331"/>
      <c r="N254" s="354"/>
      <c r="O254" s="354"/>
      <c r="P254" s="354"/>
      <c r="Q254" s="354"/>
      <c r="R254" s="354"/>
      <c r="S254" s="354"/>
      <c r="T254" s="354"/>
      <c r="U254" s="354"/>
      <c r="V254" s="354"/>
      <c r="W254" s="354"/>
      <c r="X254" s="354"/>
      <c r="Y254" s="354"/>
      <c r="Z254" s="354"/>
    </row>
    <row r="255" spans="1:26">
      <c r="A255" s="443" t="s">
        <v>528</v>
      </c>
      <c r="B255" s="432"/>
      <c r="C255" s="432"/>
      <c r="D255" s="432"/>
      <c r="E255" s="432"/>
      <c r="F255" s="433"/>
      <c r="G255" s="299"/>
      <c r="H255" s="317"/>
      <c r="I255" s="317"/>
      <c r="J255" s="317"/>
      <c r="K255" s="331"/>
      <c r="L255" s="331"/>
      <c r="M255" s="331"/>
      <c r="N255" s="354"/>
      <c r="O255" s="354"/>
      <c r="P255" s="354"/>
      <c r="Q255" s="354"/>
      <c r="R255" s="354"/>
      <c r="S255" s="354"/>
      <c r="T255" s="354"/>
      <c r="U255" s="354"/>
      <c r="V255" s="354"/>
      <c r="W255" s="354"/>
      <c r="X255" s="354"/>
      <c r="Y255" s="354"/>
      <c r="Z255" s="354"/>
    </row>
    <row r="256" spans="1:26">
      <c r="A256" s="443" t="s">
        <v>529</v>
      </c>
      <c r="B256" s="432"/>
      <c r="C256" s="432"/>
      <c r="D256" s="432"/>
      <c r="E256" s="432"/>
      <c r="F256" s="433"/>
      <c r="G256" s="299"/>
      <c r="H256" s="317"/>
      <c r="I256" s="317"/>
      <c r="J256" s="317"/>
      <c r="K256" s="331"/>
      <c r="L256" s="331"/>
      <c r="M256" s="331"/>
      <c r="N256" s="354"/>
      <c r="O256" s="354"/>
      <c r="P256" s="354"/>
      <c r="Q256" s="354"/>
      <c r="R256" s="354"/>
      <c r="S256" s="354"/>
      <c r="T256" s="354"/>
      <c r="U256" s="354"/>
      <c r="V256" s="354"/>
      <c r="W256" s="354"/>
      <c r="X256" s="354"/>
      <c r="Y256" s="354"/>
      <c r="Z256" s="354"/>
    </row>
    <row r="257" spans="1:26">
      <c r="A257" s="443" t="s">
        <v>530</v>
      </c>
      <c r="B257" s="432"/>
      <c r="C257" s="432"/>
      <c r="D257" s="432"/>
      <c r="E257" s="432"/>
      <c r="F257" s="433"/>
      <c r="G257" s="299"/>
      <c r="H257" s="317"/>
      <c r="I257" s="317"/>
      <c r="J257" s="317"/>
      <c r="K257" s="331"/>
      <c r="L257" s="331"/>
      <c r="M257" s="331"/>
      <c r="N257" s="354"/>
      <c r="O257" s="354"/>
      <c r="P257" s="354"/>
      <c r="Q257" s="354"/>
      <c r="R257" s="354"/>
      <c r="S257" s="354"/>
      <c r="T257" s="354"/>
      <c r="U257" s="354"/>
      <c r="V257" s="354"/>
      <c r="W257" s="354"/>
      <c r="X257" s="354"/>
      <c r="Y257" s="354"/>
      <c r="Z257" s="354"/>
    </row>
    <row r="258" spans="1:26">
      <c r="A258" s="443" t="s">
        <v>531</v>
      </c>
      <c r="B258" s="432"/>
      <c r="C258" s="432"/>
      <c r="D258" s="432"/>
      <c r="E258" s="432"/>
      <c r="F258" s="433"/>
      <c r="G258" s="299"/>
      <c r="H258" s="317"/>
      <c r="I258" s="317"/>
      <c r="J258" s="317"/>
      <c r="K258" s="331"/>
      <c r="L258" s="331"/>
      <c r="M258" s="331"/>
      <c r="N258" s="354"/>
      <c r="O258" s="354"/>
      <c r="P258" s="354"/>
      <c r="Q258" s="354"/>
      <c r="R258" s="354"/>
      <c r="S258" s="354"/>
      <c r="T258" s="354"/>
      <c r="U258" s="354"/>
      <c r="V258" s="354"/>
      <c r="W258" s="354"/>
      <c r="X258" s="354"/>
      <c r="Y258" s="354"/>
      <c r="Z258" s="354"/>
    </row>
    <row r="259" spans="1:26">
      <c r="A259" s="443" t="s">
        <v>532</v>
      </c>
      <c r="B259" s="432"/>
      <c r="C259" s="432"/>
      <c r="D259" s="432"/>
      <c r="E259" s="432"/>
      <c r="F259" s="433"/>
      <c r="G259" s="299"/>
      <c r="H259" s="317"/>
      <c r="I259" s="317"/>
      <c r="J259" s="317"/>
      <c r="K259" s="331"/>
      <c r="L259" s="331"/>
      <c r="M259" s="331"/>
      <c r="N259" s="354"/>
      <c r="O259" s="354"/>
      <c r="P259" s="354"/>
      <c r="Q259" s="354"/>
      <c r="R259" s="354"/>
      <c r="S259" s="354"/>
      <c r="T259" s="354"/>
      <c r="U259" s="354"/>
      <c r="V259" s="354"/>
      <c r="W259" s="354"/>
      <c r="X259" s="354"/>
      <c r="Y259" s="354"/>
      <c r="Z259" s="354"/>
    </row>
    <row r="260" spans="1:26">
      <c r="A260" s="443" t="s">
        <v>533</v>
      </c>
      <c r="B260" s="432"/>
      <c r="C260" s="432"/>
      <c r="D260" s="432"/>
      <c r="E260" s="432"/>
      <c r="F260" s="433"/>
      <c r="G260" s="299"/>
      <c r="H260" s="317"/>
      <c r="I260" s="317"/>
      <c r="J260" s="317"/>
      <c r="K260" s="331"/>
      <c r="L260" s="331"/>
      <c r="M260" s="331"/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354"/>
      <c r="Z260" s="354"/>
    </row>
    <row r="261" spans="1:26">
      <c r="A261" s="443" t="s">
        <v>534</v>
      </c>
      <c r="B261" s="432"/>
      <c r="C261" s="432"/>
      <c r="D261" s="432"/>
      <c r="E261" s="432"/>
      <c r="F261" s="433"/>
      <c r="G261" s="355"/>
      <c r="H261" s="355"/>
      <c r="I261" s="355"/>
      <c r="J261" s="355"/>
      <c r="K261" s="355"/>
      <c r="L261" s="355"/>
      <c r="M261" s="355"/>
      <c r="N261" s="354"/>
      <c r="O261" s="354"/>
      <c r="P261" s="354"/>
      <c r="Q261" s="354"/>
      <c r="R261" s="354"/>
      <c r="S261" s="354"/>
      <c r="T261" s="354"/>
      <c r="U261" s="354"/>
      <c r="V261" s="354"/>
      <c r="W261" s="354"/>
      <c r="X261" s="354"/>
      <c r="Y261" s="354"/>
      <c r="Z261" s="354"/>
    </row>
    <row r="262" spans="1:26">
      <c r="A262" s="443" t="s">
        <v>535</v>
      </c>
      <c r="B262" s="432"/>
      <c r="C262" s="432"/>
      <c r="D262" s="432"/>
      <c r="E262" s="432"/>
      <c r="F262" s="433"/>
      <c r="G262" s="355"/>
      <c r="H262" s="355"/>
      <c r="I262" s="355"/>
      <c r="J262" s="355"/>
      <c r="K262" s="355"/>
      <c r="L262" s="355"/>
      <c r="M262" s="355"/>
      <c r="N262" s="354"/>
      <c r="O262" s="354"/>
      <c r="P262" s="354"/>
      <c r="Q262" s="354"/>
      <c r="R262" s="354"/>
      <c r="S262" s="354"/>
      <c r="T262" s="354"/>
      <c r="U262" s="354"/>
      <c r="V262" s="354"/>
      <c r="W262" s="354"/>
      <c r="X262" s="354"/>
      <c r="Y262" s="354"/>
      <c r="Z262" s="354"/>
    </row>
    <row r="263" spans="1:26">
      <c r="A263" s="443" t="s">
        <v>536</v>
      </c>
      <c r="B263" s="432"/>
      <c r="C263" s="432"/>
      <c r="D263" s="432"/>
      <c r="E263" s="432"/>
      <c r="F263" s="433"/>
      <c r="G263" s="355"/>
      <c r="H263" s="355"/>
      <c r="I263" s="355"/>
      <c r="J263" s="355"/>
      <c r="K263" s="355"/>
      <c r="L263" s="355"/>
      <c r="M263" s="355"/>
      <c r="N263" s="354"/>
      <c r="O263" s="354"/>
      <c r="P263" s="354"/>
      <c r="Q263" s="354"/>
      <c r="R263" s="354"/>
      <c r="S263" s="354"/>
      <c r="T263" s="354"/>
      <c r="U263" s="354"/>
      <c r="V263" s="354"/>
      <c r="W263" s="354"/>
      <c r="X263" s="354"/>
      <c r="Y263" s="354"/>
      <c r="Z263" s="354"/>
    </row>
    <row r="264" spans="1:26">
      <c r="A264" s="443" t="s">
        <v>537</v>
      </c>
      <c r="B264" s="432"/>
      <c r="C264" s="432"/>
      <c r="D264" s="432"/>
      <c r="E264" s="432"/>
      <c r="F264" s="433"/>
      <c r="G264" s="355"/>
      <c r="H264" s="355"/>
      <c r="I264" s="355"/>
      <c r="J264" s="355"/>
      <c r="K264" s="355"/>
      <c r="L264" s="355"/>
      <c r="M264" s="355"/>
      <c r="N264" s="354"/>
      <c r="O264" s="354"/>
      <c r="P264" s="354"/>
      <c r="Q264" s="354"/>
      <c r="R264" s="354"/>
      <c r="S264" s="354"/>
      <c r="T264" s="354"/>
      <c r="U264" s="354"/>
      <c r="V264" s="354"/>
      <c r="W264" s="354"/>
      <c r="X264" s="354"/>
      <c r="Y264" s="354"/>
      <c r="Z264" s="354"/>
    </row>
    <row r="265" spans="1:26">
      <c r="A265" s="443" t="s">
        <v>538</v>
      </c>
      <c r="B265" s="432"/>
      <c r="C265" s="432"/>
      <c r="D265" s="432"/>
      <c r="E265" s="432"/>
      <c r="F265" s="433"/>
      <c r="G265" s="355"/>
      <c r="H265" s="355"/>
      <c r="I265" s="355"/>
      <c r="J265" s="355"/>
      <c r="K265" s="355"/>
      <c r="L265" s="355"/>
      <c r="M265" s="355"/>
      <c r="N265" s="354"/>
      <c r="O265" s="354"/>
      <c r="P265" s="354"/>
      <c r="Q265" s="354"/>
      <c r="R265" s="354"/>
      <c r="S265" s="354"/>
      <c r="T265" s="354"/>
      <c r="U265" s="354"/>
      <c r="V265" s="354"/>
      <c r="W265" s="354"/>
      <c r="X265" s="354"/>
      <c r="Y265" s="354"/>
      <c r="Z265" s="354"/>
    </row>
    <row r="266" spans="1:26">
      <c r="A266" s="443" t="s">
        <v>539</v>
      </c>
      <c r="B266" s="432"/>
      <c r="C266" s="432"/>
      <c r="D266" s="432"/>
      <c r="E266" s="432"/>
      <c r="F266" s="433"/>
      <c r="G266" s="355"/>
      <c r="H266" s="355"/>
      <c r="I266" s="355"/>
      <c r="J266" s="355"/>
      <c r="K266" s="355"/>
      <c r="L266" s="355"/>
      <c r="M266" s="355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</row>
    <row r="267" spans="1:26">
      <c r="A267" s="443" t="s">
        <v>540</v>
      </c>
      <c r="B267" s="432"/>
      <c r="C267" s="432"/>
      <c r="D267" s="432"/>
      <c r="E267" s="432"/>
      <c r="F267" s="433"/>
      <c r="G267" s="355"/>
      <c r="H267" s="355"/>
      <c r="I267" s="355"/>
      <c r="J267" s="355"/>
      <c r="K267" s="355"/>
      <c r="L267" s="355"/>
      <c r="M267" s="355"/>
      <c r="N267" s="354"/>
      <c r="O267" s="354"/>
      <c r="P267" s="354"/>
      <c r="Q267" s="354"/>
      <c r="R267" s="354"/>
      <c r="S267" s="354"/>
      <c r="T267" s="354"/>
      <c r="U267" s="354"/>
      <c r="V267" s="354"/>
      <c r="W267" s="354"/>
      <c r="X267" s="354"/>
      <c r="Y267" s="354"/>
      <c r="Z267" s="354"/>
    </row>
    <row r="268" spans="1:26">
      <c r="A268" s="443" t="s">
        <v>541</v>
      </c>
      <c r="B268" s="432"/>
      <c r="C268" s="432"/>
      <c r="D268" s="432"/>
      <c r="E268" s="432"/>
      <c r="F268" s="433"/>
      <c r="G268" s="355"/>
      <c r="H268" s="355"/>
      <c r="I268" s="355"/>
      <c r="J268" s="355"/>
      <c r="K268" s="355"/>
      <c r="L268" s="355"/>
      <c r="M268" s="355"/>
      <c r="N268" s="354"/>
      <c r="O268" s="354"/>
      <c r="P268" s="354"/>
      <c r="Q268" s="354"/>
      <c r="R268" s="354"/>
      <c r="S268" s="354"/>
      <c r="T268" s="354"/>
      <c r="U268" s="354"/>
      <c r="V268" s="354"/>
      <c r="W268" s="354"/>
      <c r="X268" s="354"/>
      <c r="Y268" s="354"/>
      <c r="Z268" s="354"/>
    </row>
    <row r="269" spans="1:26">
      <c r="A269" s="443" t="s">
        <v>542</v>
      </c>
      <c r="B269" s="432"/>
      <c r="C269" s="432"/>
      <c r="D269" s="432"/>
      <c r="E269" s="432"/>
      <c r="F269" s="433"/>
      <c r="G269" s="355"/>
      <c r="H269" s="355"/>
      <c r="I269" s="355"/>
      <c r="J269" s="355"/>
      <c r="K269" s="355"/>
      <c r="L269" s="355"/>
      <c r="M269" s="355"/>
      <c r="N269" s="354"/>
      <c r="O269" s="354"/>
      <c r="P269" s="354"/>
      <c r="Q269" s="354"/>
      <c r="R269" s="354"/>
      <c r="S269" s="354"/>
      <c r="T269" s="354"/>
      <c r="U269" s="354"/>
      <c r="V269" s="354"/>
      <c r="W269" s="354"/>
      <c r="X269" s="354"/>
      <c r="Y269" s="354"/>
      <c r="Z269" s="354"/>
    </row>
    <row r="270" spans="1:26">
      <c r="A270" s="443" t="s">
        <v>543</v>
      </c>
      <c r="B270" s="432"/>
      <c r="C270" s="432"/>
      <c r="D270" s="432"/>
      <c r="E270" s="432"/>
      <c r="F270" s="433"/>
      <c r="G270" s="355"/>
      <c r="H270" s="355"/>
      <c r="I270" s="355"/>
      <c r="J270" s="355"/>
      <c r="K270" s="355"/>
      <c r="L270" s="355"/>
      <c r="M270" s="355"/>
      <c r="N270" s="354"/>
      <c r="O270" s="354"/>
      <c r="P270" s="354"/>
      <c r="Q270" s="354"/>
      <c r="R270" s="354"/>
      <c r="S270" s="354"/>
      <c r="T270" s="354"/>
      <c r="U270" s="354"/>
      <c r="V270" s="354"/>
      <c r="W270" s="354"/>
      <c r="X270" s="354"/>
      <c r="Y270" s="354"/>
      <c r="Z270" s="354"/>
    </row>
    <row r="271" spans="1:26">
      <c r="A271" s="443" t="s">
        <v>544</v>
      </c>
      <c r="B271" s="432"/>
      <c r="C271" s="432"/>
      <c r="D271" s="432"/>
      <c r="E271" s="432"/>
      <c r="F271" s="433"/>
      <c r="G271" s="355"/>
      <c r="H271" s="355"/>
      <c r="I271" s="355"/>
      <c r="J271" s="355"/>
      <c r="K271" s="355"/>
      <c r="L271" s="355"/>
      <c r="M271" s="355"/>
      <c r="N271" s="354"/>
      <c r="O271" s="354"/>
      <c r="P271" s="354"/>
      <c r="Q271" s="354"/>
      <c r="R271" s="354"/>
      <c r="S271" s="354"/>
      <c r="T271" s="354"/>
      <c r="U271" s="354"/>
      <c r="V271" s="354"/>
      <c r="W271" s="354"/>
      <c r="X271" s="354"/>
      <c r="Y271" s="354"/>
      <c r="Z271" s="354"/>
    </row>
    <row r="272" spans="1:26">
      <c r="A272" s="443" t="s">
        <v>545</v>
      </c>
      <c r="B272" s="432"/>
      <c r="C272" s="432"/>
      <c r="D272" s="432"/>
      <c r="E272" s="432"/>
      <c r="F272" s="433"/>
      <c r="G272" s="355"/>
      <c r="H272" s="355"/>
      <c r="I272" s="355"/>
      <c r="J272" s="355"/>
      <c r="K272" s="355"/>
      <c r="L272" s="355"/>
      <c r="M272" s="355"/>
      <c r="N272" s="354"/>
      <c r="O272" s="354"/>
      <c r="P272" s="354"/>
      <c r="Q272" s="354"/>
      <c r="R272" s="354"/>
      <c r="S272" s="354"/>
      <c r="T272" s="354"/>
      <c r="U272" s="354"/>
      <c r="V272" s="354"/>
      <c r="W272" s="354"/>
      <c r="X272" s="354"/>
      <c r="Y272" s="354"/>
      <c r="Z272" s="354"/>
    </row>
    <row r="273" spans="1:26">
      <c r="A273" s="443" t="s">
        <v>546</v>
      </c>
      <c r="B273" s="432"/>
      <c r="C273" s="432"/>
      <c r="D273" s="432"/>
      <c r="E273" s="432"/>
      <c r="F273" s="433"/>
      <c r="G273" s="355"/>
      <c r="H273" s="355"/>
      <c r="I273" s="355"/>
      <c r="J273" s="355"/>
      <c r="K273" s="355"/>
      <c r="L273" s="355"/>
      <c r="M273" s="355"/>
      <c r="N273" s="354"/>
      <c r="O273" s="354"/>
      <c r="P273" s="354"/>
      <c r="Q273" s="354"/>
      <c r="R273" s="354"/>
      <c r="S273" s="354"/>
      <c r="T273" s="354"/>
      <c r="U273" s="354"/>
      <c r="V273" s="354"/>
      <c r="W273" s="354"/>
      <c r="X273" s="354"/>
      <c r="Y273" s="354"/>
      <c r="Z273" s="354"/>
    </row>
    <row r="274" spans="1:26">
      <c r="A274" s="443" t="s">
        <v>547</v>
      </c>
      <c r="B274" s="432"/>
      <c r="C274" s="432"/>
      <c r="D274" s="432"/>
      <c r="E274" s="432"/>
      <c r="F274" s="433"/>
      <c r="G274" s="355"/>
      <c r="H274" s="355"/>
      <c r="I274" s="355"/>
      <c r="J274" s="355"/>
      <c r="K274" s="355"/>
      <c r="L274" s="355"/>
      <c r="M274" s="355"/>
      <c r="N274" s="354"/>
      <c r="O274" s="354"/>
      <c r="P274" s="354"/>
      <c r="Q274" s="354"/>
      <c r="R274" s="354"/>
      <c r="S274" s="354"/>
      <c r="T274" s="354"/>
      <c r="U274" s="354"/>
      <c r="V274" s="354"/>
      <c r="W274" s="354"/>
      <c r="X274" s="354"/>
      <c r="Y274" s="354"/>
      <c r="Z274" s="354"/>
    </row>
    <row r="275" spans="1:26">
      <c r="A275" s="443" t="s">
        <v>548</v>
      </c>
      <c r="B275" s="432"/>
      <c r="C275" s="432"/>
      <c r="D275" s="432"/>
      <c r="E275" s="432"/>
      <c r="F275" s="433"/>
      <c r="G275" s="355"/>
      <c r="H275" s="355"/>
      <c r="I275" s="355"/>
      <c r="J275" s="355"/>
      <c r="K275" s="355"/>
      <c r="L275" s="355"/>
      <c r="M275" s="355"/>
      <c r="N275" s="354"/>
      <c r="O275" s="354"/>
      <c r="P275" s="354"/>
      <c r="Q275" s="354"/>
      <c r="R275" s="354"/>
      <c r="S275" s="354"/>
      <c r="T275" s="354"/>
      <c r="U275" s="354"/>
      <c r="V275" s="354"/>
      <c r="W275" s="354"/>
      <c r="X275" s="354"/>
      <c r="Y275" s="354"/>
      <c r="Z275" s="354"/>
    </row>
    <row r="276" spans="1:26">
      <c r="A276" s="443" t="s">
        <v>549</v>
      </c>
      <c r="B276" s="432"/>
      <c r="C276" s="432"/>
      <c r="D276" s="432"/>
      <c r="E276" s="432"/>
      <c r="F276" s="433"/>
      <c r="G276" s="355"/>
      <c r="H276" s="355"/>
      <c r="I276" s="355"/>
      <c r="J276" s="355"/>
      <c r="K276" s="355"/>
      <c r="L276" s="355"/>
      <c r="M276" s="355"/>
      <c r="N276" s="354"/>
      <c r="O276" s="354"/>
      <c r="P276" s="354"/>
      <c r="Q276" s="354"/>
      <c r="R276" s="354"/>
      <c r="S276" s="354"/>
      <c r="T276" s="354"/>
      <c r="U276" s="354"/>
      <c r="V276" s="354"/>
      <c r="W276" s="354"/>
      <c r="X276" s="354"/>
      <c r="Y276" s="354"/>
      <c r="Z276" s="354"/>
    </row>
    <row r="277" spans="1:26">
      <c r="A277" s="443" t="s">
        <v>550</v>
      </c>
      <c r="B277" s="432"/>
      <c r="C277" s="432"/>
      <c r="D277" s="432"/>
      <c r="E277" s="432"/>
      <c r="F277" s="433"/>
      <c r="G277" s="355"/>
      <c r="H277" s="355"/>
      <c r="I277" s="355"/>
      <c r="J277" s="355"/>
      <c r="K277" s="355"/>
      <c r="L277" s="355"/>
      <c r="M277" s="355"/>
      <c r="N277" s="354"/>
      <c r="O277" s="354"/>
      <c r="P277" s="354"/>
      <c r="Q277" s="354"/>
      <c r="R277" s="354"/>
      <c r="S277" s="354"/>
      <c r="T277" s="354"/>
      <c r="U277" s="354"/>
      <c r="V277" s="354"/>
      <c r="W277" s="354"/>
      <c r="X277" s="354"/>
      <c r="Y277" s="354"/>
      <c r="Z277" s="354"/>
    </row>
    <row r="278" spans="1:26">
      <c r="A278" s="443" t="s">
        <v>551</v>
      </c>
      <c r="B278" s="432"/>
      <c r="C278" s="432"/>
      <c r="D278" s="432"/>
      <c r="E278" s="432"/>
      <c r="F278" s="433"/>
      <c r="G278" s="355"/>
      <c r="H278" s="355"/>
      <c r="I278" s="355"/>
      <c r="J278" s="355"/>
      <c r="K278" s="355"/>
      <c r="L278" s="355"/>
      <c r="M278" s="355"/>
      <c r="N278" s="354"/>
      <c r="O278" s="354"/>
      <c r="P278" s="354"/>
      <c r="Q278" s="354"/>
      <c r="R278" s="354"/>
      <c r="S278" s="354"/>
      <c r="T278" s="354"/>
      <c r="U278" s="354"/>
      <c r="V278" s="354"/>
      <c r="W278" s="354"/>
      <c r="X278" s="354"/>
      <c r="Y278" s="354"/>
      <c r="Z278" s="354"/>
    </row>
    <row r="279" spans="1:26">
      <c r="A279" s="443" t="s">
        <v>552</v>
      </c>
      <c r="B279" s="432"/>
      <c r="C279" s="432"/>
      <c r="D279" s="432"/>
      <c r="E279" s="432"/>
      <c r="F279" s="433"/>
      <c r="G279" s="355"/>
      <c r="H279" s="355"/>
      <c r="I279" s="355"/>
      <c r="J279" s="355"/>
      <c r="K279" s="355"/>
      <c r="L279" s="355"/>
      <c r="M279" s="355"/>
      <c r="N279" s="354"/>
      <c r="O279" s="354"/>
      <c r="P279" s="354"/>
      <c r="Q279" s="354"/>
      <c r="R279" s="354"/>
      <c r="S279" s="354"/>
      <c r="T279" s="354"/>
      <c r="U279" s="354"/>
      <c r="V279" s="354"/>
      <c r="W279" s="354"/>
      <c r="X279" s="354"/>
      <c r="Y279" s="354"/>
      <c r="Z279" s="354"/>
    </row>
    <row r="280" spans="1:26">
      <c r="A280" s="443" t="s">
        <v>553</v>
      </c>
      <c r="B280" s="432"/>
      <c r="C280" s="432"/>
      <c r="D280" s="432"/>
      <c r="E280" s="432"/>
      <c r="F280" s="433"/>
      <c r="G280" s="355"/>
      <c r="H280" s="355"/>
      <c r="I280" s="355"/>
      <c r="J280" s="355"/>
      <c r="K280" s="355"/>
      <c r="L280" s="355"/>
      <c r="M280" s="355"/>
      <c r="N280" s="354"/>
      <c r="O280" s="354"/>
      <c r="P280" s="354"/>
      <c r="Q280" s="354"/>
      <c r="R280" s="354"/>
      <c r="S280" s="354"/>
      <c r="T280" s="354"/>
      <c r="U280" s="354"/>
      <c r="V280" s="354"/>
      <c r="W280" s="354"/>
      <c r="X280" s="354"/>
      <c r="Y280" s="354"/>
      <c r="Z280" s="354"/>
    </row>
    <row r="281" spans="1:26">
      <c r="A281" s="356"/>
      <c r="B281" s="356"/>
      <c r="C281" s="356"/>
      <c r="D281" s="356"/>
      <c r="E281" s="356"/>
      <c r="F281" s="356"/>
      <c r="G281" s="356"/>
      <c r="H281" s="356"/>
      <c r="I281" s="356"/>
      <c r="J281" s="356"/>
      <c r="K281" s="356"/>
      <c r="L281" s="356"/>
      <c r="M281" s="356"/>
    </row>
    <row r="282" spans="1:26">
      <c r="A282" s="356"/>
      <c r="B282" s="356"/>
      <c r="C282" s="356"/>
      <c r="D282" s="356"/>
      <c r="E282" s="356"/>
      <c r="F282" s="356"/>
      <c r="G282" s="356"/>
      <c r="H282" s="356"/>
      <c r="I282" s="356"/>
      <c r="J282" s="356"/>
      <c r="K282" s="356"/>
      <c r="L282" s="356"/>
      <c r="M282" s="356"/>
    </row>
    <row r="283" spans="1:26">
      <c r="A283" s="356"/>
      <c r="B283" s="356"/>
      <c r="C283" s="356"/>
      <c r="D283" s="356"/>
      <c r="E283" s="356"/>
      <c r="F283" s="356"/>
      <c r="G283" s="356"/>
      <c r="H283" s="356"/>
      <c r="I283" s="356"/>
      <c r="J283" s="356"/>
      <c r="K283" s="356"/>
      <c r="L283" s="356"/>
      <c r="M283" s="356"/>
    </row>
    <row r="284" spans="1:26">
      <c r="A284" s="356"/>
      <c r="B284" s="356"/>
      <c r="C284" s="356"/>
      <c r="D284" s="356"/>
      <c r="E284" s="356"/>
      <c r="F284" s="356"/>
      <c r="G284" s="356"/>
      <c r="H284" s="356"/>
      <c r="I284" s="356"/>
      <c r="J284" s="356"/>
      <c r="K284" s="356"/>
      <c r="L284" s="356"/>
      <c r="M284" s="356"/>
    </row>
  </sheetData>
  <mergeCells count="83">
    <mergeCell ref="A276:F276"/>
    <mergeCell ref="A277:F277"/>
    <mergeCell ref="A278:F278"/>
    <mergeCell ref="A279:F279"/>
    <mergeCell ref="A280:F280"/>
    <mergeCell ref="A275:F275"/>
    <mergeCell ref="A264:F264"/>
    <mergeCell ref="A265:F265"/>
    <mergeCell ref="A266:F266"/>
    <mergeCell ref="A267:F267"/>
    <mergeCell ref="A268:F268"/>
    <mergeCell ref="A269:F269"/>
    <mergeCell ref="A270:F270"/>
    <mergeCell ref="A271:F271"/>
    <mergeCell ref="A272:F272"/>
    <mergeCell ref="A273:F273"/>
    <mergeCell ref="A274:F274"/>
    <mergeCell ref="A263:F263"/>
    <mergeCell ref="A252:F252"/>
    <mergeCell ref="A253:F253"/>
    <mergeCell ref="A254:F254"/>
    <mergeCell ref="A255:F255"/>
    <mergeCell ref="A256:F256"/>
    <mergeCell ref="A257:F257"/>
    <mergeCell ref="A258:F258"/>
    <mergeCell ref="A259:F259"/>
    <mergeCell ref="A260:F260"/>
    <mergeCell ref="A261:F261"/>
    <mergeCell ref="A262:F262"/>
    <mergeCell ref="A251:F251"/>
    <mergeCell ref="A240:F240"/>
    <mergeCell ref="A241:F241"/>
    <mergeCell ref="A242:F242"/>
    <mergeCell ref="A243:F243"/>
    <mergeCell ref="A244:F244"/>
    <mergeCell ref="A245:F245"/>
    <mergeCell ref="A246:F246"/>
    <mergeCell ref="A247:F247"/>
    <mergeCell ref="A248:F248"/>
    <mergeCell ref="A249:F249"/>
    <mergeCell ref="A250:F250"/>
    <mergeCell ref="A239:F239"/>
    <mergeCell ref="A228:F228"/>
    <mergeCell ref="A229:F229"/>
    <mergeCell ref="A230:F230"/>
    <mergeCell ref="A231:F231"/>
    <mergeCell ref="A232:F232"/>
    <mergeCell ref="A233:F233"/>
    <mergeCell ref="A234:F234"/>
    <mergeCell ref="A235:F235"/>
    <mergeCell ref="A236:F236"/>
    <mergeCell ref="A237:F237"/>
    <mergeCell ref="A238:F238"/>
    <mergeCell ref="A227:F227"/>
    <mergeCell ref="A216:F216"/>
    <mergeCell ref="A217:F217"/>
    <mergeCell ref="A218:F218"/>
    <mergeCell ref="A219:F219"/>
    <mergeCell ref="A220:F220"/>
    <mergeCell ref="A221:F221"/>
    <mergeCell ref="A222:F222"/>
    <mergeCell ref="A223:F223"/>
    <mergeCell ref="A224:F224"/>
    <mergeCell ref="A225:F225"/>
    <mergeCell ref="A226:F226"/>
    <mergeCell ref="A215:F215"/>
    <mergeCell ref="A168:I168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148:I148"/>
    <mergeCell ref="A1:J1"/>
    <mergeCell ref="A2:J2"/>
    <mergeCell ref="A3:J3"/>
    <mergeCell ref="B4:J4"/>
    <mergeCell ref="A5:J5"/>
  </mergeCells>
  <dataValidations count="4">
    <dataValidation type="list" allowBlank="1" sqref="B7:B133">
      <formula1>"DAS,DAS-1,DAS-2,DAS-3,DAS-4,DAS-5,CAA-1,CAA-2,CAA-3,CAA-4,CAA-5"</formula1>
    </dataValidation>
    <dataValidation type="list" allowBlank="1" sqref="B170:B192">
      <formula1>"FGS-1,FGS-2,FGS-3,FGA-1,FGA-2,FGA-3"</formula1>
    </dataValidation>
    <dataValidation type="list" allowBlank="1" sqref="B150:B159">
      <formula1>"FDA,FDA-1,FDA-2,FDA-3,FDA-4"</formula1>
    </dataValidation>
    <dataValidation type="list" allowBlank="1" sqref="D170:D192 D7:D133 D150:D159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sqref="A1:XFD1048576"/>
    </sheetView>
  </sheetViews>
  <sheetFormatPr defaultColWidth="13.28515625" defaultRowHeight="15"/>
  <cols>
    <col min="1" max="1" width="4.85546875" style="108" bestFit="1" customWidth="1"/>
    <col min="2" max="2" width="3.85546875" style="108" bestFit="1" customWidth="1"/>
    <col min="3" max="3" width="7.85546875" style="108" bestFit="1" customWidth="1"/>
    <col min="4" max="4" width="28.85546875" style="108" customWidth="1"/>
    <col min="5" max="5" width="9" style="108" bestFit="1" customWidth="1"/>
    <col min="6" max="6" width="9.28515625" style="108" customWidth="1"/>
    <col min="7" max="10" width="9" style="108" customWidth="1"/>
    <col min="11" max="16384" width="13.28515625" style="108"/>
  </cols>
  <sheetData>
    <row r="1" spans="1:10">
      <c r="A1" s="428" t="s">
        <v>294</v>
      </c>
      <c r="B1" s="428"/>
      <c r="C1" s="428"/>
      <c r="D1" s="428"/>
      <c r="E1" s="428"/>
      <c r="G1" s="429" t="s">
        <v>295</v>
      </c>
      <c r="H1" s="429"/>
      <c r="I1" s="429"/>
      <c r="J1" s="429"/>
    </row>
    <row r="2" spans="1:10">
      <c r="A2" s="101" t="s">
        <v>9</v>
      </c>
      <c r="B2" s="102" t="s">
        <v>2</v>
      </c>
      <c r="C2" s="101" t="s">
        <v>296</v>
      </c>
      <c r="D2" s="101" t="s">
        <v>3</v>
      </c>
      <c r="E2" s="103" t="s">
        <v>297</v>
      </c>
      <c r="G2" s="101" t="s">
        <v>9</v>
      </c>
      <c r="H2" s="101" t="s">
        <v>296</v>
      </c>
      <c r="I2" s="102" t="s">
        <v>2</v>
      </c>
      <c r="J2" s="101" t="s">
        <v>298</v>
      </c>
    </row>
    <row r="3" spans="1:10">
      <c r="A3" s="109" t="s">
        <v>299</v>
      </c>
      <c r="B3" s="110">
        <v>1</v>
      </c>
      <c r="C3" s="104">
        <v>1200.69</v>
      </c>
      <c r="D3" s="105" t="s">
        <v>300</v>
      </c>
      <c r="E3" s="106" t="s">
        <v>301</v>
      </c>
      <c r="G3" s="109" t="s">
        <v>299</v>
      </c>
      <c r="H3" s="104">
        <v>1200.69</v>
      </c>
      <c r="I3" s="110">
        <v>6</v>
      </c>
      <c r="J3" s="111">
        <f>H3*I3</f>
        <v>7204.14</v>
      </c>
    </row>
    <row r="4" spans="1:10">
      <c r="A4" s="109" t="s">
        <v>299</v>
      </c>
      <c r="B4" s="110">
        <v>1</v>
      </c>
      <c r="C4" s="104">
        <v>1200.69</v>
      </c>
      <c r="D4" s="105" t="s">
        <v>302</v>
      </c>
      <c r="E4" s="106" t="s">
        <v>303</v>
      </c>
      <c r="G4" s="109" t="s">
        <v>304</v>
      </c>
      <c r="H4" s="106">
        <v>732.55</v>
      </c>
      <c r="I4" s="110">
        <v>7</v>
      </c>
      <c r="J4" s="111">
        <f t="shared" ref="J4:J6" si="0">H4*I4</f>
        <v>5127.8499999999995</v>
      </c>
    </row>
    <row r="5" spans="1:10">
      <c r="A5" s="109" t="s">
        <v>299</v>
      </c>
      <c r="B5" s="110">
        <v>1</v>
      </c>
      <c r="C5" s="104">
        <v>1200.69</v>
      </c>
      <c r="D5" s="105" t="s">
        <v>305</v>
      </c>
      <c r="E5" s="106" t="s">
        <v>306</v>
      </c>
      <c r="G5" s="109" t="s">
        <v>307</v>
      </c>
      <c r="H5" s="106">
        <v>488.36</v>
      </c>
      <c r="I5" s="110">
        <v>3</v>
      </c>
      <c r="J5" s="111">
        <f t="shared" si="0"/>
        <v>1465.08</v>
      </c>
    </row>
    <row r="6" spans="1:10">
      <c r="A6" s="109" t="s">
        <v>299</v>
      </c>
      <c r="B6" s="110">
        <v>1</v>
      </c>
      <c r="C6" s="104">
        <v>1200.69</v>
      </c>
      <c r="D6" s="105" t="s">
        <v>308</v>
      </c>
      <c r="E6" s="106">
        <v>280</v>
      </c>
      <c r="G6" s="112" t="s">
        <v>309</v>
      </c>
      <c r="H6" s="106">
        <v>436.04</v>
      </c>
      <c r="I6" s="113">
        <v>6</v>
      </c>
      <c r="J6" s="111">
        <f t="shared" si="0"/>
        <v>2616.2400000000002</v>
      </c>
    </row>
    <row r="7" spans="1:10">
      <c r="A7" s="109" t="s">
        <v>299</v>
      </c>
      <c r="B7" s="110">
        <v>1</v>
      </c>
      <c r="C7" s="104">
        <v>1200.69</v>
      </c>
      <c r="D7" s="105" t="s">
        <v>310</v>
      </c>
      <c r="E7" s="106">
        <v>663</v>
      </c>
      <c r="G7" s="114"/>
      <c r="H7" s="115"/>
      <c r="I7" s="116">
        <f>SUM(I3:I6)</f>
        <v>22</v>
      </c>
      <c r="J7" s="117">
        <f>SUM(J3:J6)</f>
        <v>16413.310000000001</v>
      </c>
    </row>
    <row r="8" spans="1:10">
      <c r="A8" s="109" t="s">
        <v>299</v>
      </c>
      <c r="B8" s="110">
        <v>1</v>
      </c>
      <c r="C8" s="104">
        <v>1200.69</v>
      </c>
      <c r="D8" s="105" t="s">
        <v>311</v>
      </c>
      <c r="E8" s="106">
        <v>752</v>
      </c>
    </row>
    <row r="9" spans="1:10">
      <c r="A9" s="109" t="s">
        <v>304</v>
      </c>
      <c r="B9" s="110">
        <v>1</v>
      </c>
      <c r="C9" s="106">
        <v>732.55</v>
      </c>
      <c r="D9" s="118" t="s">
        <v>312</v>
      </c>
      <c r="E9" s="106"/>
    </row>
    <row r="10" spans="1:10">
      <c r="A10" s="109" t="s">
        <v>304</v>
      </c>
      <c r="B10" s="110">
        <v>1</v>
      </c>
      <c r="C10" s="106">
        <v>732.55</v>
      </c>
      <c r="D10" s="105" t="s">
        <v>313</v>
      </c>
      <c r="E10" s="106">
        <v>647</v>
      </c>
    </row>
    <row r="11" spans="1:10">
      <c r="A11" s="109" t="s">
        <v>304</v>
      </c>
      <c r="B11" s="110">
        <v>1</v>
      </c>
      <c r="C11" s="106">
        <v>732.55</v>
      </c>
      <c r="D11" s="105" t="s">
        <v>314</v>
      </c>
      <c r="E11" s="106">
        <v>531</v>
      </c>
    </row>
    <row r="12" spans="1:10">
      <c r="A12" s="109" t="s">
        <v>304</v>
      </c>
      <c r="B12" s="110">
        <v>1</v>
      </c>
      <c r="C12" s="106">
        <v>732.55</v>
      </c>
      <c r="D12" s="118" t="s">
        <v>312</v>
      </c>
      <c r="E12" s="106"/>
    </row>
    <row r="13" spans="1:10">
      <c r="A13" s="109" t="s">
        <v>304</v>
      </c>
      <c r="B13" s="110">
        <v>1</v>
      </c>
      <c r="C13" s="106">
        <v>732.55</v>
      </c>
      <c r="D13" s="105" t="s">
        <v>315</v>
      </c>
      <c r="E13" s="106">
        <v>2187</v>
      </c>
    </row>
    <row r="14" spans="1:10">
      <c r="A14" s="109" t="s">
        <v>304</v>
      </c>
      <c r="B14" s="110">
        <v>1</v>
      </c>
      <c r="C14" s="106">
        <v>732.55</v>
      </c>
      <c r="D14" s="105" t="s">
        <v>316</v>
      </c>
      <c r="E14" s="106">
        <v>2232</v>
      </c>
    </row>
    <row r="15" spans="1:10">
      <c r="A15" s="109" t="s">
        <v>304</v>
      </c>
      <c r="B15" s="110">
        <v>1</v>
      </c>
      <c r="C15" s="106">
        <v>732.55</v>
      </c>
      <c r="D15" s="118" t="s">
        <v>312</v>
      </c>
      <c r="E15" s="106">
        <v>2704</v>
      </c>
    </row>
    <row r="16" spans="1:10">
      <c r="A16" s="109" t="s">
        <v>307</v>
      </c>
      <c r="B16" s="110">
        <v>1</v>
      </c>
      <c r="C16" s="106">
        <v>488.36</v>
      </c>
      <c r="D16" s="105" t="s">
        <v>317</v>
      </c>
      <c r="E16" s="106" t="s">
        <v>318</v>
      </c>
    </row>
    <row r="17" spans="1:5">
      <c r="A17" s="109" t="s">
        <v>307</v>
      </c>
      <c r="B17" s="110">
        <v>1</v>
      </c>
      <c r="C17" s="106">
        <v>488.36</v>
      </c>
      <c r="D17" s="118" t="s">
        <v>312</v>
      </c>
      <c r="E17" s="106"/>
    </row>
    <row r="18" spans="1:5">
      <c r="A18" s="109" t="s">
        <v>307</v>
      </c>
      <c r="B18" s="110">
        <v>1</v>
      </c>
      <c r="C18" s="106">
        <v>488.36</v>
      </c>
      <c r="D18" s="118" t="s">
        <v>312</v>
      </c>
      <c r="E18" s="106"/>
    </row>
    <row r="19" spans="1:5">
      <c r="A19" s="109" t="s">
        <v>307</v>
      </c>
      <c r="B19" s="110">
        <v>1</v>
      </c>
      <c r="C19" s="106">
        <v>488.36</v>
      </c>
      <c r="D19" s="118" t="s">
        <v>312</v>
      </c>
      <c r="E19" s="106"/>
    </row>
    <row r="20" spans="1:5">
      <c r="A20" s="109" t="s">
        <v>309</v>
      </c>
      <c r="B20" s="110">
        <v>1</v>
      </c>
      <c r="C20" s="106">
        <v>436.04</v>
      </c>
      <c r="D20" s="105" t="s">
        <v>319</v>
      </c>
      <c r="E20" s="107">
        <v>2194</v>
      </c>
    </row>
    <row r="21" spans="1:5">
      <c r="A21" s="109" t="s">
        <v>309</v>
      </c>
      <c r="B21" s="110">
        <v>1</v>
      </c>
      <c r="C21" s="106">
        <v>436.04</v>
      </c>
      <c r="D21" s="105" t="s">
        <v>320</v>
      </c>
      <c r="E21" s="106">
        <v>2640</v>
      </c>
    </row>
    <row r="22" spans="1:5">
      <c r="A22" s="109" t="s">
        <v>309</v>
      </c>
      <c r="B22" s="110">
        <v>1</v>
      </c>
      <c r="C22" s="106">
        <v>436.04</v>
      </c>
      <c r="D22" s="105" t="s">
        <v>321</v>
      </c>
      <c r="E22" s="106">
        <v>1996</v>
      </c>
    </row>
    <row r="23" spans="1:5">
      <c r="A23" s="109" t="s">
        <v>309</v>
      </c>
      <c r="B23" s="110">
        <v>1</v>
      </c>
      <c r="C23" s="106">
        <v>436.04</v>
      </c>
      <c r="D23" s="105" t="s">
        <v>322</v>
      </c>
      <c r="E23" s="106">
        <v>774</v>
      </c>
    </row>
    <row r="24" spans="1:5">
      <c r="A24" s="109" t="s">
        <v>309</v>
      </c>
      <c r="B24" s="110">
        <v>1</v>
      </c>
      <c r="C24" s="106">
        <v>436.04</v>
      </c>
      <c r="D24" s="119" t="s">
        <v>312</v>
      </c>
      <c r="E24" s="120"/>
    </row>
    <row r="25" spans="1:5">
      <c r="A25" s="112" t="s">
        <v>309</v>
      </c>
      <c r="B25" s="113">
        <v>1</v>
      </c>
      <c r="C25" s="106">
        <v>436.04</v>
      </c>
      <c r="D25" s="118" t="s">
        <v>312</v>
      </c>
      <c r="E25" s="120"/>
    </row>
    <row r="26" spans="1:5">
      <c r="A26" s="114"/>
      <c r="B26" s="121">
        <f>SUM(B3:B25)</f>
        <v>23</v>
      </c>
      <c r="C26" s="115">
        <f>SUM(C3:C25)</f>
        <v>16901.670000000006</v>
      </c>
      <c r="D26" s="114"/>
      <c r="E26" s="114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Z284"/>
  <sheetViews>
    <sheetView workbookViewId="0">
      <selection activeCell="A9" sqref="A9"/>
    </sheetView>
  </sheetViews>
  <sheetFormatPr defaultColWidth="14.42578125" defaultRowHeight="14.25"/>
  <cols>
    <col min="1" max="1" width="85.42578125" style="360" customWidth="1"/>
    <col min="2" max="2" width="13.7109375" style="360" customWidth="1"/>
    <col min="3" max="3" width="17" style="360" bestFit="1" customWidth="1"/>
    <col min="4" max="4" width="14.140625" style="360" bestFit="1" customWidth="1"/>
    <col min="5" max="5" width="10.5703125" style="360" bestFit="1" customWidth="1"/>
    <col min="6" max="6" width="60.42578125" style="360" customWidth="1"/>
    <col min="7" max="7" width="20" style="360" bestFit="1" customWidth="1"/>
    <col min="8" max="8" width="20.85546875" style="360" customWidth="1"/>
    <col min="9" max="9" width="20.42578125" style="360" customWidth="1"/>
    <col min="10" max="10" width="17.140625" style="360" customWidth="1"/>
    <col min="11" max="12" width="9.140625" style="360" customWidth="1"/>
    <col min="13" max="13" width="50.140625" style="360" customWidth="1"/>
    <col min="14" max="26" width="9.140625" style="360" customWidth="1"/>
    <col min="27" max="16384" width="14.42578125" style="360"/>
  </cols>
  <sheetData>
    <row r="1" spans="1:26" ht="27" customHeight="1">
      <c r="A1" s="449" t="s">
        <v>560</v>
      </c>
      <c r="B1" s="450"/>
      <c r="C1" s="450"/>
      <c r="D1" s="450"/>
      <c r="E1" s="450"/>
      <c r="F1" s="450"/>
      <c r="G1" s="450"/>
      <c r="H1" s="450"/>
      <c r="I1" s="450"/>
      <c r="J1" s="450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6" ht="28.5" customHeight="1">
      <c r="A2" s="451" t="s">
        <v>564</v>
      </c>
      <c r="B2" s="447"/>
      <c r="C2" s="447"/>
      <c r="D2" s="447"/>
      <c r="E2" s="447"/>
      <c r="F2" s="447"/>
      <c r="G2" s="447"/>
      <c r="H2" s="447"/>
      <c r="I2" s="447"/>
      <c r="J2" s="447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</row>
    <row r="3" spans="1:26" ht="31.5" customHeight="1">
      <c r="A3" s="451" t="s">
        <v>561</v>
      </c>
      <c r="B3" s="447"/>
      <c r="C3" s="447"/>
      <c r="D3" s="447"/>
      <c r="E3" s="447"/>
      <c r="F3" s="447"/>
      <c r="G3" s="447"/>
      <c r="H3" s="447"/>
      <c r="I3" s="447"/>
      <c r="J3" s="447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2"/>
      <c r="W3" s="362"/>
    </row>
    <row r="4" spans="1:26" ht="15">
      <c r="A4" s="200" t="s">
        <v>563</v>
      </c>
      <c r="B4" s="452" t="s">
        <v>390</v>
      </c>
      <c r="C4" s="447"/>
      <c r="D4" s="447"/>
      <c r="E4" s="447"/>
      <c r="F4" s="447"/>
      <c r="G4" s="447"/>
      <c r="H4" s="447"/>
      <c r="I4" s="447"/>
      <c r="J4" s="448"/>
    </row>
    <row r="5" spans="1:26">
      <c r="A5" s="453" t="s">
        <v>391</v>
      </c>
      <c r="B5" s="447"/>
      <c r="C5" s="447"/>
      <c r="D5" s="447"/>
      <c r="E5" s="447"/>
      <c r="F5" s="447"/>
      <c r="G5" s="447"/>
      <c r="H5" s="447"/>
      <c r="I5" s="447"/>
      <c r="J5" s="448"/>
      <c r="K5" s="363"/>
      <c r="L5" s="363"/>
      <c r="M5" s="363"/>
    </row>
    <row r="6" spans="1:26" ht="30">
      <c r="A6" s="244" t="s">
        <v>392</v>
      </c>
      <c r="B6" s="242" t="s">
        <v>393</v>
      </c>
      <c r="C6" s="204" t="s">
        <v>394</v>
      </c>
      <c r="D6" s="204" t="s">
        <v>395</v>
      </c>
      <c r="E6" s="204" t="s">
        <v>396</v>
      </c>
      <c r="F6" s="204" t="s">
        <v>397</v>
      </c>
      <c r="G6" s="204" t="s">
        <v>398</v>
      </c>
      <c r="H6" s="204" t="s">
        <v>399</v>
      </c>
      <c r="I6" s="204" t="s">
        <v>400</v>
      </c>
      <c r="J6" s="204" t="s">
        <v>401</v>
      </c>
      <c r="K6" s="364"/>
      <c r="L6" s="364"/>
      <c r="M6" s="364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</row>
    <row r="7" spans="1:26" ht="15">
      <c r="A7" s="245" t="s">
        <v>223</v>
      </c>
      <c r="B7" s="382" t="s">
        <v>198</v>
      </c>
      <c r="C7" s="247" t="s">
        <v>18</v>
      </c>
      <c r="D7" s="383" t="s">
        <v>556</v>
      </c>
      <c r="E7" s="384">
        <v>1</v>
      </c>
      <c r="F7" s="248" t="s">
        <v>15</v>
      </c>
      <c r="G7" s="210"/>
      <c r="H7" s="271">
        <v>3248</v>
      </c>
      <c r="I7" s="271">
        <v>12992</v>
      </c>
      <c r="J7" s="211">
        <f t="shared" ref="J7:J133" si="0">SUM(G7:I7)</f>
        <v>16240</v>
      </c>
      <c r="K7" s="365"/>
      <c r="L7" s="365"/>
      <c r="M7" s="365"/>
      <c r="N7" s="366"/>
      <c r="O7" s="366"/>
      <c r="P7" s="366"/>
      <c r="Q7" s="366"/>
      <c r="R7" s="366"/>
      <c r="S7" s="366"/>
      <c r="T7" s="366"/>
      <c r="U7" s="366"/>
      <c r="V7" s="366"/>
      <c r="W7" s="367"/>
      <c r="X7" s="367"/>
      <c r="Y7" s="367"/>
      <c r="Z7" s="367"/>
    </row>
    <row r="8" spans="1:26" ht="15">
      <c r="A8" s="245" t="s">
        <v>145</v>
      </c>
      <c r="B8" s="382" t="s">
        <v>201</v>
      </c>
      <c r="C8" s="247" t="s">
        <v>24</v>
      </c>
      <c r="D8" s="383" t="s">
        <v>554</v>
      </c>
      <c r="E8" s="384">
        <v>1</v>
      </c>
      <c r="F8" s="248" t="s">
        <v>23</v>
      </c>
      <c r="G8" s="210"/>
      <c r="H8" s="271">
        <v>2784</v>
      </c>
      <c r="I8" s="271">
        <v>11136</v>
      </c>
      <c r="J8" s="211">
        <f t="shared" si="0"/>
        <v>13920</v>
      </c>
      <c r="K8" s="365"/>
      <c r="L8" s="365"/>
      <c r="M8" s="365"/>
      <c r="N8" s="366"/>
      <c r="O8" s="366"/>
      <c r="P8" s="366"/>
      <c r="Q8" s="366"/>
      <c r="R8" s="366"/>
      <c r="S8" s="366"/>
      <c r="T8" s="366"/>
      <c r="U8" s="366"/>
      <c r="V8" s="366"/>
      <c r="W8" s="367"/>
      <c r="X8" s="367"/>
      <c r="Y8" s="367"/>
      <c r="Z8" s="367"/>
    </row>
    <row r="9" spans="1:26" ht="15">
      <c r="A9" s="245" t="s">
        <v>226</v>
      </c>
      <c r="B9" s="382" t="s">
        <v>201</v>
      </c>
      <c r="C9" s="247" t="s">
        <v>224</v>
      </c>
      <c r="D9" s="383" t="s">
        <v>556</v>
      </c>
      <c r="E9" s="384">
        <v>1</v>
      </c>
      <c r="F9" s="248" t="s">
        <v>27</v>
      </c>
      <c r="G9" s="210"/>
      <c r="H9" s="271">
        <v>2784</v>
      </c>
      <c r="I9" s="271">
        <v>11136</v>
      </c>
      <c r="J9" s="211">
        <f t="shared" si="0"/>
        <v>13920</v>
      </c>
      <c r="K9" s="365"/>
      <c r="L9" s="365"/>
      <c r="M9" s="365"/>
      <c r="N9" s="366"/>
      <c r="O9" s="366"/>
      <c r="P9" s="366"/>
      <c r="Q9" s="366"/>
      <c r="R9" s="366"/>
      <c r="S9" s="366"/>
      <c r="T9" s="366"/>
      <c r="U9" s="366"/>
      <c r="V9" s="366"/>
      <c r="W9" s="367"/>
      <c r="X9" s="367"/>
      <c r="Y9" s="367"/>
      <c r="Z9" s="367"/>
    </row>
    <row r="10" spans="1:26" ht="15">
      <c r="A10" s="245" t="s">
        <v>228</v>
      </c>
      <c r="B10" s="382" t="s">
        <v>201</v>
      </c>
      <c r="C10" s="247" t="s">
        <v>227</v>
      </c>
      <c r="D10" s="383" t="s">
        <v>554</v>
      </c>
      <c r="E10" s="384">
        <v>1</v>
      </c>
      <c r="F10" s="248" t="s">
        <v>32</v>
      </c>
      <c r="G10" s="210"/>
      <c r="H10" s="271">
        <v>2784</v>
      </c>
      <c r="I10" s="271">
        <v>11136</v>
      </c>
      <c r="J10" s="211">
        <f t="shared" si="0"/>
        <v>13920</v>
      </c>
      <c r="K10" s="365"/>
      <c r="L10" s="365"/>
      <c r="M10" s="365"/>
      <c r="N10" s="366"/>
      <c r="O10" s="366"/>
      <c r="P10" s="366"/>
      <c r="Q10" s="366"/>
      <c r="R10" s="366"/>
      <c r="S10" s="366"/>
      <c r="T10" s="366"/>
      <c r="U10" s="366"/>
      <c r="V10" s="366"/>
      <c r="W10" s="367"/>
      <c r="X10" s="367"/>
      <c r="Y10" s="367"/>
      <c r="Z10" s="367"/>
    </row>
    <row r="11" spans="1:26" ht="15">
      <c r="A11" s="245" t="s">
        <v>231</v>
      </c>
      <c r="B11" s="382" t="s">
        <v>201</v>
      </c>
      <c r="C11" s="247" t="s">
        <v>229</v>
      </c>
      <c r="D11" s="383" t="s">
        <v>554</v>
      </c>
      <c r="E11" s="384">
        <v>1</v>
      </c>
      <c r="F11" s="250" t="s">
        <v>35</v>
      </c>
      <c r="G11" s="210"/>
      <c r="H11" s="271">
        <v>2784</v>
      </c>
      <c r="I11" s="271">
        <v>11136</v>
      </c>
      <c r="J11" s="211">
        <f t="shared" si="0"/>
        <v>13920</v>
      </c>
      <c r="K11" s="365"/>
      <c r="L11" s="365"/>
      <c r="M11" s="365"/>
      <c r="N11" s="366"/>
      <c r="O11" s="366"/>
      <c r="P11" s="366"/>
      <c r="Q11" s="366"/>
      <c r="R11" s="366"/>
      <c r="S11" s="366"/>
      <c r="T11" s="366"/>
      <c r="U11" s="366"/>
      <c r="V11" s="366"/>
      <c r="W11" s="367"/>
      <c r="X11" s="367"/>
      <c r="Y11" s="367"/>
      <c r="Z11" s="367"/>
    </row>
    <row r="12" spans="1:26" ht="15">
      <c r="A12" s="245" t="s">
        <v>329</v>
      </c>
      <c r="B12" s="382" t="s">
        <v>201</v>
      </c>
      <c r="C12" s="247" t="s">
        <v>232</v>
      </c>
      <c r="D12" s="383" t="s">
        <v>554</v>
      </c>
      <c r="E12" s="384">
        <v>1</v>
      </c>
      <c r="F12" s="248" t="s">
        <v>146</v>
      </c>
      <c r="G12" s="210"/>
      <c r="H12" s="271">
        <v>2784</v>
      </c>
      <c r="I12" s="271">
        <v>11136</v>
      </c>
      <c r="J12" s="211">
        <f t="shared" si="0"/>
        <v>13920</v>
      </c>
      <c r="K12" s="365"/>
      <c r="L12" s="365"/>
      <c r="M12" s="365"/>
      <c r="N12" s="366"/>
      <c r="O12" s="366"/>
      <c r="P12" s="366"/>
      <c r="Q12" s="366"/>
      <c r="R12" s="366"/>
      <c r="S12" s="366"/>
      <c r="T12" s="366"/>
      <c r="U12" s="366"/>
      <c r="V12" s="366"/>
      <c r="W12" s="367"/>
      <c r="X12" s="367"/>
      <c r="Y12" s="367"/>
      <c r="Z12" s="367"/>
    </row>
    <row r="13" spans="1:26" ht="15">
      <c r="A13" s="245" t="s">
        <v>235</v>
      </c>
      <c r="B13" s="382" t="s">
        <v>201</v>
      </c>
      <c r="C13" s="247" t="s">
        <v>234</v>
      </c>
      <c r="D13" s="383" t="s">
        <v>554</v>
      </c>
      <c r="E13" s="384">
        <v>1</v>
      </c>
      <c r="F13" s="248" t="s">
        <v>44</v>
      </c>
      <c r="G13" s="210"/>
      <c r="H13" s="271">
        <v>2784</v>
      </c>
      <c r="I13" s="271">
        <v>11136</v>
      </c>
      <c r="J13" s="211">
        <f t="shared" si="0"/>
        <v>13920</v>
      </c>
      <c r="K13" s="365"/>
      <c r="L13" s="365"/>
      <c r="M13" s="365"/>
      <c r="N13" s="366"/>
      <c r="O13" s="366"/>
      <c r="P13" s="366"/>
      <c r="Q13" s="366"/>
      <c r="R13" s="366"/>
      <c r="S13" s="366"/>
      <c r="T13" s="366"/>
      <c r="U13" s="366"/>
      <c r="V13" s="366"/>
      <c r="W13" s="367"/>
      <c r="X13" s="367"/>
      <c r="Y13" s="367"/>
      <c r="Z13" s="367"/>
    </row>
    <row r="14" spans="1:26">
      <c r="A14" s="245" t="s">
        <v>330</v>
      </c>
      <c r="B14" s="259" t="s">
        <v>14</v>
      </c>
      <c r="C14" s="247" t="s">
        <v>229</v>
      </c>
      <c r="D14" s="383" t="s">
        <v>554</v>
      </c>
      <c r="E14" s="384">
        <v>1</v>
      </c>
      <c r="F14" s="252" t="s">
        <v>41</v>
      </c>
      <c r="G14" s="210"/>
      <c r="H14" s="272">
        <v>2312.25</v>
      </c>
      <c r="I14" s="272">
        <v>9249.0300000000007</v>
      </c>
      <c r="J14" s="211">
        <f t="shared" si="0"/>
        <v>11561.28</v>
      </c>
      <c r="K14" s="365"/>
      <c r="L14" s="365"/>
      <c r="M14" s="365"/>
      <c r="N14" s="366"/>
      <c r="O14" s="366"/>
      <c r="P14" s="366"/>
      <c r="Q14" s="366"/>
      <c r="R14" s="366"/>
      <c r="S14" s="366"/>
      <c r="T14" s="366"/>
      <c r="U14" s="366"/>
      <c r="V14" s="366"/>
      <c r="W14" s="367"/>
      <c r="X14" s="367"/>
      <c r="Y14" s="367"/>
      <c r="Z14" s="367"/>
    </row>
    <row r="15" spans="1:26">
      <c r="A15" s="245" t="s">
        <v>331</v>
      </c>
      <c r="B15" s="259" t="s">
        <v>14</v>
      </c>
      <c r="C15" s="247" t="s">
        <v>18</v>
      </c>
      <c r="D15" s="383" t="s">
        <v>554</v>
      </c>
      <c r="E15" s="384">
        <v>1</v>
      </c>
      <c r="F15" s="368" t="s">
        <v>50</v>
      </c>
      <c r="G15" s="210"/>
      <c r="H15" s="272">
        <v>2312.25</v>
      </c>
      <c r="I15" s="272">
        <v>9249.0300000000007</v>
      </c>
      <c r="J15" s="211">
        <f t="shared" si="0"/>
        <v>11561.28</v>
      </c>
      <c r="K15" s="365"/>
      <c r="L15" s="365"/>
      <c r="M15" s="365"/>
      <c r="N15" s="366"/>
      <c r="O15" s="366"/>
      <c r="P15" s="366"/>
      <c r="Q15" s="366"/>
      <c r="R15" s="366"/>
      <c r="S15" s="366"/>
      <c r="T15" s="366"/>
      <c r="U15" s="366"/>
      <c r="V15" s="366"/>
      <c r="W15" s="367"/>
      <c r="X15" s="367"/>
      <c r="Y15" s="367"/>
      <c r="Z15" s="367"/>
    </row>
    <row r="16" spans="1:26">
      <c r="A16" s="385" t="s">
        <v>241</v>
      </c>
      <c r="B16" s="259" t="s">
        <v>14</v>
      </c>
      <c r="C16" s="247" t="s">
        <v>18</v>
      </c>
      <c r="D16" s="383" t="s">
        <v>554</v>
      </c>
      <c r="E16" s="384">
        <v>1</v>
      </c>
      <c r="F16" s="385" t="s">
        <v>239</v>
      </c>
      <c r="G16" s="210"/>
      <c r="H16" s="272">
        <v>2312.25</v>
      </c>
      <c r="I16" s="272">
        <v>9249.0300000000007</v>
      </c>
      <c r="J16" s="211">
        <f t="shared" si="0"/>
        <v>11561.28</v>
      </c>
      <c r="K16" s="365"/>
      <c r="L16" s="365"/>
      <c r="M16" s="365"/>
      <c r="N16" s="366"/>
      <c r="O16" s="366"/>
      <c r="P16" s="366"/>
      <c r="Q16" s="366"/>
      <c r="R16" s="366"/>
      <c r="S16" s="366"/>
      <c r="T16" s="366"/>
      <c r="U16" s="366"/>
      <c r="V16" s="366"/>
      <c r="W16" s="367"/>
      <c r="X16" s="367"/>
      <c r="Y16" s="367"/>
      <c r="Z16" s="367"/>
    </row>
    <row r="17" spans="1:26">
      <c r="A17" s="245" t="s">
        <v>144</v>
      </c>
      <c r="B17" s="386" t="s">
        <v>19</v>
      </c>
      <c r="C17" s="247" t="s">
        <v>18</v>
      </c>
      <c r="D17" s="383" t="s">
        <v>554</v>
      </c>
      <c r="E17" s="384">
        <v>1</v>
      </c>
      <c r="F17" s="369" t="s">
        <v>20</v>
      </c>
      <c r="G17" s="210"/>
      <c r="H17" s="272">
        <v>1695.65</v>
      </c>
      <c r="I17" s="272">
        <v>6782.61</v>
      </c>
      <c r="J17" s="211">
        <f t="shared" si="0"/>
        <v>8478.26</v>
      </c>
      <c r="K17" s="365"/>
      <c r="L17" s="365"/>
      <c r="M17" s="365"/>
      <c r="N17" s="366"/>
      <c r="O17" s="366"/>
      <c r="P17" s="366"/>
      <c r="Q17" s="366"/>
      <c r="R17" s="366"/>
      <c r="S17" s="366"/>
      <c r="T17" s="366"/>
      <c r="U17" s="366"/>
      <c r="V17" s="366"/>
      <c r="W17" s="367"/>
      <c r="X17" s="367"/>
      <c r="Y17" s="367"/>
      <c r="Z17" s="367"/>
    </row>
    <row r="18" spans="1:26">
      <c r="A18" s="245" t="s">
        <v>205</v>
      </c>
      <c r="B18" s="259" t="s">
        <v>19</v>
      </c>
      <c r="C18" s="247" t="s">
        <v>18</v>
      </c>
      <c r="D18" s="383" t="s">
        <v>554</v>
      </c>
      <c r="E18" s="384">
        <v>1</v>
      </c>
      <c r="F18" s="247" t="s">
        <v>204</v>
      </c>
      <c r="G18" s="210"/>
      <c r="H18" s="272">
        <v>1695.65</v>
      </c>
      <c r="I18" s="272">
        <v>6782.61</v>
      </c>
      <c r="J18" s="211">
        <f t="shared" si="0"/>
        <v>8478.26</v>
      </c>
      <c r="K18" s="365"/>
      <c r="L18" s="365"/>
      <c r="M18" s="365"/>
      <c r="N18" s="366"/>
      <c r="O18" s="366"/>
      <c r="P18" s="366"/>
      <c r="Q18" s="366"/>
      <c r="R18" s="366"/>
      <c r="S18" s="366"/>
      <c r="T18" s="366"/>
      <c r="U18" s="366"/>
      <c r="V18" s="366"/>
      <c r="W18" s="367"/>
      <c r="X18" s="367"/>
      <c r="Y18" s="367"/>
      <c r="Z18" s="367"/>
    </row>
    <row r="19" spans="1:26">
      <c r="A19" s="245" t="s">
        <v>22</v>
      </c>
      <c r="B19" s="259" t="s">
        <v>19</v>
      </c>
      <c r="C19" s="247" t="s">
        <v>18</v>
      </c>
      <c r="D19" s="383" t="s">
        <v>554</v>
      </c>
      <c r="E19" s="384">
        <v>1</v>
      </c>
      <c r="F19" s="257" t="s">
        <v>351</v>
      </c>
      <c r="G19" s="210"/>
      <c r="H19" s="272">
        <v>1695.65</v>
      </c>
      <c r="I19" s="272">
        <v>6782.61</v>
      </c>
      <c r="J19" s="211">
        <f t="shared" si="0"/>
        <v>8478.26</v>
      </c>
      <c r="K19" s="365"/>
      <c r="L19" s="365"/>
      <c r="M19" s="365"/>
      <c r="N19" s="366"/>
      <c r="O19" s="366"/>
      <c r="P19" s="366"/>
      <c r="Q19" s="366"/>
      <c r="R19" s="366"/>
      <c r="S19" s="366"/>
      <c r="T19" s="366"/>
      <c r="U19" s="366"/>
      <c r="V19" s="366"/>
      <c r="W19" s="367"/>
      <c r="X19" s="367"/>
      <c r="Y19" s="367"/>
      <c r="Z19" s="367"/>
    </row>
    <row r="20" spans="1:26">
      <c r="A20" s="245" t="s">
        <v>22</v>
      </c>
      <c r="B20" s="386" t="s">
        <v>19</v>
      </c>
      <c r="C20" s="247" t="s">
        <v>18</v>
      </c>
      <c r="D20" s="383" t="s">
        <v>554</v>
      </c>
      <c r="E20" s="384">
        <v>1</v>
      </c>
      <c r="F20" s="247" t="s">
        <v>283</v>
      </c>
      <c r="G20" s="210"/>
      <c r="H20" s="272">
        <v>1695.65</v>
      </c>
      <c r="I20" s="272">
        <v>6782.61</v>
      </c>
      <c r="J20" s="211">
        <f t="shared" si="0"/>
        <v>8478.26</v>
      </c>
      <c r="K20" s="365"/>
      <c r="L20" s="365"/>
      <c r="M20" s="365"/>
      <c r="N20" s="366"/>
      <c r="O20" s="366"/>
      <c r="P20" s="366"/>
      <c r="Q20" s="366"/>
      <c r="R20" s="366"/>
      <c r="S20" s="366"/>
      <c r="T20" s="366"/>
      <c r="U20" s="366"/>
      <c r="V20" s="366"/>
      <c r="W20" s="367"/>
      <c r="X20" s="367"/>
      <c r="Y20" s="367"/>
      <c r="Z20" s="367"/>
    </row>
    <row r="21" spans="1:26">
      <c r="A21" s="245" t="s">
        <v>22</v>
      </c>
      <c r="B21" s="259" t="s">
        <v>19</v>
      </c>
      <c r="C21" s="247" t="s">
        <v>18</v>
      </c>
      <c r="D21" s="383" t="s">
        <v>554</v>
      </c>
      <c r="E21" s="384">
        <v>1</v>
      </c>
      <c r="F21" s="381" t="s">
        <v>364</v>
      </c>
      <c r="G21" s="210"/>
      <c r="H21" s="272">
        <v>1695.65</v>
      </c>
      <c r="I21" s="272">
        <v>6782.61</v>
      </c>
      <c r="J21" s="211">
        <f t="shared" si="0"/>
        <v>8478.26</v>
      </c>
      <c r="K21" s="365"/>
      <c r="L21" s="365"/>
      <c r="M21" s="365"/>
      <c r="N21" s="366"/>
      <c r="O21" s="366"/>
      <c r="P21" s="366"/>
      <c r="Q21" s="366"/>
      <c r="R21" s="366"/>
      <c r="S21" s="366"/>
      <c r="T21" s="366"/>
      <c r="U21" s="366"/>
      <c r="V21" s="366"/>
      <c r="W21" s="367"/>
      <c r="X21" s="367"/>
      <c r="Y21" s="367"/>
      <c r="Z21" s="367"/>
    </row>
    <row r="22" spans="1:26">
      <c r="A22" s="245" t="s">
        <v>22</v>
      </c>
      <c r="B22" s="259" t="s">
        <v>19</v>
      </c>
      <c r="C22" s="247" t="s">
        <v>18</v>
      </c>
      <c r="D22" s="383" t="s">
        <v>554</v>
      </c>
      <c r="E22" s="384">
        <v>1</v>
      </c>
      <c r="F22" s="247" t="s">
        <v>362</v>
      </c>
      <c r="G22" s="210"/>
      <c r="H22" s="272">
        <v>1695.65</v>
      </c>
      <c r="I22" s="272">
        <v>6782.61</v>
      </c>
      <c r="J22" s="211">
        <f t="shared" si="0"/>
        <v>8478.26</v>
      </c>
      <c r="K22" s="365"/>
      <c r="L22" s="365"/>
      <c r="M22" s="365"/>
      <c r="N22" s="366"/>
      <c r="O22" s="366"/>
      <c r="P22" s="366"/>
      <c r="Q22" s="366"/>
      <c r="R22" s="366"/>
      <c r="S22" s="366"/>
      <c r="T22" s="366"/>
      <c r="U22" s="366"/>
      <c r="V22" s="366"/>
      <c r="W22" s="367"/>
      <c r="X22" s="367"/>
      <c r="Y22" s="367"/>
      <c r="Z22" s="367"/>
    </row>
    <row r="23" spans="1:26">
      <c r="A23" s="245" t="s">
        <v>245</v>
      </c>
      <c r="B23" s="386" t="s">
        <v>31</v>
      </c>
      <c r="C23" s="247" t="s">
        <v>18</v>
      </c>
      <c r="D23" s="383" t="s">
        <v>554</v>
      </c>
      <c r="E23" s="384">
        <v>1</v>
      </c>
      <c r="F23" s="252" t="s">
        <v>47</v>
      </c>
      <c r="G23" s="210"/>
      <c r="H23" s="272">
        <v>1425.9</v>
      </c>
      <c r="I23" s="272">
        <v>5703.56</v>
      </c>
      <c r="J23" s="211">
        <f t="shared" si="0"/>
        <v>7129.4600000000009</v>
      </c>
      <c r="K23" s="365"/>
      <c r="L23" s="365"/>
      <c r="M23" s="365"/>
      <c r="N23" s="366"/>
      <c r="O23" s="366"/>
      <c r="P23" s="366"/>
      <c r="Q23" s="366"/>
      <c r="R23" s="366"/>
      <c r="S23" s="366"/>
      <c r="T23" s="366"/>
      <c r="U23" s="366"/>
      <c r="V23" s="366"/>
      <c r="W23" s="367"/>
      <c r="X23" s="367"/>
      <c r="Y23" s="367"/>
      <c r="Z23" s="367"/>
    </row>
    <row r="24" spans="1:26">
      <c r="A24" s="245" t="s">
        <v>246</v>
      </c>
      <c r="B24" s="259" t="s">
        <v>31</v>
      </c>
      <c r="C24" s="247" t="s">
        <v>224</v>
      </c>
      <c r="D24" s="383" t="s">
        <v>554</v>
      </c>
      <c r="E24" s="384">
        <v>1</v>
      </c>
      <c r="F24" s="369" t="s">
        <v>53</v>
      </c>
      <c r="G24" s="210"/>
      <c r="H24" s="272">
        <v>1425.9</v>
      </c>
      <c r="I24" s="272">
        <v>5703.56</v>
      </c>
      <c r="J24" s="211">
        <f t="shared" si="0"/>
        <v>7129.4600000000009</v>
      </c>
      <c r="K24" s="365"/>
      <c r="L24" s="365"/>
      <c r="M24" s="365"/>
      <c r="N24" s="366"/>
      <c r="O24" s="366"/>
      <c r="P24" s="366"/>
      <c r="Q24" s="366"/>
      <c r="R24" s="366"/>
      <c r="S24" s="366"/>
      <c r="T24" s="366"/>
      <c r="U24" s="366"/>
      <c r="V24" s="366"/>
      <c r="W24" s="367"/>
      <c r="X24" s="367"/>
      <c r="Y24" s="367"/>
      <c r="Z24" s="367"/>
    </row>
    <row r="25" spans="1:26">
      <c r="A25" s="245" t="s">
        <v>247</v>
      </c>
      <c r="B25" s="259" t="s">
        <v>31</v>
      </c>
      <c r="C25" s="247" t="s">
        <v>18</v>
      </c>
      <c r="D25" s="383" t="s">
        <v>554</v>
      </c>
      <c r="E25" s="384">
        <v>1</v>
      </c>
      <c r="F25" s="368" t="s">
        <v>195</v>
      </c>
      <c r="G25" s="210"/>
      <c r="H25" s="272">
        <v>1425.9</v>
      </c>
      <c r="I25" s="272">
        <v>5703.56</v>
      </c>
      <c r="J25" s="211">
        <f t="shared" si="0"/>
        <v>7129.4600000000009</v>
      </c>
      <c r="K25" s="365"/>
      <c r="L25" s="365"/>
      <c r="M25" s="365"/>
      <c r="N25" s="366"/>
      <c r="O25" s="366"/>
      <c r="P25" s="366"/>
      <c r="Q25" s="366"/>
      <c r="R25" s="366"/>
      <c r="S25" s="366"/>
      <c r="T25" s="366"/>
      <c r="U25" s="366"/>
      <c r="V25" s="366"/>
      <c r="W25" s="367"/>
      <c r="X25" s="367"/>
      <c r="Y25" s="367"/>
      <c r="Z25" s="367"/>
    </row>
    <row r="26" spans="1:26">
      <c r="A26" s="245" t="s">
        <v>248</v>
      </c>
      <c r="B26" s="386" t="s">
        <v>31</v>
      </c>
      <c r="C26" s="247" t="s">
        <v>224</v>
      </c>
      <c r="D26" s="383" t="s">
        <v>554</v>
      </c>
      <c r="E26" s="384">
        <v>1</v>
      </c>
      <c r="F26" s="252" t="s">
        <v>73</v>
      </c>
      <c r="G26" s="210"/>
      <c r="H26" s="272">
        <v>1425.9</v>
      </c>
      <c r="I26" s="272">
        <v>5703.56</v>
      </c>
      <c r="J26" s="211">
        <f t="shared" si="0"/>
        <v>7129.4600000000009</v>
      </c>
      <c r="K26" s="365"/>
      <c r="L26" s="365"/>
      <c r="M26" s="365"/>
      <c r="N26" s="366"/>
      <c r="O26" s="366"/>
      <c r="P26" s="366"/>
      <c r="Q26" s="366"/>
      <c r="R26" s="366"/>
      <c r="S26" s="366"/>
      <c r="T26" s="366"/>
      <c r="U26" s="366"/>
      <c r="V26" s="366"/>
      <c r="W26" s="367"/>
      <c r="X26" s="367"/>
      <c r="Y26" s="367"/>
      <c r="Z26" s="367"/>
    </row>
    <row r="27" spans="1:26">
      <c r="A27" s="245" t="s">
        <v>369</v>
      </c>
      <c r="B27" s="386" t="s">
        <v>31</v>
      </c>
      <c r="C27" s="247" t="s">
        <v>232</v>
      </c>
      <c r="D27" s="383" t="s">
        <v>554</v>
      </c>
      <c r="E27" s="384">
        <v>1</v>
      </c>
      <c r="F27" s="369" t="s">
        <v>95</v>
      </c>
      <c r="G27" s="210"/>
      <c r="H27" s="272">
        <v>1425.9</v>
      </c>
      <c r="I27" s="272">
        <v>5703.56</v>
      </c>
      <c r="J27" s="211">
        <f t="shared" si="0"/>
        <v>7129.4600000000009</v>
      </c>
      <c r="K27" s="365"/>
      <c r="L27" s="365"/>
      <c r="M27" s="365"/>
      <c r="N27" s="366"/>
      <c r="O27" s="366"/>
      <c r="P27" s="366"/>
      <c r="Q27" s="366"/>
      <c r="R27" s="366"/>
      <c r="S27" s="366"/>
      <c r="T27" s="366"/>
      <c r="U27" s="366"/>
      <c r="V27" s="366"/>
      <c r="W27" s="367"/>
      <c r="X27" s="367"/>
      <c r="Y27" s="367"/>
      <c r="Z27" s="367"/>
    </row>
    <row r="28" spans="1:26">
      <c r="A28" s="245" t="s">
        <v>249</v>
      </c>
      <c r="B28" s="386" t="s">
        <v>31</v>
      </c>
      <c r="C28" s="247" t="s">
        <v>229</v>
      </c>
      <c r="D28" s="383" t="s">
        <v>554</v>
      </c>
      <c r="E28" s="384">
        <v>1</v>
      </c>
      <c r="F28" s="369" t="s">
        <v>71</v>
      </c>
      <c r="G28" s="210"/>
      <c r="H28" s="272">
        <v>1425.9</v>
      </c>
      <c r="I28" s="272">
        <v>5703.56</v>
      </c>
      <c r="J28" s="211">
        <f t="shared" si="0"/>
        <v>7129.4600000000009</v>
      </c>
      <c r="K28" s="365"/>
      <c r="L28" s="365"/>
      <c r="M28" s="365"/>
      <c r="N28" s="366"/>
      <c r="O28" s="366"/>
      <c r="P28" s="366"/>
      <c r="Q28" s="366"/>
      <c r="R28" s="366"/>
      <c r="S28" s="366"/>
      <c r="T28" s="366"/>
      <c r="U28" s="366"/>
      <c r="V28" s="366"/>
      <c r="W28" s="367"/>
      <c r="X28" s="367"/>
      <c r="Y28" s="367"/>
      <c r="Z28" s="367"/>
    </row>
    <row r="29" spans="1:26">
      <c r="A29" s="245" t="s">
        <v>250</v>
      </c>
      <c r="B29" s="386" t="s">
        <v>31</v>
      </c>
      <c r="C29" s="247" t="s">
        <v>224</v>
      </c>
      <c r="D29" s="383" t="s">
        <v>554</v>
      </c>
      <c r="E29" s="384">
        <v>1</v>
      </c>
      <c r="F29" s="368" t="s">
        <v>83</v>
      </c>
      <c r="G29" s="210"/>
      <c r="H29" s="272">
        <v>1425.9</v>
      </c>
      <c r="I29" s="272">
        <v>5703.56</v>
      </c>
      <c r="J29" s="211">
        <f t="shared" si="0"/>
        <v>7129.4600000000009</v>
      </c>
      <c r="K29" s="365"/>
      <c r="L29" s="365"/>
      <c r="M29" s="365"/>
      <c r="N29" s="366"/>
      <c r="O29" s="366"/>
      <c r="P29" s="366"/>
      <c r="Q29" s="366"/>
      <c r="R29" s="366"/>
      <c r="S29" s="366"/>
      <c r="T29" s="366"/>
      <c r="U29" s="366"/>
      <c r="V29" s="366"/>
      <c r="W29" s="367"/>
      <c r="X29" s="367"/>
      <c r="Y29" s="367"/>
      <c r="Z29" s="367"/>
    </row>
    <row r="30" spans="1:26">
      <c r="A30" s="245" t="s">
        <v>289</v>
      </c>
      <c r="B30" s="386" t="s">
        <v>31</v>
      </c>
      <c r="C30" s="247" t="s">
        <v>18</v>
      </c>
      <c r="D30" s="383" t="s">
        <v>554</v>
      </c>
      <c r="E30" s="384">
        <v>1</v>
      </c>
      <c r="F30" s="247" t="s">
        <v>286</v>
      </c>
      <c r="G30" s="210"/>
      <c r="H30" s="272">
        <v>1425.9</v>
      </c>
      <c r="I30" s="272">
        <v>5703.56</v>
      </c>
      <c r="J30" s="211">
        <f t="shared" si="0"/>
        <v>7129.4600000000009</v>
      </c>
      <c r="K30" s="365"/>
      <c r="L30" s="365"/>
      <c r="M30" s="365"/>
      <c r="N30" s="366"/>
      <c r="O30" s="366"/>
      <c r="P30" s="366"/>
      <c r="Q30" s="366"/>
      <c r="R30" s="366"/>
      <c r="S30" s="366"/>
      <c r="T30" s="366"/>
      <c r="U30" s="366"/>
      <c r="V30" s="366"/>
      <c r="W30" s="367"/>
      <c r="X30" s="367"/>
      <c r="Y30" s="367"/>
      <c r="Z30" s="367"/>
    </row>
    <row r="31" spans="1:26">
      <c r="A31" s="245" t="s">
        <v>378</v>
      </c>
      <c r="B31" s="386" t="s">
        <v>31</v>
      </c>
      <c r="C31" s="247" t="s">
        <v>24</v>
      </c>
      <c r="D31" s="383" t="s">
        <v>554</v>
      </c>
      <c r="E31" s="384">
        <v>1</v>
      </c>
      <c r="F31" s="247" t="s">
        <v>163</v>
      </c>
      <c r="G31" s="210"/>
      <c r="H31" s="272">
        <v>1425.9</v>
      </c>
      <c r="I31" s="272">
        <v>5703.56</v>
      </c>
      <c r="J31" s="211">
        <f t="shared" si="0"/>
        <v>7129.4600000000009</v>
      </c>
      <c r="K31" s="365"/>
      <c r="L31" s="365"/>
      <c r="M31" s="365"/>
      <c r="N31" s="366"/>
      <c r="O31" s="366"/>
      <c r="P31" s="366"/>
      <c r="Q31" s="366"/>
      <c r="R31" s="366"/>
      <c r="S31" s="366"/>
      <c r="T31" s="366"/>
      <c r="U31" s="366"/>
      <c r="V31" s="366"/>
      <c r="W31" s="367"/>
      <c r="X31" s="367"/>
      <c r="Y31" s="367"/>
      <c r="Z31" s="367"/>
    </row>
    <row r="32" spans="1:26">
      <c r="A32" s="245" t="s">
        <v>251</v>
      </c>
      <c r="B32" s="259" t="s">
        <v>34</v>
      </c>
      <c r="C32" s="247" t="s">
        <v>234</v>
      </c>
      <c r="D32" s="383" t="s">
        <v>554</v>
      </c>
      <c r="E32" s="384">
        <v>1</v>
      </c>
      <c r="F32" s="369" t="s">
        <v>54</v>
      </c>
      <c r="G32" s="210"/>
      <c r="H32" s="272">
        <v>1310.28</v>
      </c>
      <c r="I32" s="272">
        <v>5241.1099999999997</v>
      </c>
      <c r="J32" s="211">
        <f t="shared" si="0"/>
        <v>6551.3899999999994</v>
      </c>
      <c r="K32" s="365"/>
      <c r="L32" s="365"/>
      <c r="M32" s="365"/>
      <c r="N32" s="366"/>
      <c r="O32" s="366"/>
      <c r="P32" s="366"/>
      <c r="Q32" s="366"/>
      <c r="R32" s="366"/>
      <c r="S32" s="366"/>
      <c r="T32" s="366"/>
      <c r="U32" s="366"/>
      <c r="V32" s="366"/>
      <c r="W32" s="367"/>
      <c r="X32" s="367"/>
      <c r="Y32" s="367"/>
      <c r="Z32" s="367"/>
    </row>
    <row r="33" spans="1:26">
      <c r="A33" s="245" t="s">
        <v>251</v>
      </c>
      <c r="B33" s="259" t="s">
        <v>34</v>
      </c>
      <c r="C33" s="247" t="s">
        <v>234</v>
      </c>
      <c r="D33" s="383" t="s">
        <v>554</v>
      </c>
      <c r="E33" s="384">
        <v>1</v>
      </c>
      <c r="F33" s="381" t="s">
        <v>365</v>
      </c>
      <c r="G33" s="210"/>
      <c r="H33" s="272">
        <v>1310.28</v>
      </c>
      <c r="I33" s="272">
        <v>5241.1099999999997</v>
      </c>
      <c r="J33" s="211">
        <f t="shared" si="0"/>
        <v>6551.3899999999994</v>
      </c>
      <c r="K33" s="365"/>
      <c r="L33" s="365"/>
      <c r="M33" s="365"/>
      <c r="N33" s="366"/>
      <c r="O33" s="366"/>
      <c r="P33" s="366"/>
      <c r="Q33" s="366"/>
      <c r="R33" s="366"/>
      <c r="S33" s="366"/>
      <c r="T33" s="366"/>
      <c r="U33" s="366"/>
      <c r="V33" s="366"/>
      <c r="W33" s="367"/>
      <c r="X33" s="367"/>
      <c r="Y33" s="367"/>
      <c r="Z33" s="367"/>
    </row>
    <row r="34" spans="1:26">
      <c r="A34" s="245" t="s">
        <v>252</v>
      </c>
      <c r="B34" s="259" t="s">
        <v>34</v>
      </c>
      <c r="C34" s="247" t="s">
        <v>234</v>
      </c>
      <c r="D34" s="383" t="s">
        <v>556</v>
      </c>
      <c r="E34" s="384">
        <v>1</v>
      </c>
      <c r="F34" s="369" t="s">
        <v>57</v>
      </c>
      <c r="G34" s="210"/>
      <c r="H34" s="272">
        <v>1310.28</v>
      </c>
      <c r="I34" s="272">
        <v>5241.1099999999997</v>
      </c>
      <c r="J34" s="211">
        <f t="shared" si="0"/>
        <v>6551.3899999999994</v>
      </c>
      <c r="K34" s="365"/>
      <c r="L34" s="365"/>
      <c r="M34" s="365"/>
      <c r="N34" s="366"/>
      <c r="O34" s="366"/>
      <c r="P34" s="366"/>
      <c r="Q34" s="366"/>
      <c r="R34" s="366"/>
      <c r="S34" s="366"/>
      <c r="T34" s="366"/>
      <c r="U34" s="366"/>
      <c r="V34" s="366"/>
      <c r="W34" s="367"/>
      <c r="X34" s="367"/>
      <c r="Y34" s="367"/>
      <c r="Z34" s="367"/>
    </row>
    <row r="35" spans="1:26">
      <c r="A35" s="245" t="s">
        <v>148</v>
      </c>
      <c r="B35" s="259" t="s">
        <v>34</v>
      </c>
      <c r="C35" s="247" t="s">
        <v>18</v>
      </c>
      <c r="D35" s="383" t="s">
        <v>554</v>
      </c>
      <c r="E35" s="384">
        <v>1</v>
      </c>
      <c r="F35" s="369" t="s">
        <v>60</v>
      </c>
      <c r="G35" s="210"/>
      <c r="H35" s="272">
        <v>1310.28</v>
      </c>
      <c r="I35" s="272">
        <v>5241.1099999999997</v>
      </c>
      <c r="J35" s="211">
        <f t="shared" si="0"/>
        <v>6551.3899999999994</v>
      </c>
      <c r="K35" s="365"/>
      <c r="L35" s="365"/>
      <c r="M35" s="365"/>
      <c r="N35" s="366"/>
      <c r="O35" s="366"/>
      <c r="P35" s="366"/>
      <c r="Q35" s="366"/>
      <c r="R35" s="366"/>
      <c r="S35" s="366"/>
      <c r="T35" s="366"/>
      <c r="U35" s="366"/>
      <c r="V35" s="366"/>
      <c r="W35" s="367"/>
      <c r="X35" s="367"/>
      <c r="Y35" s="367"/>
      <c r="Z35" s="367"/>
    </row>
    <row r="36" spans="1:26">
      <c r="A36" s="245" t="s">
        <v>149</v>
      </c>
      <c r="B36" s="259" t="s">
        <v>34</v>
      </c>
      <c r="C36" s="247" t="s">
        <v>229</v>
      </c>
      <c r="D36" s="383" t="s">
        <v>554</v>
      </c>
      <c r="E36" s="384">
        <v>1</v>
      </c>
      <c r="F36" s="369" t="s">
        <v>61</v>
      </c>
      <c r="G36" s="210"/>
      <c r="H36" s="272">
        <v>1310.28</v>
      </c>
      <c r="I36" s="272">
        <v>5241.1099999999997</v>
      </c>
      <c r="J36" s="211">
        <f t="shared" si="0"/>
        <v>6551.3899999999994</v>
      </c>
      <c r="K36" s="365"/>
      <c r="L36" s="365"/>
      <c r="M36" s="365"/>
      <c r="N36" s="366"/>
      <c r="O36" s="366"/>
      <c r="P36" s="366"/>
      <c r="Q36" s="366"/>
      <c r="R36" s="366"/>
      <c r="S36" s="366"/>
      <c r="T36" s="366"/>
      <c r="U36" s="366"/>
      <c r="V36" s="366"/>
      <c r="W36" s="367"/>
      <c r="X36" s="367"/>
      <c r="Y36" s="367"/>
      <c r="Z36" s="367"/>
    </row>
    <row r="37" spans="1:26" ht="15">
      <c r="A37" s="245" t="s">
        <v>252</v>
      </c>
      <c r="B37" s="259" t="s">
        <v>34</v>
      </c>
      <c r="C37" s="247" t="s">
        <v>234</v>
      </c>
      <c r="D37" s="383" t="s">
        <v>554</v>
      </c>
      <c r="E37" s="384">
        <v>1</v>
      </c>
      <c r="F37" s="387" t="s">
        <v>62</v>
      </c>
      <c r="G37" s="210"/>
      <c r="H37" s="272">
        <v>1310.28</v>
      </c>
      <c r="I37" s="272">
        <v>5241.1099999999997</v>
      </c>
      <c r="J37" s="211">
        <f t="shared" si="0"/>
        <v>6551.3899999999994</v>
      </c>
      <c r="K37" s="365"/>
      <c r="L37" s="365"/>
      <c r="M37" s="365"/>
      <c r="N37" s="366"/>
      <c r="O37" s="366"/>
      <c r="P37" s="366"/>
      <c r="Q37" s="366"/>
      <c r="R37" s="366"/>
      <c r="S37" s="366"/>
      <c r="T37" s="366"/>
      <c r="U37" s="366"/>
      <c r="V37" s="366"/>
      <c r="W37" s="367"/>
      <c r="X37" s="367"/>
      <c r="Y37" s="367"/>
      <c r="Z37" s="367"/>
    </row>
    <row r="38" spans="1:26">
      <c r="A38" s="245" t="s">
        <v>253</v>
      </c>
      <c r="B38" s="386" t="s">
        <v>34</v>
      </c>
      <c r="C38" s="247" t="s">
        <v>229</v>
      </c>
      <c r="D38" s="383" t="s">
        <v>554</v>
      </c>
      <c r="E38" s="384">
        <v>1</v>
      </c>
      <c r="F38" s="252" t="s">
        <v>63</v>
      </c>
      <c r="G38" s="210"/>
      <c r="H38" s="272">
        <v>1310.28</v>
      </c>
      <c r="I38" s="272">
        <v>5241.1099999999997</v>
      </c>
      <c r="J38" s="211">
        <f t="shared" si="0"/>
        <v>6551.3899999999994</v>
      </c>
      <c r="K38" s="365"/>
      <c r="L38" s="365"/>
      <c r="M38" s="365"/>
      <c r="N38" s="366"/>
      <c r="O38" s="366"/>
      <c r="P38" s="366"/>
      <c r="Q38" s="366"/>
      <c r="R38" s="366"/>
      <c r="S38" s="366"/>
      <c r="T38" s="366"/>
      <c r="U38" s="366"/>
      <c r="V38" s="366"/>
      <c r="W38" s="367"/>
      <c r="X38" s="367"/>
      <c r="Y38" s="367"/>
      <c r="Z38" s="367"/>
    </row>
    <row r="39" spans="1:26">
      <c r="A39" s="245" t="s">
        <v>150</v>
      </c>
      <c r="B39" s="259" t="s">
        <v>34</v>
      </c>
      <c r="C39" s="247" t="s">
        <v>229</v>
      </c>
      <c r="D39" s="383" t="s">
        <v>554</v>
      </c>
      <c r="E39" s="384">
        <v>1</v>
      </c>
      <c r="F39" s="252" t="s">
        <v>64</v>
      </c>
      <c r="G39" s="210"/>
      <c r="H39" s="272">
        <v>1310.28</v>
      </c>
      <c r="I39" s="272">
        <v>5241.1099999999997</v>
      </c>
      <c r="J39" s="211">
        <f t="shared" si="0"/>
        <v>6551.3899999999994</v>
      </c>
      <c r="K39" s="365"/>
      <c r="L39" s="365"/>
      <c r="M39" s="365"/>
      <c r="N39" s="366"/>
      <c r="O39" s="366"/>
      <c r="P39" s="366"/>
      <c r="Q39" s="366"/>
      <c r="R39" s="366"/>
      <c r="S39" s="366"/>
      <c r="T39" s="366"/>
      <c r="U39" s="366"/>
      <c r="V39" s="366"/>
      <c r="W39" s="367"/>
      <c r="X39" s="367"/>
      <c r="Y39" s="367"/>
      <c r="Z39" s="367"/>
    </row>
    <row r="40" spans="1:26">
      <c r="A40" s="245" t="s">
        <v>152</v>
      </c>
      <c r="B40" s="259" t="s">
        <v>34</v>
      </c>
      <c r="C40" s="247" t="s">
        <v>24</v>
      </c>
      <c r="D40" s="383" t="s">
        <v>554</v>
      </c>
      <c r="E40" s="384">
        <v>1</v>
      </c>
      <c r="F40" s="252" t="s">
        <v>65</v>
      </c>
      <c r="G40" s="210"/>
      <c r="H40" s="272">
        <v>1310.28</v>
      </c>
      <c r="I40" s="272">
        <v>5241.1099999999997</v>
      </c>
      <c r="J40" s="211">
        <f t="shared" si="0"/>
        <v>6551.3899999999994</v>
      </c>
      <c r="K40" s="365"/>
      <c r="L40" s="365"/>
      <c r="M40" s="365"/>
      <c r="N40" s="366"/>
      <c r="O40" s="366"/>
      <c r="P40" s="366"/>
      <c r="Q40" s="366"/>
      <c r="R40" s="366"/>
      <c r="S40" s="366"/>
      <c r="T40" s="366"/>
      <c r="U40" s="366"/>
      <c r="V40" s="366"/>
      <c r="W40" s="367"/>
      <c r="X40" s="367"/>
      <c r="Y40" s="367"/>
      <c r="Z40" s="367"/>
    </row>
    <row r="41" spans="1:26">
      <c r="A41" s="245" t="s">
        <v>152</v>
      </c>
      <c r="B41" s="259" t="s">
        <v>34</v>
      </c>
      <c r="C41" s="247" t="s">
        <v>232</v>
      </c>
      <c r="D41" s="383" t="s">
        <v>554</v>
      </c>
      <c r="E41" s="384">
        <v>1</v>
      </c>
      <c r="F41" s="252" t="s">
        <v>81</v>
      </c>
      <c r="G41" s="210"/>
      <c r="H41" s="272">
        <v>1310.28</v>
      </c>
      <c r="I41" s="272">
        <v>5241.1099999999997</v>
      </c>
      <c r="J41" s="211">
        <f t="shared" si="0"/>
        <v>6551.3899999999994</v>
      </c>
      <c r="K41" s="365"/>
      <c r="L41" s="365"/>
      <c r="M41" s="365"/>
      <c r="N41" s="366"/>
      <c r="O41" s="366"/>
      <c r="P41" s="366"/>
      <c r="Q41" s="366"/>
      <c r="R41" s="366"/>
      <c r="S41" s="366"/>
      <c r="T41" s="366"/>
      <c r="U41" s="366"/>
      <c r="V41" s="366"/>
      <c r="W41" s="367"/>
      <c r="X41" s="367"/>
      <c r="Y41" s="367"/>
      <c r="Z41" s="367"/>
    </row>
    <row r="42" spans="1:26">
      <c r="A42" s="245" t="s">
        <v>254</v>
      </c>
      <c r="B42" s="259" t="s">
        <v>34</v>
      </c>
      <c r="C42" s="247" t="s">
        <v>227</v>
      </c>
      <c r="D42" s="383" t="s">
        <v>554</v>
      </c>
      <c r="E42" s="384">
        <v>1</v>
      </c>
      <c r="F42" s="369" t="s">
        <v>66</v>
      </c>
      <c r="G42" s="210"/>
      <c r="H42" s="272">
        <v>1310.28</v>
      </c>
      <c r="I42" s="272">
        <v>5241.1099999999997</v>
      </c>
      <c r="J42" s="211">
        <f t="shared" si="0"/>
        <v>6551.3899999999994</v>
      </c>
      <c r="K42" s="365"/>
      <c r="L42" s="365"/>
      <c r="M42" s="365"/>
      <c r="N42" s="366"/>
      <c r="O42" s="366"/>
      <c r="P42" s="366"/>
      <c r="Q42" s="366"/>
      <c r="R42" s="366"/>
      <c r="S42" s="366"/>
      <c r="T42" s="366"/>
      <c r="U42" s="366"/>
      <c r="V42" s="366"/>
      <c r="W42" s="367"/>
      <c r="X42" s="367"/>
      <c r="Y42" s="367"/>
      <c r="Z42" s="367"/>
    </row>
    <row r="43" spans="1:26">
      <c r="A43" s="245" t="s">
        <v>255</v>
      </c>
      <c r="B43" s="388" t="s">
        <v>34</v>
      </c>
      <c r="C43" s="247" t="s">
        <v>227</v>
      </c>
      <c r="D43" s="383" t="s">
        <v>554</v>
      </c>
      <c r="E43" s="384">
        <v>1</v>
      </c>
      <c r="F43" s="252" t="s">
        <v>67</v>
      </c>
      <c r="G43" s="210"/>
      <c r="H43" s="272">
        <v>1310.28</v>
      </c>
      <c r="I43" s="272">
        <v>5241.1099999999997</v>
      </c>
      <c r="J43" s="211">
        <f t="shared" si="0"/>
        <v>6551.3899999999994</v>
      </c>
      <c r="K43" s="365"/>
      <c r="L43" s="365"/>
      <c r="M43" s="365"/>
      <c r="N43" s="366"/>
      <c r="O43" s="366"/>
      <c r="P43" s="366"/>
      <c r="Q43" s="366"/>
      <c r="R43" s="366"/>
      <c r="S43" s="366"/>
      <c r="T43" s="366"/>
      <c r="U43" s="366"/>
      <c r="V43" s="366"/>
      <c r="W43" s="367"/>
      <c r="X43" s="367"/>
      <c r="Y43" s="367"/>
      <c r="Z43" s="367"/>
    </row>
    <row r="44" spans="1:26">
      <c r="A44" s="245" t="s">
        <v>150</v>
      </c>
      <c r="B44" s="259" t="s">
        <v>34</v>
      </c>
      <c r="C44" s="247" t="s">
        <v>229</v>
      </c>
      <c r="D44" s="383" t="s">
        <v>554</v>
      </c>
      <c r="E44" s="384">
        <v>1</v>
      </c>
      <c r="F44" s="368" t="s">
        <v>68</v>
      </c>
      <c r="G44" s="210"/>
      <c r="H44" s="272">
        <v>1310.28</v>
      </c>
      <c r="I44" s="272">
        <v>5241.1099999999997</v>
      </c>
      <c r="J44" s="211">
        <f t="shared" si="0"/>
        <v>6551.3899999999994</v>
      </c>
      <c r="K44" s="365"/>
      <c r="L44" s="365"/>
      <c r="M44" s="365"/>
      <c r="N44" s="366"/>
      <c r="O44" s="366"/>
      <c r="P44" s="366"/>
      <c r="Q44" s="366"/>
      <c r="R44" s="366"/>
      <c r="S44" s="366"/>
      <c r="T44" s="366"/>
      <c r="U44" s="366"/>
      <c r="V44" s="366"/>
      <c r="W44" s="367"/>
      <c r="X44" s="367"/>
      <c r="Y44" s="367"/>
      <c r="Z44" s="367"/>
    </row>
    <row r="45" spans="1:26">
      <c r="A45" s="245" t="s">
        <v>153</v>
      </c>
      <c r="B45" s="388" t="s">
        <v>34</v>
      </c>
      <c r="C45" s="247" t="s">
        <v>232</v>
      </c>
      <c r="D45" s="383" t="s">
        <v>554</v>
      </c>
      <c r="E45" s="384">
        <v>1</v>
      </c>
      <c r="F45" s="369" t="s">
        <v>70</v>
      </c>
      <c r="G45" s="210"/>
      <c r="H45" s="272">
        <v>1310.28</v>
      </c>
      <c r="I45" s="272">
        <v>5241.1099999999997</v>
      </c>
      <c r="J45" s="211">
        <f t="shared" si="0"/>
        <v>6551.3899999999994</v>
      </c>
      <c r="K45" s="365"/>
      <c r="L45" s="365"/>
      <c r="M45" s="365"/>
      <c r="N45" s="366"/>
      <c r="O45" s="366"/>
      <c r="P45" s="366"/>
      <c r="Q45" s="366"/>
      <c r="R45" s="366"/>
      <c r="S45" s="366"/>
      <c r="T45" s="366"/>
      <c r="U45" s="366"/>
      <c r="V45" s="366"/>
      <c r="W45" s="367"/>
      <c r="X45" s="367"/>
      <c r="Y45" s="367"/>
      <c r="Z45" s="367"/>
    </row>
    <row r="46" spans="1:26">
      <c r="A46" s="245" t="s">
        <v>150</v>
      </c>
      <c r="B46" s="388" t="s">
        <v>34</v>
      </c>
      <c r="C46" s="247" t="s">
        <v>229</v>
      </c>
      <c r="D46" s="383" t="s">
        <v>554</v>
      </c>
      <c r="E46" s="384">
        <v>1</v>
      </c>
      <c r="F46" s="389" t="s">
        <v>190</v>
      </c>
      <c r="G46" s="210"/>
      <c r="H46" s="272">
        <v>1310.28</v>
      </c>
      <c r="I46" s="272">
        <v>5241.1099999999997</v>
      </c>
      <c r="J46" s="211">
        <f t="shared" si="0"/>
        <v>6551.3899999999994</v>
      </c>
      <c r="K46" s="365"/>
      <c r="L46" s="365"/>
      <c r="M46" s="365"/>
      <c r="N46" s="366"/>
      <c r="O46" s="366"/>
      <c r="P46" s="366"/>
      <c r="Q46" s="366"/>
      <c r="R46" s="366"/>
      <c r="S46" s="366"/>
      <c r="T46" s="366"/>
      <c r="U46" s="366"/>
      <c r="V46" s="366"/>
      <c r="W46" s="367"/>
      <c r="X46" s="367"/>
      <c r="Y46" s="367"/>
      <c r="Z46" s="367"/>
    </row>
    <row r="47" spans="1:26">
      <c r="A47" s="245" t="s">
        <v>150</v>
      </c>
      <c r="B47" s="259" t="s">
        <v>34</v>
      </c>
      <c r="C47" s="247" t="s">
        <v>229</v>
      </c>
      <c r="D47" s="383" t="s">
        <v>554</v>
      </c>
      <c r="E47" s="384">
        <v>1</v>
      </c>
      <c r="F47" s="252" t="s">
        <v>277</v>
      </c>
      <c r="G47" s="210"/>
      <c r="H47" s="272">
        <v>1310.28</v>
      </c>
      <c r="I47" s="272">
        <v>5241.1099999999997</v>
      </c>
      <c r="J47" s="211">
        <f t="shared" si="0"/>
        <v>6551.3899999999994</v>
      </c>
      <c r="K47" s="365"/>
      <c r="L47" s="365"/>
      <c r="M47" s="365"/>
      <c r="N47" s="366"/>
      <c r="O47" s="366"/>
      <c r="P47" s="366"/>
      <c r="Q47" s="366"/>
      <c r="R47" s="366"/>
      <c r="S47" s="366"/>
      <c r="T47" s="366"/>
      <c r="U47" s="366"/>
      <c r="V47" s="366"/>
      <c r="W47" s="367"/>
      <c r="X47" s="367"/>
      <c r="Y47" s="367"/>
      <c r="Z47" s="367"/>
    </row>
    <row r="48" spans="1:26">
      <c r="A48" s="245" t="s">
        <v>154</v>
      </c>
      <c r="B48" s="388" t="s">
        <v>34</v>
      </c>
      <c r="C48" s="247" t="s">
        <v>229</v>
      </c>
      <c r="D48" s="383" t="s">
        <v>554</v>
      </c>
      <c r="E48" s="384">
        <v>1</v>
      </c>
      <c r="F48" s="252" t="s">
        <v>290</v>
      </c>
      <c r="G48" s="210"/>
      <c r="H48" s="272">
        <v>1310.28</v>
      </c>
      <c r="I48" s="272">
        <v>5241.1099999999997</v>
      </c>
      <c r="J48" s="211">
        <f t="shared" si="0"/>
        <v>6551.3899999999994</v>
      </c>
      <c r="K48" s="365"/>
      <c r="L48" s="365"/>
      <c r="M48" s="365"/>
      <c r="N48" s="366"/>
      <c r="O48" s="366"/>
      <c r="P48" s="366"/>
      <c r="Q48" s="366"/>
      <c r="R48" s="366"/>
      <c r="S48" s="366"/>
      <c r="T48" s="366"/>
      <c r="U48" s="366"/>
      <c r="V48" s="366"/>
      <c r="W48" s="367"/>
      <c r="X48" s="367"/>
      <c r="Y48" s="367"/>
      <c r="Z48" s="367"/>
    </row>
    <row r="49" spans="1:26">
      <c r="A49" s="245" t="s">
        <v>256</v>
      </c>
      <c r="B49" s="259" t="s">
        <v>34</v>
      </c>
      <c r="C49" s="247" t="s">
        <v>232</v>
      </c>
      <c r="D49" s="383" t="s">
        <v>554</v>
      </c>
      <c r="E49" s="384">
        <v>1</v>
      </c>
      <c r="F49" s="247" t="s">
        <v>191</v>
      </c>
      <c r="G49" s="210"/>
      <c r="H49" s="272">
        <v>1310.28</v>
      </c>
      <c r="I49" s="272">
        <v>5241.1099999999997</v>
      </c>
      <c r="J49" s="211">
        <f t="shared" si="0"/>
        <v>6551.3899999999994</v>
      </c>
      <c r="K49" s="365"/>
      <c r="L49" s="365"/>
      <c r="M49" s="365"/>
      <c r="N49" s="366"/>
      <c r="O49" s="366"/>
      <c r="P49" s="366"/>
      <c r="Q49" s="366"/>
      <c r="R49" s="366"/>
      <c r="S49" s="366"/>
      <c r="T49" s="366"/>
      <c r="U49" s="366"/>
      <c r="V49" s="366"/>
      <c r="W49" s="367"/>
      <c r="X49" s="367"/>
      <c r="Y49" s="367"/>
      <c r="Z49" s="367"/>
    </row>
    <row r="50" spans="1:26">
      <c r="A50" s="245" t="s">
        <v>55</v>
      </c>
      <c r="B50" s="259" t="s">
        <v>34</v>
      </c>
      <c r="C50" s="247" t="s">
        <v>227</v>
      </c>
      <c r="D50" s="383" t="s">
        <v>554</v>
      </c>
      <c r="E50" s="384">
        <v>1</v>
      </c>
      <c r="F50" s="247" t="s">
        <v>89</v>
      </c>
      <c r="G50" s="210"/>
      <c r="H50" s="272">
        <v>1310.28</v>
      </c>
      <c r="I50" s="272">
        <v>5241.1099999999997</v>
      </c>
      <c r="J50" s="211">
        <f t="shared" si="0"/>
        <v>6551.3899999999994</v>
      </c>
      <c r="K50" s="365"/>
      <c r="L50" s="365"/>
      <c r="M50" s="365"/>
      <c r="N50" s="366"/>
      <c r="O50" s="366"/>
      <c r="P50" s="366"/>
      <c r="Q50" s="366"/>
      <c r="R50" s="366"/>
      <c r="S50" s="366"/>
      <c r="T50" s="366"/>
      <c r="U50" s="366"/>
      <c r="V50" s="366"/>
      <c r="W50" s="367"/>
      <c r="X50" s="367"/>
      <c r="Y50" s="367"/>
      <c r="Z50" s="367"/>
    </row>
    <row r="51" spans="1:26">
      <c r="A51" s="245" t="s">
        <v>150</v>
      </c>
      <c r="B51" s="386" t="s">
        <v>34</v>
      </c>
      <c r="C51" s="247" t="s">
        <v>229</v>
      </c>
      <c r="D51" s="383" t="s">
        <v>554</v>
      </c>
      <c r="E51" s="384">
        <v>1</v>
      </c>
      <c r="F51" s="247" t="s">
        <v>211</v>
      </c>
      <c r="G51" s="210"/>
      <c r="H51" s="272">
        <v>1310.28</v>
      </c>
      <c r="I51" s="272">
        <v>5241.1099999999997</v>
      </c>
      <c r="J51" s="211">
        <f t="shared" si="0"/>
        <v>6551.3899999999994</v>
      </c>
      <c r="K51" s="365"/>
      <c r="L51" s="365"/>
      <c r="M51" s="365"/>
      <c r="N51" s="366"/>
      <c r="O51" s="366"/>
      <c r="P51" s="366"/>
      <c r="Q51" s="366"/>
      <c r="R51" s="366"/>
      <c r="S51" s="366"/>
      <c r="T51" s="366"/>
      <c r="U51" s="366"/>
      <c r="V51" s="366"/>
      <c r="W51" s="367"/>
      <c r="X51" s="367"/>
      <c r="Y51" s="367"/>
      <c r="Z51" s="367"/>
    </row>
    <row r="52" spans="1:26">
      <c r="A52" s="245" t="s">
        <v>155</v>
      </c>
      <c r="B52" s="386" t="s">
        <v>34</v>
      </c>
      <c r="C52" s="247" t="s">
        <v>18</v>
      </c>
      <c r="D52" s="383" t="s">
        <v>554</v>
      </c>
      <c r="E52" s="384">
        <v>1</v>
      </c>
      <c r="F52" s="368" t="s">
        <v>74</v>
      </c>
      <c r="G52" s="210"/>
      <c r="H52" s="272">
        <v>1310.28</v>
      </c>
      <c r="I52" s="272">
        <v>5241.1099999999997</v>
      </c>
      <c r="J52" s="211">
        <f t="shared" si="0"/>
        <v>6551.3899999999994</v>
      </c>
      <c r="K52" s="365"/>
      <c r="L52" s="365"/>
      <c r="M52" s="365"/>
      <c r="N52" s="366"/>
      <c r="O52" s="366"/>
      <c r="P52" s="366"/>
      <c r="Q52" s="366"/>
      <c r="R52" s="366"/>
      <c r="S52" s="366"/>
      <c r="T52" s="366"/>
      <c r="U52" s="366"/>
      <c r="V52" s="366"/>
      <c r="W52" s="367"/>
      <c r="X52" s="367"/>
      <c r="Y52" s="367"/>
      <c r="Z52" s="367"/>
    </row>
    <row r="53" spans="1:26">
      <c r="A53" s="245" t="s">
        <v>257</v>
      </c>
      <c r="B53" s="386" t="s">
        <v>34</v>
      </c>
      <c r="C53" s="247" t="s">
        <v>224</v>
      </c>
      <c r="D53" s="383" t="s">
        <v>556</v>
      </c>
      <c r="E53" s="384">
        <v>1</v>
      </c>
      <c r="F53" s="252" t="s">
        <v>51</v>
      </c>
      <c r="G53" s="210"/>
      <c r="H53" s="272">
        <v>1310.28</v>
      </c>
      <c r="I53" s="272">
        <v>5241.1099999999997</v>
      </c>
      <c r="J53" s="211">
        <f t="shared" si="0"/>
        <v>6551.3899999999994</v>
      </c>
      <c r="K53" s="365"/>
      <c r="L53" s="365"/>
      <c r="M53" s="365"/>
      <c r="N53" s="366"/>
      <c r="O53" s="366"/>
      <c r="P53" s="366"/>
      <c r="Q53" s="366"/>
      <c r="R53" s="366"/>
      <c r="S53" s="366"/>
      <c r="T53" s="366"/>
      <c r="U53" s="366"/>
      <c r="V53" s="366"/>
      <c r="W53" s="367"/>
      <c r="X53" s="367"/>
      <c r="Y53" s="367"/>
      <c r="Z53" s="367"/>
    </row>
    <row r="54" spans="1:26">
      <c r="A54" s="261" t="s">
        <v>207</v>
      </c>
      <c r="B54" s="386" t="s">
        <v>34</v>
      </c>
      <c r="C54" s="247" t="s">
        <v>18</v>
      </c>
      <c r="D54" s="383" t="s">
        <v>554</v>
      </c>
      <c r="E54" s="384">
        <v>1</v>
      </c>
      <c r="F54" s="247" t="s">
        <v>206</v>
      </c>
      <c r="G54" s="210"/>
      <c r="H54" s="272">
        <v>1310.28</v>
      </c>
      <c r="I54" s="272">
        <v>5241.1099999999997</v>
      </c>
      <c r="J54" s="211">
        <f t="shared" si="0"/>
        <v>6551.3899999999994</v>
      </c>
      <c r="K54" s="365"/>
      <c r="L54" s="365"/>
      <c r="M54" s="365"/>
      <c r="N54" s="366"/>
      <c r="O54" s="366"/>
      <c r="P54" s="366"/>
      <c r="Q54" s="366"/>
      <c r="R54" s="366"/>
      <c r="S54" s="366"/>
      <c r="T54" s="366"/>
      <c r="U54" s="366"/>
      <c r="V54" s="366"/>
      <c r="W54" s="367"/>
      <c r="X54" s="367"/>
      <c r="Y54" s="367"/>
      <c r="Z54" s="367"/>
    </row>
    <row r="55" spans="1:26">
      <c r="A55" s="261" t="s">
        <v>55</v>
      </c>
      <c r="B55" s="259" t="s">
        <v>34</v>
      </c>
      <c r="C55" s="247" t="s">
        <v>232</v>
      </c>
      <c r="D55" s="383" t="s">
        <v>554</v>
      </c>
      <c r="E55" s="384">
        <v>1</v>
      </c>
      <c r="F55" s="247" t="s">
        <v>208</v>
      </c>
      <c r="G55" s="210"/>
      <c r="H55" s="272">
        <v>1310.28</v>
      </c>
      <c r="I55" s="272">
        <v>5241.1099999999997</v>
      </c>
      <c r="J55" s="211">
        <f t="shared" si="0"/>
        <v>6551.3899999999994</v>
      </c>
      <c r="K55" s="365"/>
      <c r="L55" s="365"/>
      <c r="M55" s="365"/>
      <c r="N55" s="366"/>
      <c r="O55" s="366"/>
      <c r="P55" s="366"/>
      <c r="Q55" s="366"/>
      <c r="R55" s="366"/>
      <c r="S55" s="366"/>
      <c r="T55" s="366"/>
      <c r="U55" s="366"/>
      <c r="V55" s="366"/>
      <c r="W55" s="367"/>
      <c r="X55" s="367"/>
      <c r="Y55" s="367"/>
      <c r="Z55" s="367"/>
    </row>
    <row r="56" spans="1:26">
      <c r="A56" s="261" t="s">
        <v>213</v>
      </c>
      <c r="B56" s="259" t="s">
        <v>34</v>
      </c>
      <c r="C56" s="247" t="s">
        <v>232</v>
      </c>
      <c r="D56" s="383" t="s">
        <v>554</v>
      </c>
      <c r="E56" s="384">
        <v>1</v>
      </c>
      <c r="F56" s="247" t="s">
        <v>212</v>
      </c>
      <c r="G56" s="210"/>
      <c r="H56" s="272">
        <v>1310.28</v>
      </c>
      <c r="I56" s="272">
        <v>5241.1099999999997</v>
      </c>
      <c r="J56" s="211">
        <f t="shared" si="0"/>
        <v>6551.3899999999994</v>
      </c>
      <c r="K56" s="365"/>
      <c r="L56" s="365"/>
      <c r="M56" s="365"/>
      <c r="N56" s="366"/>
      <c r="O56" s="366"/>
      <c r="P56" s="366"/>
      <c r="Q56" s="366"/>
      <c r="R56" s="366"/>
      <c r="S56" s="366"/>
      <c r="T56" s="366"/>
      <c r="U56" s="366"/>
      <c r="V56" s="366"/>
      <c r="W56" s="367"/>
      <c r="X56" s="367"/>
      <c r="Y56" s="367"/>
      <c r="Z56" s="367"/>
    </row>
    <row r="57" spans="1:26">
      <c r="A57" s="245" t="s">
        <v>55</v>
      </c>
      <c r="B57" s="259" t="s">
        <v>34</v>
      </c>
      <c r="C57" s="247" t="s">
        <v>18</v>
      </c>
      <c r="D57" s="383" t="s">
        <v>554</v>
      </c>
      <c r="E57" s="384">
        <v>1</v>
      </c>
      <c r="F57" s="381" t="s">
        <v>366</v>
      </c>
      <c r="G57" s="210"/>
      <c r="H57" s="272">
        <v>1310.28</v>
      </c>
      <c r="I57" s="272">
        <v>5241.1099999999997</v>
      </c>
      <c r="J57" s="211">
        <f t="shared" si="0"/>
        <v>6551.3899999999994</v>
      </c>
      <c r="K57" s="365"/>
      <c r="L57" s="365"/>
      <c r="M57" s="365"/>
      <c r="N57" s="366"/>
      <c r="O57" s="366"/>
      <c r="P57" s="366"/>
      <c r="Q57" s="366"/>
      <c r="R57" s="366"/>
      <c r="S57" s="366"/>
      <c r="T57" s="366"/>
      <c r="U57" s="366"/>
      <c r="V57" s="366"/>
      <c r="W57" s="367"/>
      <c r="X57" s="367"/>
      <c r="Y57" s="367"/>
      <c r="Z57" s="367"/>
    </row>
    <row r="58" spans="1:26">
      <c r="A58" s="245" t="s">
        <v>55</v>
      </c>
      <c r="B58" s="259" t="s">
        <v>34</v>
      </c>
      <c r="C58" s="247" t="s">
        <v>341</v>
      </c>
      <c r="D58" s="383" t="s">
        <v>554</v>
      </c>
      <c r="E58" s="384">
        <v>1</v>
      </c>
      <c r="F58" s="247" t="s">
        <v>342</v>
      </c>
      <c r="G58" s="210"/>
      <c r="H58" s="272">
        <v>1310.28</v>
      </c>
      <c r="I58" s="272">
        <v>5241.1099999999997</v>
      </c>
      <c r="J58" s="211">
        <f t="shared" si="0"/>
        <v>6551.3899999999994</v>
      </c>
      <c r="K58" s="365"/>
      <c r="L58" s="365"/>
      <c r="M58" s="365"/>
      <c r="N58" s="366"/>
      <c r="O58" s="366"/>
      <c r="P58" s="366"/>
      <c r="Q58" s="366"/>
      <c r="R58" s="366"/>
      <c r="S58" s="366"/>
      <c r="T58" s="366"/>
      <c r="U58" s="366"/>
      <c r="V58" s="366"/>
      <c r="W58" s="367"/>
      <c r="X58" s="367"/>
      <c r="Y58" s="367"/>
      <c r="Z58" s="367"/>
    </row>
    <row r="59" spans="1:26">
      <c r="A59" s="245" t="s">
        <v>156</v>
      </c>
      <c r="B59" s="259" t="s">
        <v>37</v>
      </c>
      <c r="C59" s="390" t="s">
        <v>18</v>
      </c>
      <c r="D59" s="383" t="s">
        <v>554</v>
      </c>
      <c r="E59" s="384">
        <v>1</v>
      </c>
      <c r="F59" s="391" t="s">
        <v>75</v>
      </c>
      <c r="G59" s="210"/>
      <c r="H59" s="272">
        <v>1076.06</v>
      </c>
      <c r="I59" s="272">
        <v>4316.21</v>
      </c>
      <c r="J59" s="211">
        <f t="shared" si="0"/>
        <v>5392.27</v>
      </c>
      <c r="K59" s="365"/>
      <c r="L59" s="365"/>
      <c r="M59" s="365"/>
      <c r="N59" s="366"/>
      <c r="O59" s="366"/>
      <c r="P59" s="366"/>
      <c r="Q59" s="366"/>
      <c r="R59" s="366"/>
      <c r="S59" s="366"/>
      <c r="T59" s="366"/>
      <c r="U59" s="366"/>
      <c r="V59" s="366"/>
      <c r="W59" s="367"/>
      <c r="X59" s="367"/>
      <c r="Y59" s="367"/>
      <c r="Z59" s="367"/>
    </row>
    <row r="60" spans="1:26">
      <c r="A60" s="245" t="s">
        <v>258</v>
      </c>
      <c r="B60" s="259" t="s">
        <v>37</v>
      </c>
      <c r="C60" s="247" t="s">
        <v>18</v>
      </c>
      <c r="D60" s="383" t="s">
        <v>554</v>
      </c>
      <c r="E60" s="384">
        <v>1</v>
      </c>
      <c r="F60" s="252" t="s">
        <v>76</v>
      </c>
      <c r="G60" s="210"/>
      <c r="H60" s="272">
        <v>1076.06</v>
      </c>
      <c r="I60" s="272">
        <v>4316.21</v>
      </c>
      <c r="J60" s="211">
        <f t="shared" si="0"/>
        <v>5392.27</v>
      </c>
      <c r="K60" s="365"/>
      <c r="L60" s="365"/>
      <c r="M60" s="365"/>
      <c r="N60" s="366"/>
      <c r="O60" s="366"/>
      <c r="P60" s="366"/>
      <c r="Q60" s="366"/>
      <c r="R60" s="366"/>
      <c r="S60" s="366"/>
      <c r="T60" s="366"/>
      <c r="U60" s="366"/>
      <c r="V60" s="366"/>
      <c r="W60" s="367"/>
      <c r="X60" s="367"/>
      <c r="Y60" s="367"/>
      <c r="Z60" s="367"/>
    </row>
    <row r="61" spans="1:26">
      <c r="A61" s="245" t="s">
        <v>258</v>
      </c>
      <c r="B61" s="259" t="s">
        <v>37</v>
      </c>
      <c r="C61" s="247" t="s">
        <v>18</v>
      </c>
      <c r="D61" s="383" t="s">
        <v>554</v>
      </c>
      <c r="E61" s="384">
        <v>1</v>
      </c>
      <c r="F61" s="261" t="s">
        <v>77</v>
      </c>
      <c r="G61" s="210"/>
      <c r="H61" s="272">
        <v>1076.06</v>
      </c>
      <c r="I61" s="272">
        <v>4316.21</v>
      </c>
      <c r="J61" s="211">
        <f t="shared" si="0"/>
        <v>5392.27</v>
      </c>
      <c r="K61" s="365"/>
      <c r="L61" s="365"/>
      <c r="M61" s="365"/>
      <c r="N61" s="366"/>
      <c r="O61" s="366"/>
      <c r="P61" s="366"/>
      <c r="Q61" s="366"/>
      <c r="R61" s="366"/>
      <c r="S61" s="366"/>
      <c r="T61" s="366"/>
      <c r="U61" s="366"/>
      <c r="V61" s="366"/>
      <c r="W61" s="367"/>
      <c r="X61" s="367"/>
      <c r="Y61" s="367"/>
      <c r="Z61" s="367"/>
    </row>
    <row r="62" spans="1:26">
      <c r="A62" s="245" t="s">
        <v>157</v>
      </c>
      <c r="B62" s="259" t="s">
        <v>37</v>
      </c>
      <c r="C62" s="247" t="s">
        <v>224</v>
      </c>
      <c r="D62" s="383" t="s">
        <v>554</v>
      </c>
      <c r="E62" s="384">
        <v>1</v>
      </c>
      <c r="F62" s="252" t="s">
        <v>78</v>
      </c>
      <c r="G62" s="210"/>
      <c r="H62" s="272">
        <v>1076.06</v>
      </c>
      <c r="I62" s="272">
        <v>4316.21</v>
      </c>
      <c r="J62" s="211">
        <f t="shared" si="0"/>
        <v>5392.27</v>
      </c>
      <c r="K62" s="365"/>
      <c r="L62" s="365"/>
      <c r="M62" s="365"/>
      <c r="N62" s="366"/>
      <c r="O62" s="366"/>
      <c r="P62" s="366"/>
      <c r="Q62" s="366"/>
      <c r="R62" s="366"/>
      <c r="S62" s="366"/>
      <c r="T62" s="366"/>
      <c r="U62" s="366"/>
      <c r="V62" s="366"/>
      <c r="W62" s="367"/>
      <c r="X62" s="367"/>
      <c r="Y62" s="367"/>
      <c r="Z62" s="367"/>
    </row>
    <row r="63" spans="1:26">
      <c r="A63" s="245" t="s">
        <v>259</v>
      </c>
      <c r="B63" s="388" t="s">
        <v>37</v>
      </c>
      <c r="C63" s="247" t="s">
        <v>229</v>
      </c>
      <c r="D63" s="383" t="s">
        <v>554</v>
      </c>
      <c r="E63" s="384">
        <v>1</v>
      </c>
      <c r="F63" s="252" t="s">
        <v>197</v>
      </c>
      <c r="G63" s="210"/>
      <c r="H63" s="272">
        <v>1076.06</v>
      </c>
      <c r="I63" s="272">
        <v>4316.21</v>
      </c>
      <c r="J63" s="211">
        <f t="shared" si="0"/>
        <v>5392.27</v>
      </c>
      <c r="K63" s="365"/>
      <c r="L63" s="365"/>
      <c r="M63" s="365"/>
      <c r="N63" s="366"/>
      <c r="O63" s="366"/>
      <c r="P63" s="366"/>
      <c r="Q63" s="366"/>
      <c r="R63" s="366"/>
      <c r="S63" s="366"/>
      <c r="T63" s="366"/>
      <c r="U63" s="366"/>
      <c r="V63" s="366"/>
      <c r="W63" s="367"/>
      <c r="X63" s="367"/>
      <c r="Y63" s="367"/>
      <c r="Z63" s="367"/>
    </row>
    <row r="64" spans="1:26">
      <c r="A64" s="245" t="s">
        <v>381</v>
      </c>
      <c r="B64" s="259" t="s">
        <v>37</v>
      </c>
      <c r="C64" s="247" t="s">
        <v>232</v>
      </c>
      <c r="D64" s="383" t="s">
        <v>554</v>
      </c>
      <c r="E64" s="384">
        <v>1</v>
      </c>
      <c r="F64" s="252" t="s">
        <v>344</v>
      </c>
      <c r="G64" s="210"/>
      <c r="H64" s="272">
        <v>1076.06</v>
      </c>
      <c r="I64" s="272">
        <v>4316.21</v>
      </c>
      <c r="J64" s="211">
        <f t="shared" si="0"/>
        <v>5392.27</v>
      </c>
      <c r="K64" s="365"/>
      <c r="L64" s="365"/>
      <c r="M64" s="365"/>
      <c r="N64" s="366"/>
      <c r="O64" s="366"/>
      <c r="P64" s="366"/>
      <c r="Q64" s="366"/>
      <c r="R64" s="366"/>
      <c r="S64" s="366"/>
      <c r="T64" s="366"/>
      <c r="U64" s="366"/>
      <c r="V64" s="366"/>
      <c r="W64" s="367"/>
      <c r="X64" s="367"/>
      <c r="Y64" s="367"/>
      <c r="Z64" s="367"/>
    </row>
    <row r="65" spans="1:26">
      <c r="A65" s="245" t="s">
        <v>158</v>
      </c>
      <c r="B65" s="388" t="s">
        <v>37</v>
      </c>
      <c r="C65" s="247" t="s">
        <v>24</v>
      </c>
      <c r="D65" s="383" t="s">
        <v>554</v>
      </c>
      <c r="E65" s="384">
        <v>1</v>
      </c>
      <c r="F65" s="252" t="s">
        <v>80</v>
      </c>
      <c r="G65" s="210"/>
      <c r="H65" s="272">
        <v>1076.06</v>
      </c>
      <c r="I65" s="272">
        <v>4316.21</v>
      </c>
      <c r="J65" s="211">
        <f t="shared" si="0"/>
        <v>5392.27</v>
      </c>
      <c r="K65" s="365"/>
      <c r="L65" s="365"/>
      <c r="M65" s="365"/>
      <c r="N65" s="366"/>
      <c r="O65" s="366"/>
      <c r="P65" s="366"/>
      <c r="Q65" s="366"/>
      <c r="R65" s="366"/>
      <c r="S65" s="366"/>
      <c r="T65" s="366"/>
      <c r="U65" s="366"/>
      <c r="V65" s="366"/>
      <c r="W65" s="367"/>
      <c r="X65" s="367"/>
      <c r="Y65" s="367"/>
      <c r="Z65" s="367"/>
    </row>
    <row r="66" spans="1:26">
      <c r="A66" s="245" t="s">
        <v>159</v>
      </c>
      <c r="B66" s="259" t="s">
        <v>37</v>
      </c>
      <c r="C66" s="267" t="s">
        <v>24</v>
      </c>
      <c r="D66" s="383" t="s">
        <v>554</v>
      </c>
      <c r="E66" s="384">
        <v>1</v>
      </c>
      <c r="F66" s="252" t="s">
        <v>108</v>
      </c>
      <c r="G66" s="210"/>
      <c r="H66" s="272">
        <v>1076.06</v>
      </c>
      <c r="I66" s="272">
        <v>4316.21</v>
      </c>
      <c r="J66" s="211">
        <f t="shared" si="0"/>
        <v>5392.27</v>
      </c>
      <c r="K66" s="365"/>
      <c r="L66" s="365"/>
      <c r="M66" s="365"/>
      <c r="N66" s="366"/>
      <c r="O66" s="366"/>
      <c r="P66" s="366"/>
      <c r="Q66" s="366"/>
      <c r="R66" s="366"/>
      <c r="S66" s="366"/>
      <c r="T66" s="366"/>
      <c r="U66" s="366"/>
      <c r="V66" s="366"/>
      <c r="W66" s="367"/>
      <c r="X66" s="367"/>
      <c r="Y66" s="367"/>
      <c r="Z66" s="367"/>
    </row>
    <row r="67" spans="1:26">
      <c r="A67" s="245" t="s">
        <v>160</v>
      </c>
      <c r="B67" s="259" t="s">
        <v>37</v>
      </c>
      <c r="C67" s="247" t="s">
        <v>224</v>
      </c>
      <c r="D67" s="383" t="s">
        <v>554</v>
      </c>
      <c r="E67" s="384">
        <v>1</v>
      </c>
      <c r="F67" s="369" t="s">
        <v>82</v>
      </c>
      <c r="G67" s="210"/>
      <c r="H67" s="272">
        <v>1076.06</v>
      </c>
      <c r="I67" s="272">
        <v>4316.21</v>
      </c>
      <c r="J67" s="211">
        <f t="shared" si="0"/>
        <v>5392.27</v>
      </c>
      <c r="K67" s="365"/>
      <c r="L67" s="365"/>
      <c r="M67" s="365"/>
      <c r="N67" s="366"/>
      <c r="O67" s="366"/>
      <c r="P67" s="366"/>
      <c r="Q67" s="366"/>
      <c r="R67" s="366"/>
      <c r="S67" s="366"/>
      <c r="T67" s="366"/>
      <c r="U67" s="366"/>
      <c r="V67" s="366"/>
      <c r="W67" s="367"/>
      <c r="X67" s="367"/>
      <c r="Y67" s="367"/>
      <c r="Z67" s="367"/>
    </row>
    <row r="68" spans="1:26">
      <c r="A68" s="261" t="s">
        <v>215</v>
      </c>
      <c r="B68" s="386" t="s">
        <v>37</v>
      </c>
      <c r="C68" s="247" t="s">
        <v>18</v>
      </c>
      <c r="D68" s="383" t="s">
        <v>554</v>
      </c>
      <c r="E68" s="384">
        <v>1</v>
      </c>
      <c r="F68" s="247" t="s">
        <v>214</v>
      </c>
      <c r="G68" s="210"/>
      <c r="H68" s="272">
        <v>1076.06</v>
      </c>
      <c r="I68" s="272">
        <v>4316.21</v>
      </c>
      <c r="J68" s="211">
        <f t="shared" si="0"/>
        <v>5392.27</v>
      </c>
      <c r="K68" s="365"/>
      <c r="L68" s="365"/>
      <c r="M68" s="365"/>
      <c r="N68" s="366"/>
      <c r="O68" s="366"/>
      <c r="P68" s="366"/>
      <c r="Q68" s="366"/>
      <c r="R68" s="366"/>
      <c r="S68" s="366"/>
      <c r="T68" s="366"/>
      <c r="U68" s="366"/>
      <c r="V68" s="366"/>
      <c r="W68" s="367"/>
      <c r="X68" s="367"/>
      <c r="Y68" s="367"/>
      <c r="Z68" s="367"/>
    </row>
    <row r="69" spans="1:26">
      <c r="A69" s="245" t="s">
        <v>261</v>
      </c>
      <c r="B69" s="259" t="s">
        <v>37</v>
      </c>
      <c r="C69" s="247" t="s">
        <v>224</v>
      </c>
      <c r="D69" s="383" t="s">
        <v>554</v>
      </c>
      <c r="E69" s="384">
        <v>1</v>
      </c>
      <c r="F69" s="252" t="s">
        <v>84</v>
      </c>
      <c r="G69" s="210"/>
      <c r="H69" s="272">
        <v>1076.06</v>
      </c>
      <c r="I69" s="272">
        <v>4316.21</v>
      </c>
      <c r="J69" s="211">
        <f t="shared" si="0"/>
        <v>5392.27</v>
      </c>
      <c r="K69" s="365"/>
      <c r="L69" s="365"/>
      <c r="M69" s="365"/>
      <c r="N69" s="366"/>
      <c r="O69" s="366"/>
      <c r="P69" s="366"/>
      <c r="Q69" s="366"/>
      <c r="R69" s="366"/>
      <c r="S69" s="366"/>
      <c r="T69" s="366"/>
      <c r="U69" s="366"/>
      <c r="V69" s="366"/>
      <c r="W69" s="367"/>
      <c r="X69" s="367"/>
      <c r="Y69" s="367"/>
      <c r="Z69" s="367"/>
    </row>
    <row r="70" spans="1:26">
      <c r="A70" s="245" t="s">
        <v>262</v>
      </c>
      <c r="B70" s="259" t="s">
        <v>37</v>
      </c>
      <c r="C70" s="247" t="s">
        <v>227</v>
      </c>
      <c r="D70" s="383" t="s">
        <v>554</v>
      </c>
      <c r="E70" s="384">
        <v>1</v>
      </c>
      <c r="F70" s="369" t="s">
        <v>85</v>
      </c>
      <c r="G70" s="210"/>
      <c r="H70" s="272">
        <v>1076.06</v>
      </c>
      <c r="I70" s="272">
        <v>4316.21</v>
      </c>
      <c r="J70" s="211">
        <f t="shared" si="0"/>
        <v>5392.27</v>
      </c>
      <c r="K70" s="365"/>
      <c r="L70" s="365"/>
      <c r="M70" s="365"/>
      <c r="N70" s="366"/>
      <c r="O70" s="366"/>
      <c r="P70" s="366"/>
      <c r="Q70" s="366"/>
      <c r="R70" s="366"/>
      <c r="S70" s="366"/>
      <c r="T70" s="366"/>
      <c r="U70" s="366"/>
      <c r="V70" s="366"/>
      <c r="W70" s="367"/>
      <c r="X70" s="367"/>
      <c r="Y70" s="367"/>
      <c r="Z70" s="367"/>
    </row>
    <row r="71" spans="1:26">
      <c r="A71" s="245" t="s">
        <v>161</v>
      </c>
      <c r="B71" s="259" t="s">
        <v>37</v>
      </c>
      <c r="C71" s="247" t="s">
        <v>227</v>
      </c>
      <c r="D71" s="383" t="s">
        <v>554</v>
      </c>
      <c r="E71" s="384">
        <v>1</v>
      </c>
      <c r="F71" s="261" t="s">
        <v>87</v>
      </c>
      <c r="G71" s="210"/>
      <c r="H71" s="272">
        <v>1076.06</v>
      </c>
      <c r="I71" s="272">
        <v>4316.21</v>
      </c>
      <c r="J71" s="211">
        <f t="shared" si="0"/>
        <v>5392.27</v>
      </c>
      <c r="K71" s="365"/>
      <c r="L71" s="365"/>
      <c r="M71" s="365"/>
      <c r="N71" s="366"/>
      <c r="O71" s="366"/>
      <c r="P71" s="366"/>
      <c r="Q71" s="366"/>
      <c r="R71" s="366"/>
      <c r="S71" s="366"/>
      <c r="T71" s="366"/>
      <c r="U71" s="366"/>
      <c r="V71" s="366"/>
      <c r="W71" s="367"/>
      <c r="X71" s="367"/>
      <c r="Y71" s="367"/>
      <c r="Z71" s="367"/>
    </row>
    <row r="72" spans="1:26">
      <c r="A72" s="245" t="s">
        <v>263</v>
      </c>
      <c r="B72" s="392" t="s">
        <v>37</v>
      </c>
      <c r="C72" s="247" t="s">
        <v>227</v>
      </c>
      <c r="D72" s="383" t="s">
        <v>554</v>
      </c>
      <c r="E72" s="384">
        <v>1</v>
      </c>
      <c r="F72" s="252" t="s">
        <v>88</v>
      </c>
      <c r="G72" s="210"/>
      <c r="H72" s="272">
        <v>1076.06</v>
      </c>
      <c r="I72" s="272">
        <v>4316.21</v>
      </c>
      <c r="J72" s="211">
        <f t="shared" si="0"/>
        <v>5392.27</v>
      </c>
      <c r="K72" s="365"/>
      <c r="L72" s="365"/>
      <c r="M72" s="365"/>
      <c r="N72" s="366"/>
      <c r="O72" s="366"/>
      <c r="P72" s="366"/>
      <c r="Q72" s="366"/>
      <c r="R72" s="366"/>
      <c r="S72" s="366"/>
      <c r="T72" s="366"/>
      <c r="U72" s="366"/>
      <c r="V72" s="366"/>
      <c r="W72" s="367"/>
      <c r="X72" s="367"/>
      <c r="Y72" s="367"/>
      <c r="Z72" s="367"/>
    </row>
    <row r="73" spans="1:26">
      <c r="A73" s="245" t="s">
        <v>264</v>
      </c>
      <c r="B73" s="388" t="s">
        <v>37</v>
      </c>
      <c r="C73" s="247" t="s">
        <v>227</v>
      </c>
      <c r="D73" s="383" t="s">
        <v>554</v>
      </c>
      <c r="E73" s="384">
        <v>1</v>
      </c>
      <c r="F73" s="368" t="s">
        <v>121</v>
      </c>
      <c r="G73" s="210"/>
      <c r="H73" s="272">
        <v>1076.06</v>
      </c>
      <c r="I73" s="272">
        <v>4316.21</v>
      </c>
      <c r="J73" s="211">
        <f t="shared" si="0"/>
        <v>5392.27</v>
      </c>
      <c r="K73" s="365"/>
      <c r="L73" s="365"/>
      <c r="M73" s="365"/>
      <c r="N73" s="366"/>
      <c r="O73" s="366"/>
      <c r="P73" s="366"/>
      <c r="Q73" s="366"/>
      <c r="R73" s="366"/>
      <c r="S73" s="366"/>
      <c r="T73" s="366"/>
      <c r="U73" s="366"/>
      <c r="V73" s="366"/>
      <c r="W73" s="367"/>
      <c r="X73" s="367"/>
      <c r="Y73" s="367"/>
      <c r="Z73" s="367"/>
    </row>
    <row r="74" spans="1:26">
      <c r="A74" s="245" t="s">
        <v>216</v>
      </c>
      <c r="B74" s="388" t="s">
        <v>37</v>
      </c>
      <c r="C74" s="247" t="s">
        <v>232</v>
      </c>
      <c r="D74" s="383" t="s">
        <v>554</v>
      </c>
      <c r="E74" s="384">
        <v>1</v>
      </c>
      <c r="F74" s="252" t="s">
        <v>124</v>
      </c>
      <c r="G74" s="210"/>
      <c r="H74" s="272">
        <v>1076.06</v>
      </c>
      <c r="I74" s="272">
        <v>4316.21</v>
      </c>
      <c r="J74" s="211">
        <f t="shared" si="0"/>
        <v>5392.27</v>
      </c>
      <c r="K74" s="365"/>
      <c r="L74" s="365"/>
      <c r="M74" s="365"/>
      <c r="N74" s="366"/>
      <c r="O74" s="366"/>
      <c r="P74" s="366"/>
      <c r="Q74" s="366"/>
      <c r="R74" s="366"/>
      <c r="S74" s="366"/>
      <c r="T74" s="366"/>
      <c r="U74" s="366"/>
      <c r="V74" s="366"/>
      <c r="W74" s="367"/>
      <c r="X74" s="367"/>
      <c r="Y74" s="367"/>
      <c r="Z74" s="367"/>
    </row>
    <row r="75" spans="1:26">
      <c r="A75" s="245" t="s">
        <v>69</v>
      </c>
      <c r="B75" s="259" t="s">
        <v>37</v>
      </c>
      <c r="C75" s="390" t="s">
        <v>18</v>
      </c>
      <c r="D75" s="383" t="s">
        <v>554</v>
      </c>
      <c r="E75" s="384">
        <v>1</v>
      </c>
      <c r="F75" s="267" t="s">
        <v>332</v>
      </c>
      <c r="G75" s="210"/>
      <c r="H75" s="272">
        <v>1076.06</v>
      </c>
      <c r="I75" s="272">
        <v>4316.21</v>
      </c>
      <c r="J75" s="211">
        <f t="shared" si="0"/>
        <v>5392.27</v>
      </c>
      <c r="K75" s="365"/>
      <c r="L75" s="365"/>
      <c r="M75" s="365"/>
      <c r="N75" s="366"/>
      <c r="O75" s="366"/>
      <c r="P75" s="366"/>
      <c r="Q75" s="366"/>
      <c r="R75" s="366"/>
      <c r="S75" s="366"/>
      <c r="T75" s="366"/>
      <c r="U75" s="366"/>
      <c r="V75" s="366"/>
      <c r="W75" s="367"/>
      <c r="X75" s="367"/>
      <c r="Y75" s="367"/>
      <c r="Z75" s="367"/>
    </row>
    <row r="76" spans="1:26">
      <c r="A76" s="245" t="s">
        <v>162</v>
      </c>
      <c r="B76" s="386" t="s">
        <v>37</v>
      </c>
      <c r="C76" s="247" t="s">
        <v>18</v>
      </c>
      <c r="D76" s="383" t="s">
        <v>554</v>
      </c>
      <c r="E76" s="384">
        <v>1</v>
      </c>
      <c r="F76" s="261" t="s">
        <v>90</v>
      </c>
      <c r="G76" s="210"/>
      <c r="H76" s="272">
        <v>1076.06</v>
      </c>
      <c r="I76" s="272">
        <v>4316.21</v>
      </c>
      <c r="J76" s="211">
        <f t="shared" si="0"/>
        <v>5392.27</v>
      </c>
      <c r="K76" s="365"/>
      <c r="L76" s="365"/>
      <c r="M76" s="365"/>
      <c r="N76" s="366"/>
      <c r="O76" s="366"/>
      <c r="P76" s="366"/>
      <c r="Q76" s="366"/>
      <c r="R76" s="366"/>
      <c r="S76" s="366"/>
      <c r="T76" s="366"/>
      <c r="U76" s="366"/>
      <c r="V76" s="366"/>
      <c r="W76" s="367"/>
      <c r="X76" s="367"/>
      <c r="Y76" s="367"/>
      <c r="Z76" s="367"/>
    </row>
    <row r="77" spans="1:26">
      <c r="A77" s="245" t="s">
        <v>215</v>
      </c>
      <c r="B77" s="386" t="s">
        <v>37</v>
      </c>
      <c r="C77" s="247" t="s">
        <v>232</v>
      </c>
      <c r="D77" s="383" t="s">
        <v>554</v>
      </c>
      <c r="E77" s="384">
        <v>1</v>
      </c>
      <c r="F77" s="247" t="s">
        <v>353</v>
      </c>
      <c r="G77" s="210"/>
      <c r="H77" s="272">
        <v>1076.06</v>
      </c>
      <c r="I77" s="272">
        <v>4316.21</v>
      </c>
      <c r="J77" s="211">
        <f t="shared" si="0"/>
        <v>5392.27</v>
      </c>
      <c r="K77" s="365"/>
      <c r="L77" s="365"/>
      <c r="M77" s="365"/>
      <c r="N77" s="366"/>
      <c r="O77" s="366"/>
      <c r="P77" s="366"/>
      <c r="Q77" s="366"/>
      <c r="R77" s="366"/>
      <c r="S77" s="366"/>
      <c r="T77" s="366"/>
      <c r="U77" s="366"/>
      <c r="V77" s="366"/>
      <c r="W77" s="367"/>
      <c r="X77" s="367"/>
      <c r="Y77" s="367"/>
      <c r="Z77" s="367"/>
    </row>
    <row r="78" spans="1:26">
      <c r="A78" s="245" t="s">
        <v>162</v>
      </c>
      <c r="B78" s="386" t="s">
        <v>37</v>
      </c>
      <c r="C78" s="247" t="s">
        <v>18</v>
      </c>
      <c r="D78" s="383" t="s">
        <v>554</v>
      </c>
      <c r="E78" s="384">
        <v>1</v>
      </c>
      <c r="F78" s="393" t="s">
        <v>91</v>
      </c>
      <c r="G78" s="210"/>
      <c r="H78" s="272">
        <v>1076.06</v>
      </c>
      <c r="I78" s="272">
        <v>4316.21</v>
      </c>
      <c r="J78" s="211">
        <f t="shared" si="0"/>
        <v>5392.27</v>
      </c>
      <c r="K78" s="365"/>
      <c r="L78" s="365"/>
      <c r="M78" s="365"/>
      <c r="N78" s="366"/>
      <c r="O78" s="366"/>
      <c r="P78" s="366"/>
      <c r="Q78" s="366"/>
      <c r="R78" s="366"/>
      <c r="S78" s="366"/>
      <c r="T78" s="366"/>
      <c r="U78" s="366"/>
      <c r="V78" s="366"/>
      <c r="W78" s="367"/>
      <c r="X78" s="367"/>
      <c r="Y78" s="367"/>
      <c r="Z78" s="367"/>
    </row>
    <row r="79" spans="1:26">
      <c r="A79" s="245" t="s">
        <v>266</v>
      </c>
      <c r="B79" s="386" t="s">
        <v>37</v>
      </c>
      <c r="C79" s="247" t="s">
        <v>232</v>
      </c>
      <c r="D79" s="383" t="s">
        <v>554</v>
      </c>
      <c r="E79" s="384">
        <v>1</v>
      </c>
      <c r="F79" s="381" t="s">
        <v>192</v>
      </c>
      <c r="G79" s="210"/>
      <c r="H79" s="272">
        <v>1076.06</v>
      </c>
      <c r="I79" s="272">
        <v>4316.21</v>
      </c>
      <c r="J79" s="211">
        <f t="shared" si="0"/>
        <v>5392.27</v>
      </c>
      <c r="K79" s="365"/>
      <c r="L79" s="365"/>
      <c r="M79" s="365"/>
      <c r="N79" s="366"/>
      <c r="O79" s="366"/>
      <c r="P79" s="366"/>
      <c r="Q79" s="366"/>
      <c r="R79" s="366"/>
      <c r="S79" s="366"/>
      <c r="T79" s="366"/>
      <c r="U79" s="366"/>
      <c r="V79" s="366"/>
      <c r="W79" s="367"/>
      <c r="X79" s="367"/>
      <c r="Y79" s="367"/>
      <c r="Z79" s="367"/>
    </row>
    <row r="80" spans="1:26">
      <c r="A80" s="245" t="s">
        <v>265</v>
      </c>
      <c r="B80" s="386" t="s">
        <v>37</v>
      </c>
      <c r="C80" s="247" t="s">
        <v>227</v>
      </c>
      <c r="D80" s="383" t="s">
        <v>554</v>
      </c>
      <c r="E80" s="384">
        <v>1</v>
      </c>
      <c r="F80" s="368" t="s">
        <v>92</v>
      </c>
      <c r="G80" s="210"/>
      <c r="H80" s="272">
        <v>1076.06</v>
      </c>
      <c r="I80" s="272">
        <v>4316.21</v>
      </c>
      <c r="J80" s="211">
        <f t="shared" si="0"/>
        <v>5392.27</v>
      </c>
      <c r="K80" s="365"/>
      <c r="L80" s="365"/>
      <c r="M80" s="365"/>
      <c r="N80" s="366"/>
      <c r="O80" s="366"/>
      <c r="P80" s="366"/>
      <c r="Q80" s="366"/>
      <c r="R80" s="366"/>
      <c r="S80" s="366"/>
      <c r="T80" s="366"/>
      <c r="U80" s="366"/>
      <c r="V80" s="366"/>
      <c r="W80" s="367"/>
      <c r="X80" s="367"/>
      <c r="Y80" s="367"/>
      <c r="Z80" s="367"/>
    </row>
    <row r="81" spans="1:26">
      <c r="A81" s="245" t="s">
        <v>267</v>
      </c>
      <c r="B81" s="386" t="s">
        <v>37</v>
      </c>
      <c r="C81" s="247" t="s">
        <v>227</v>
      </c>
      <c r="D81" s="383" t="s">
        <v>554</v>
      </c>
      <c r="E81" s="384">
        <v>1</v>
      </c>
      <c r="F81" s="247" t="s">
        <v>209</v>
      </c>
      <c r="G81" s="210"/>
      <c r="H81" s="272">
        <v>1076.06</v>
      </c>
      <c r="I81" s="272">
        <v>4316.21</v>
      </c>
      <c r="J81" s="211">
        <f t="shared" si="0"/>
        <v>5392.27</v>
      </c>
      <c r="K81" s="365"/>
      <c r="L81" s="365"/>
      <c r="M81" s="365"/>
      <c r="N81" s="366"/>
      <c r="O81" s="366"/>
      <c r="P81" s="366"/>
      <c r="Q81" s="366"/>
      <c r="R81" s="366"/>
      <c r="S81" s="366"/>
      <c r="T81" s="366"/>
      <c r="U81" s="366"/>
      <c r="V81" s="366"/>
      <c r="W81" s="367"/>
      <c r="X81" s="367"/>
      <c r="Y81" s="367"/>
      <c r="Z81" s="367"/>
    </row>
    <row r="82" spans="1:26">
      <c r="A82" s="245" t="s">
        <v>371</v>
      </c>
      <c r="B82" s="386" t="s">
        <v>37</v>
      </c>
      <c r="C82" s="247" t="s">
        <v>227</v>
      </c>
      <c r="D82" s="383" t="s">
        <v>554</v>
      </c>
      <c r="E82" s="384">
        <v>1</v>
      </c>
      <c r="F82" s="247" t="s">
        <v>210</v>
      </c>
      <c r="G82" s="210"/>
      <c r="H82" s="272">
        <v>1076.06</v>
      </c>
      <c r="I82" s="272">
        <v>4316.21</v>
      </c>
      <c r="J82" s="211">
        <f t="shared" si="0"/>
        <v>5392.27</v>
      </c>
      <c r="K82" s="365"/>
      <c r="L82" s="365"/>
      <c r="M82" s="365"/>
      <c r="N82" s="366"/>
      <c r="O82" s="366"/>
      <c r="P82" s="366"/>
      <c r="Q82" s="366"/>
      <c r="R82" s="366"/>
      <c r="S82" s="366"/>
      <c r="T82" s="366"/>
      <c r="U82" s="366"/>
      <c r="V82" s="366"/>
      <c r="W82" s="367"/>
      <c r="X82" s="367"/>
      <c r="Y82" s="367"/>
      <c r="Z82" s="367"/>
    </row>
    <row r="83" spans="1:26">
      <c r="A83" s="245" t="s">
        <v>69</v>
      </c>
      <c r="B83" s="386" t="s">
        <v>37</v>
      </c>
      <c r="C83" s="247" t="s">
        <v>234</v>
      </c>
      <c r="D83" s="383" t="s">
        <v>554</v>
      </c>
      <c r="E83" s="384">
        <v>1</v>
      </c>
      <c r="F83" s="247" t="s">
        <v>269</v>
      </c>
      <c r="G83" s="210"/>
      <c r="H83" s="272">
        <v>1076.06</v>
      </c>
      <c r="I83" s="272">
        <v>4316.21</v>
      </c>
      <c r="J83" s="211">
        <f t="shared" si="0"/>
        <v>5392.27</v>
      </c>
      <c r="K83" s="365"/>
      <c r="L83" s="365"/>
      <c r="M83" s="365"/>
      <c r="N83" s="366"/>
      <c r="O83" s="366"/>
      <c r="P83" s="366"/>
      <c r="Q83" s="366"/>
      <c r="R83" s="366"/>
      <c r="S83" s="366"/>
      <c r="T83" s="366"/>
      <c r="U83" s="366"/>
      <c r="V83" s="366"/>
      <c r="W83" s="367"/>
      <c r="X83" s="367"/>
      <c r="Y83" s="367"/>
      <c r="Z83" s="367"/>
    </row>
    <row r="84" spans="1:26">
      <c r="A84" s="245" t="s">
        <v>164</v>
      </c>
      <c r="B84" s="386" t="s">
        <v>40</v>
      </c>
      <c r="C84" s="247" t="s">
        <v>224</v>
      </c>
      <c r="D84" s="383" t="s">
        <v>554</v>
      </c>
      <c r="E84" s="384">
        <v>1</v>
      </c>
      <c r="F84" s="369" t="s">
        <v>93</v>
      </c>
      <c r="G84" s="210"/>
      <c r="H84" s="273">
        <v>936.46</v>
      </c>
      <c r="I84" s="272">
        <v>3745.85</v>
      </c>
      <c r="J84" s="211">
        <f t="shared" si="0"/>
        <v>4682.3099999999995</v>
      </c>
      <c r="K84" s="365"/>
      <c r="L84" s="365"/>
      <c r="M84" s="365"/>
      <c r="N84" s="366"/>
      <c r="O84" s="366"/>
      <c r="P84" s="366"/>
      <c r="Q84" s="366"/>
      <c r="R84" s="366"/>
      <c r="S84" s="366"/>
      <c r="T84" s="366"/>
      <c r="U84" s="366"/>
      <c r="V84" s="366"/>
      <c r="W84" s="367"/>
      <c r="X84" s="367"/>
      <c r="Y84" s="367"/>
      <c r="Z84" s="367"/>
    </row>
    <row r="85" spans="1:26">
      <c r="A85" s="245" t="s">
        <v>165</v>
      </c>
      <c r="B85" s="386" t="s">
        <v>40</v>
      </c>
      <c r="C85" s="247" t="s">
        <v>229</v>
      </c>
      <c r="D85" s="383" t="s">
        <v>554</v>
      </c>
      <c r="E85" s="384">
        <v>1</v>
      </c>
      <c r="F85" s="394" t="s">
        <v>326</v>
      </c>
      <c r="G85" s="210"/>
      <c r="H85" s="273">
        <v>936.46</v>
      </c>
      <c r="I85" s="272">
        <v>3745.85</v>
      </c>
      <c r="J85" s="211">
        <f t="shared" si="0"/>
        <v>4682.3099999999995</v>
      </c>
      <c r="K85" s="365"/>
      <c r="L85" s="365"/>
      <c r="M85" s="365"/>
      <c r="N85" s="366"/>
      <c r="O85" s="366"/>
      <c r="P85" s="366"/>
      <c r="Q85" s="366"/>
      <c r="R85" s="366"/>
      <c r="S85" s="366"/>
      <c r="T85" s="366"/>
      <c r="U85" s="366"/>
      <c r="V85" s="366"/>
      <c r="W85" s="367"/>
      <c r="X85" s="367"/>
      <c r="Y85" s="367"/>
      <c r="Z85" s="367"/>
    </row>
    <row r="86" spans="1:26">
      <c r="A86" s="245" t="s">
        <v>165</v>
      </c>
      <c r="B86" s="386" t="s">
        <v>40</v>
      </c>
      <c r="C86" s="247" t="s">
        <v>229</v>
      </c>
      <c r="D86" s="383" t="s">
        <v>554</v>
      </c>
      <c r="E86" s="384">
        <v>1</v>
      </c>
      <c r="F86" s="369" t="s">
        <v>96</v>
      </c>
      <c r="G86" s="210"/>
      <c r="H86" s="273">
        <v>936.46</v>
      </c>
      <c r="I86" s="272">
        <v>3745.85</v>
      </c>
      <c r="J86" s="211">
        <f t="shared" si="0"/>
        <v>4682.3099999999995</v>
      </c>
      <c r="K86" s="365"/>
      <c r="L86" s="365"/>
      <c r="M86" s="365"/>
      <c r="N86" s="366"/>
      <c r="O86" s="366"/>
      <c r="P86" s="366"/>
      <c r="Q86" s="366"/>
      <c r="R86" s="366"/>
      <c r="S86" s="366"/>
      <c r="T86" s="366"/>
      <c r="U86" s="366"/>
      <c r="V86" s="366"/>
      <c r="W86" s="367"/>
      <c r="X86" s="367"/>
      <c r="Y86" s="367"/>
      <c r="Z86" s="367"/>
    </row>
    <row r="87" spans="1:26">
      <c r="A87" s="245" t="s">
        <v>166</v>
      </c>
      <c r="B87" s="386" t="s">
        <v>40</v>
      </c>
      <c r="C87" s="247" t="s">
        <v>229</v>
      </c>
      <c r="D87" s="383" t="s">
        <v>554</v>
      </c>
      <c r="E87" s="384">
        <v>1</v>
      </c>
      <c r="F87" s="369" t="s">
        <v>97</v>
      </c>
      <c r="G87" s="210"/>
      <c r="H87" s="273">
        <v>936.46</v>
      </c>
      <c r="I87" s="272">
        <v>3745.85</v>
      </c>
      <c r="J87" s="211">
        <f t="shared" si="0"/>
        <v>4682.3099999999995</v>
      </c>
      <c r="K87" s="365"/>
      <c r="L87" s="365"/>
      <c r="M87" s="365"/>
      <c r="N87" s="366"/>
      <c r="O87" s="366"/>
      <c r="P87" s="366"/>
      <c r="Q87" s="366"/>
      <c r="R87" s="366"/>
      <c r="S87" s="366"/>
      <c r="T87" s="366"/>
      <c r="U87" s="366"/>
      <c r="V87" s="366"/>
      <c r="W87" s="367"/>
      <c r="X87" s="367"/>
      <c r="Y87" s="367"/>
      <c r="Z87" s="367"/>
    </row>
    <row r="88" spans="1:26">
      <c r="A88" s="245" t="s">
        <v>167</v>
      </c>
      <c r="B88" s="386" t="s">
        <v>43</v>
      </c>
      <c r="C88" s="247" t="s">
        <v>224</v>
      </c>
      <c r="D88" s="383" t="s">
        <v>556</v>
      </c>
      <c r="E88" s="384">
        <v>1</v>
      </c>
      <c r="F88" s="369" t="s">
        <v>98</v>
      </c>
      <c r="G88" s="210"/>
      <c r="H88" s="273">
        <v>770.75</v>
      </c>
      <c r="I88" s="272">
        <v>3083.01</v>
      </c>
      <c r="J88" s="211">
        <f t="shared" si="0"/>
        <v>3853.76</v>
      </c>
      <c r="K88" s="365"/>
      <c r="L88" s="365"/>
      <c r="M88" s="365"/>
      <c r="N88" s="366"/>
      <c r="O88" s="366"/>
      <c r="P88" s="366"/>
      <c r="Q88" s="366"/>
      <c r="R88" s="366"/>
      <c r="S88" s="366"/>
      <c r="T88" s="366"/>
      <c r="U88" s="366"/>
      <c r="V88" s="366"/>
      <c r="W88" s="367"/>
      <c r="X88" s="367"/>
      <c r="Y88" s="367"/>
      <c r="Z88" s="367"/>
    </row>
    <row r="89" spans="1:26">
      <c r="A89" s="245" t="s">
        <v>168</v>
      </c>
      <c r="B89" s="386" t="s">
        <v>43</v>
      </c>
      <c r="C89" s="247" t="s">
        <v>227</v>
      </c>
      <c r="D89" s="383" t="s">
        <v>554</v>
      </c>
      <c r="E89" s="384">
        <v>1</v>
      </c>
      <c r="F89" s="252" t="s">
        <v>101</v>
      </c>
      <c r="G89" s="210"/>
      <c r="H89" s="273">
        <v>770.75</v>
      </c>
      <c r="I89" s="272">
        <v>3083.01</v>
      </c>
      <c r="J89" s="211">
        <f t="shared" si="0"/>
        <v>3853.76</v>
      </c>
      <c r="K89" s="365"/>
      <c r="L89" s="365"/>
      <c r="M89" s="365"/>
      <c r="N89" s="366"/>
      <c r="O89" s="366"/>
      <c r="P89" s="366"/>
      <c r="Q89" s="366"/>
      <c r="R89" s="366"/>
      <c r="S89" s="366"/>
      <c r="T89" s="366"/>
      <c r="U89" s="366"/>
      <c r="V89" s="366"/>
      <c r="W89" s="367"/>
      <c r="X89" s="367"/>
      <c r="Y89" s="367"/>
      <c r="Z89" s="367"/>
    </row>
    <row r="90" spans="1:26">
      <c r="A90" s="245" t="s">
        <v>169</v>
      </c>
      <c r="B90" s="386" t="s">
        <v>43</v>
      </c>
      <c r="C90" s="247" t="s">
        <v>224</v>
      </c>
      <c r="D90" s="383" t="s">
        <v>554</v>
      </c>
      <c r="E90" s="384">
        <v>1</v>
      </c>
      <c r="F90" s="369" t="s">
        <v>102</v>
      </c>
      <c r="G90" s="210"/>
      <c r="H90" s="273">
        <v>770.75</v>
      </c>
      <c r="I90" s="272">
        <v>3083.01</v>
      </c>
      <c r="J90" s="211">
        <f t="shared" si="0"/>
        <v>3853.76</v>
      </c>
      <c r="K90" s="365"/>
      <c r="L90" s="365"/>
      <c r="M90" s="365"/>
      <c r="N90" s="366"/>
      <c r="O90" s="366"/>
      <c r="P90" s="366"/>
      <c r="Q90" s="366"/>
      <c r="R90" s="366"/>
      <c r="S90" s="366"/>
      <c r="T90" s="366"/>
      <c r="U90" s="366"/>
      <c r="V90" s="366"/>
      <c r="W90" s="367"/>
      <c r="X90" s="367"/>
      <c r="Y90" s="367"/>
      <c r="Z90" s="367"/>
    </row>
    <row r="91" spans="1:26">
      <c r="A91" s="245" t="s">
        <v>171</v>
      </c>
      <c r="B91" s="259" t="s">
        <v>43</v>
      </c>
      <c r="C91" s="247" t="s">
        <v>18</v>
      </c>
      <c r="D91" s="383" t="s">
        <v>554</v>
      </c>
      <c r="E91" s="384">
        <v>1</v>
      </c>
      <c r="F91" s="252" t="s">
        <v>217</v>
      </c>
      <c r="G91" s="210"/>
      <c r="H91" s="273">
        <v>770.75</v>
      </c>
      <c r="I91" s="272">
        <v>3083.01</v>
      </c>
      <c r="J91" s="211">
        <f t="shared" si="0"/>
        <v>3853.76</v>
      </c>
      <c r="K91" s="365"/>
      <c r="L91" s="365"/>
      <c r="M91" s="365"/>
      <c r="N91" s="366"/>
      <c r="O91" s="366"/>
      <c r="P91" s="366"/>
      <c r="Q91" s="366"/>
      <c r="R91" s="366"/>
      <c r="S91" s="366"/>
      <c r="T91" s="366"/>
      <c r="U91" s="366"/>
      <c r="V91" s="366"/>
      <c r="W91" s="367"/>
      <c r="X91" s="367"/>
      <c r="Y91" s="367"/>
      <c r="Z91" s="367"/>
    </row>
    <row r="92" spans="1:26">
      <c r="A92" s="245" t="s">
        <v>171</v>
      </c>
      <c r="B92" s="386" t="s">
        <v>43</v>
      </c>
      <c r="C92" s="247" t="s">
        <v>18</v>
      </c>
      <c r="D92" s="383" t="s">
        <v>554</v>
      </c>
      <c r="E92" s="384">
        <v>1</v>
      </c>
      <c r="F92" s="252" t="s">
        <v>103</v>
      </c>
      <c r="G92" s="210"/>
      <c r="H92" s="273">
        <v>770.75</v>
      </c>
      <c r="I92" s="272">
        <v>3083.01</v>
      </c>
      <c r="J92" s="211">
        <f t="shared" si="0"/>
        <v>3853.76</v>
      </c>
      <c r="K92" s="365"/>
      <c r="L92" s="365"/>
      <c r="M92" s="365"/>
      <c r="N92" s="366"/>
      <c r="O92" s="366"/>
      <c r="P92" s="366"/>
      <c r="Q92" s="366"/>
      <c r="R92" s="366"/>
      <c r="S92" s="366"/>
      <c r="T92" s="366"/>
      <c r="U92" s="366"/>
      <c r="V92" s="366"/>
      <c r="W92" s="367"/>
      <c r="X92" s="367"/>
      <c r="Y92" s="367"/>
      <c r="Z92" s="367"/>
    </row>
    <row r="93" spans="1:26">
      <c r="A93" s="245" t="s">
        <v>172</v>
      </c>
      <c r="B93" s="386" t="s">
        <v>43</v>
      </c>
      <c r="C93" s="247" t="s">
        <v>229</v>
      </c>
      <c r="D93" s="383" t="s">
        <v>554</v>
      </c>
      <c r="E93" s="384">
        <v>1</v>
      </c>
      <c r="F93" s="261" t="s">
        <v>104</v>
      </c>
      <c r="G93" s="210"/>
      <c r="H93" s="273">
        <v>770.75</v>
      </c>
      <c r="I93" s="272">
        <v>3083.01</v>
      </c>
      <c r="J93" s="211">
        <f t="shared" si="0"/>
        <v>3853.76</v>
      </c>
      <c r="K93" s="365"/>
      <c r="L93" s="365"/>
      <c r="M93" s="365"/>
      <c r="N93" s="366"/>
      <c r="O93" s="366"/>
      <c r="P93" s="366"/>
      <c r="Q93" s="366"/>
      <c r="R93" s="366"/>
      <c r="S93" s="366"/>
      <c r="T93" s="366"/>
      <c r="U93" s="366"/>
      <c r="V93" s="366"/>
      <c r="W93" s="367"/>
      <c r="X93" s="367"/>
      <c r="Y93" s="367"/>
      <c r="Z93" s="367"/>
    </row>
    <row r="94" spans="1:26">
      <c r="A94" s="245" t="s">
        <v>171</v>
      </c>
      <c r="B94" s="259" t="s">
        <v>43</v>
      </c>
      <c r="C94" s="395" t="s">
        <v>18</v>
      </c>
      <c r="D94" s="383" t="s">
        <v>554</v>
      </c>
      <c r="E94" s="384">
        <v>1</v>
      </c>
      <c r="F94" s="396" t="s">
        <v>105</v>
      </c>
      <c r="G94" s="210"/>
      <c r="H94" s="273">
        <v>770.75</v>
      </c>
      <c r="I94" s="272">
        <v>3083.01</v>
      </c>
      <c r="J94" s="211">
        <f t="shared" si="0"/>
        <v>3853.76</v>
      </c>
      <c r="K94" s="365"/>
      <c r="L94" s="365"/>
      <c r="M94" s="365"/>
      <c r="N94" s="366"/>
      <c r="O94" s="366"/>
      <c r="P94" s="366"/>
      <c r="Q94" s="366"/>
      <c r="R94" s="366"/>
      <c r="S94" s="366"/>
      <c r="T94" s="366"/>
      <c r="U94" s="366"/>
      <c r="V94" s="366"/>
      <c r="W94" s="367"/>
      <c r="X94" s="367"/>
      <c r="Y94" s="367"/>
      <c r="Z94" s="367"/>
    </row>
    <row r="95" spans="1:26">
      <c r="A95" s="245" t="s">
        <v>170</v>
      </c>
      <c r="B95" s="386" t="s">
        <v>43</v>
      </c>
      <c r="C95" s="247" t="s">
        <v>18</v>
      </c>
      <c r="D95" s="383" t="s">
        <v>554</v>
      </c>
      <c r="E95" s="384">
        <v>1</v>
      </c>
      <c r="F95" s="252" t="s">
        <v>106</v>
      </c>
      <c r="G95" s="210"/>
      <c r="H95" s="273">
        <v>770.75</v>
      </c>
      <c r="I95" s="272">
        <v>3083.01</v>
      </c>
      <c r="J95" s="211">
        <f t="shared" si="0"/>
        <v>3853.76</v>
      </c>
      <c r="K95" s="365"/>
      <c r="L95" s="365"/>
      <c r="M95" s="365"/>
      <c r="N95" s="366"/>
      <c r="O95" s="366"/>
      <c r="P95" s="366"/>
      <c r="Q95" s="366"/>
      <c r="R95" s="366"/>
      <c r="S95" s="366"/>
      <c r="T95" s="366"/>
      <c r="U95" s="366"/>
      <c r="V95" s="366"/>
      <c r="W95" s="367"/>
      <c r="X95" s="367"/>
      <c r="Y95" s="367"/>
      <c r="Z95" s="367"/>
    </row>
    <row r="96" spans="1:26">
      <c r="A96" s="245" t="s">
        <v>270</v>
      </c>
      <c r="B96" s="386" t="s">
        <v>43</v>
      </c>
      <c r="C96" s="390" t="s">
        <v>224</v>
      </c>
      <c r="D96" s="383" t="s">
        <v>554</v>
      </c>
      <c r="E96" s="384">
        <v>1</v>
      </c>
      <c r="F96" s="391" t="s">
        <v>107</v>
      </c>
      <c r="G96" s="210"/>
      <c r="H96" s="273">
        <v>770.75</v>
      </c>
      <c r="I96" s="272">
        <v>3083.01</v>
      </c>
      <c r="J96" s="211">
        <f t="shared" si="0"/>
        <v>3853.76</v>
      </c>
      <c r="K96" s="365"/>
      <c r="L96" s="365"/>
      <c r="M96" s="365"/>
      <c r="N96" s="366"/>
      <c r="O96" s="366"/>
      <c r="P96" s="366"/>
      <c r="Q96" s="366"/>
      <c r="R96" s="366"/>
      <c r="S96" s="366"/>
      <c r="T96" s="366"/>
      <c r="U96" s="366"/>
      <c r="V96" s="366"/>
      <c r="W96" s="367"/>
      <c r="X96" s="367"/>
      <c r="Y96" s="367"/>
      <c r="Z96" s="367"/>
    </row>
    <row r="97" spans="1:26">
      <c r="A97" s="245" t="s">
        <v>270</v>
      </c>
      <c r="B97" s="259" t="s">
        <v>43</v>
      </c>
      <c r="C97" s="247" t="s">
        <v>224</v>
      </c>
      <c r="D97" s="383" t="s">
        <v>554</v>
      </c>
      <c r="E97" s="384">
        <v>1</v>
      </c>
      <c r="F97" s="394" t="s">
        <v>194</v>
      </c>
      <c r="G97" s="210"/>
      <c r="H97" s="273">
        <v>770.75</v>
      </c>
      <c r="I97" s="272">
        <v>3083.01</v>
      </c>
      <c r="J97" s="211">
        <f t="shared" si="0"/>
        <v>3853.76</v>
      </c>
      <c r="K97" s="365"/>
      <c r="L97" s="365"/>
      <c r="M97" s="365"/>
      <c r="N97" s="366"/>
      <c r="O97" s="366"/>
      <c r="P97" s="366"/>
      <c r="Q97" s="366"/>
      <c r="R97" s="366"/>
      <c r="S97" s="366"/>
      <c r="T97" s="366"/>
      <c r="U97" s="366"/>
      <c r="V97" s="366"/>
      <c r="W97" s="367"/>
      <c r="X97" s="367"/>
      <c r="Y97" s="367"/>
      <c r="Z97" s="367"/>
    </row>
    <row r="98" spans="1:26">
      <c r="A98" s="245" t="s">
        <v>173</v>
      </c>
      <c r="B98" s="259" t="s">
        <v>43</v>
      </c>
      <c r="C98" s="247" t="s">
        <v>24</v>
      </c>
      <c r="D98" s="383" t="s">
        <v>554</v>
      </c>
      <c r="E98" s="384">
        <v>1</v>
      </c>
      <c r="F98" s="252" t="s">
        <v>109</v>
      </c>
      <c r="G98" s="210"/>
      <c r="H98" s="273">
        <v>770.75</v>
      </c>
      <c r="I98" s="272">
        <v>3083.01</v>
      </c>
      <c r="J98" s="211">
        <f t="shared" si="0"/>
        <v>3853.76</v>
      </c>
      <c r="K98" s="365"/>
      <c r="L98" s="365"/>
      <c r="M98" s="365"/>
      <c r="N98" s="366"/>
      <c r="O98" s="366"/>
      <c r="P98" s="366"/>
      <c r="Q98" s="366"/>
      <c r="R98" s="366"/>
      <c r="S98" s="366"/>
      <c r="T98" s="366"/>
      <c r="U98" s="366"/>
      <c r="V98" s="366"/>
      <c r="W98" s="367"/>
      <c r="X98" s="367"/>
      <c r="Y98" s="367"/>
      <c r="Z98" s="367"/>
    </row>
    <row r="99" spans="1:26">
      <c r="A99" s="245" t="s">
        <v>174</v>
      </c>
      <c r="B99" s="259" t="s">
        <v>43</v>
      </c>
      <c r="C99" s="247" t="s">
        <v>224</v>
      </c>
      <c r="D99" s="383" t="s">
        <v>554</v>
      </c>
      <c r="E99" s="384">
        <v>1</v>
      </c>
      <c r="F99" s="369" t="s">
        <v>110</v>
      </c>
      <c r="G99" s="210"/>
      <c r="H99" s="273">
        <v>770.75</v>
      </c>
      <c r="I99" s="272">
        <v>3083.01</v>
      </c>
      <c r="J99" s="211">
        <f t="shared" si="0"/>
        <v>3853.76</v>
      </c>
      <c r="K99" s="365"/>
      <c r="L99" s="365"/>
      <c r="M99" s="365"/>
      <c r="N99" s="366"/>
      <c r="O99" s="366"/>
      <c r="P99" s="366"/>
      <c r="Q99" s="366"/>
      <c r="R99" s="366"/>
      <c r="S99" s="366"/>
      <c r="T99" s="366"/>
      <c r="U99" s="366"/>
      <c r="V99" s="366"/>
      <c r="W99" s="367"/>
      <c r="X99" s="367"/>
      <c r="Y99" s="367"/>
      <c r="Z99" s="367"/>
    </row>
    <row r="100" spans="1:26">
      <c r="A100" s="245" t="s">
        <v>271</v>
      </c>
      <c r="B100" s="259" t="s">
        <v>43</v>
      </c>
      <c r="C100" s="247" t="s">
        <v>234</v>
      </c>
      <c r="D100" s="383" t="s">
        <v>554</v>
      </c>
      <c r="E100" s="384">
        <v>1</v>
      </c>
      <c r="F100" s="252" t="s">
        <v>111</v>
      </c>
      <c r="G100" s="210"/>
      <c r="H100" s="273">
        <v>770.75</v>
      </c>
      <c r="I100" s="272">
        <v>3083.01</v>
      </c>
      <c r="J100" s="211">
        <f t="shared" si="0"/>
        <v>3853.76</v>
      </c>
      <c r="K100" s="365"/>
      <c r="L100" s="365"/>
      <c r="M100" s="365"/>
      <c r="N100" s="366"/>
      <c r="O100" s="366"/>
      <c r="P100" s="366"/>
      <c r="Q100" s="366"/>
      <c r="R100" s="366"/>
      <c r="S100" s="366"/>
      <c r="T100" s="366"/>
      <c r="U100" s="366"/>
      <c r="V100" s="366"/>
      <c r="W100" s="367"/>
      <c r="X100" s="367"/>
      <c r="Y100" s="367"/>
      <c r="Z100" s="367"/>
    </row>
    <row r="101" spans="1:26">
      <c r="A101" s="245" t="s">
        <v>175</v>
      </c>
      <c r="B101" s="259" t="s">
        <v>43</v>
      </c>
      <c r="C101" s="247" t="s">
        <v>224</v>
      </c>
      <c r="D101" s="383" t="s">
        <v>554</v>
      </c>
      <c r="E101" s="384">
        <v>1</v>
      </c>
      <c r="F101" s="252" t="s">
        <v>112</v>
      </c>
      <c r="G101" s="210"/>
      <c r="H101" s="273">
        <v>770.75</v>
      </c>
      <c r="I101" s="272">
        <v>3083.01</v>
      </c>
      <c r="J101" s="211">
        <f t="shared" si="0"/>
        <v>3853.76</v>
      </c>
      <c r="K101" s="365"/>
      <c r="L101" s="365"/>
      <c r="M101" s="365"/>
      <c r="N101" s="366"/>
      <c r="O101" s="366"/>
      <c r="P101" s="366"/>
      <c r="Q101" s="366"/>
      <c r="R101" s="366"/>
      <c r="S101" s="366"/>
      <c r="T101" s="366"/>
      <c r="U101" s="366"/>
      <c r="V101" s="366"/>
      <c r="W101" s="367"/>
      <c r="X101" s="367"/>
      <c r="Y101" s="367"/>
      <c r="Z101" s="367"/>
    </row>
    <row r="102" spans="1:26">
      <c r="A102" s="245" t="s">
        <v>176</v>
      </c>
      <c r="B102" s="259" t="s">
        <v>43</v>
      </c>
      <c r="C102" s="247" t="s">
        <v>224</v>
      </c>
      <c r="D102" s="383" t="s">
        <v>554</v>
      </c>
      <c r="E102" s="384">
        <v>1</v>
      </c>
      <c r="F102" s="252" t="s">
        <v>113</v>
      </c>
      <c r="G102" s="210"/>
      <c r="H102" s="273">
        <v>770.75</v>
      </c>
      <c r="I102" s="272">
        <v>3083.01</v>
      </c>
      <c r="J102" s="211">
        <f t="shared" si="0"/>
        <v>3853.76</v>
      </c>
      <c r="K102" s="365"/>
      <c r="L102" s="365"/>
      <c r="M102" s="365"/>
      <c r="N102" s="366"/>
      <c r="O102" s="366"/>
      <c r="P102" s="366"/>
      <c r="Q102" s="366"/>
      <c r="R102" s="366"/>
      <c r="S102" s="366"/>
      <c r="T102" s="366"/>
      <c r="U102" s="366"/>
      <c r="V102" s="366"/>
      <c r="W102" s="367"/>
      <c r="X102" s="367"/>
      <c r="Y102" s="367"/>
      <c r="Z102" s="367"/>
    </row>
    <row r="103" spans="1:26">
      <c r="A103" s="245" t="s">
        <v>164</v>
      </c>
      <c r="B103" s="259" t="s">
        <v>43</v>
      </c>
      <c r="C103" s="247" t="s">
        <v>224</v>
      </c>
      <c r="D103" s="383" t="s">
        <v>554</v>
      </c>
      <c r="E103" s="384">
        <v>1</v>
      </c>
      <c r="F103" s="369" t="s">
        <v>114</v>
      </c>
      <c r="G103" s="210"/>
      <c r="H103" s="273">
        <v>770.75</v>
      </c>
      <c r="I103" s="272">
        <v>3083.01</v>
      </c>
      <c r="J103" s="211">
        <f t="shared" si="0"/>
        <v>3853.76</v>
      </c>
      <c r="K103" s="365"/>
      <c r="L103" s="365"/>
      <c r="M103" s="365"/>
      <c r="N103" s="366"/>
      <c r="O103" s="366"/>
      <c r="P103" s="366"/>
      <c r="Q103" s="366"/>
      <c r="R103" s="366"/>
      <c r="S103" s="366"/>
      <c r="T103" s="366"/>
      <c r="U103" s="366"/>
      <c r="V103" s="366"/>
      <c r="W103" s="367"/>
      <c r="X103" s="367"/>
      <c r="Y103" s="367"/>
      <c r="Z103" s="367"/>
    </row>
    <row r="104" spans="1:26">
      <c r="A104" s="245" t="s">
        <v>383</v>
      </c>
      <c r="B104" s="259" t="s">
        <v>43</v>
      </c>
      <c r="C104" s="247" t="s">
        <v>224</v>
      </c>
      <c r="D104" s="383" t="s">
        <v>554</v>
      </c>
      <c r="E104" s="384">
        <v>1</v>
      </c>
      <c r="F104" s="252" t="s">
        <v>116</v>
      </c>
      <c r="G104" s="210"/>
      <c r="H104" s="273">
        <v>770.75</v>
      </c>
      <c r="I104" s="272">
        <v>3083.01</v>
      </c>
      <c r="J104" s="211">
        <f t="shared" si="0"/>
        <v>3853.76</v>
      </c>
      <c r="K104" s="365"/>
      <c r="L104" s="365"/>
      <c r="M104" s="365"/>
      <c r="N104" s="366"/>
      <c r="O104" s="366"/>
      <c r="P104" s="366"/>
      <c r="Q104" s="366"/>
      <c r="R104" s="366"/>
      <c r="S104" s="366"/>
      <c r="T104" s="366"/>
      <c r="U104" s="366"/>
      <c r="V104" s="366"/>
      <c r="W104" s="367"/>
      <c r="X104" s="367"/>
      <c r="Y104" s="367"/>
      <c r="Z104" s="367"/>
    </row>
    <row r="105" spans="1:26">
      <c r="A105" s="245" t="s">
        <v>178</v>
      </c>
      <c r="B105" s="259" t="s">
        <v>43</v>
      </c>
      <c r="C105" s="247" t="s">
        <v>224</v>
      </c>
      <c r="D105" s="383" t="s">
        <v>554</v>
      </c>
      <c r="E105" s="384">
        <v>1</v>
      </c>
      <c r="F105" s="252" t="s">
        <v>117</v>
      </c>
      <c r="G105" s="210"/>
      <c r="H105" s="273">
        <v>770.75</v>
      </c>
      <c r="I105" s="272">
        <v>3083.01</v>
      </c>
      <c r="J105" s="211">
        <f t="shared" si="0"/>
        <v>3853.76</v>
      </c>
      <c r="K105" s="365"/>
      <c r="L105" s="365"/>
      <c r="M105" s="365"/>
      <c r="N105" s="366"/>
      <c r="O105" s="366"/>
      <c r="P105" s="366"/>
      <c r="Q105" s="366"/>
      <c r="R105" s="366"/>
      <c r="S105" s="366"/>
      <c r="T105" s="366"/>
      <c r="U105" s="366"/>
      <c r="V105" s="366"/>
      <c r="W105" s="367"/>
      <c r="X105" s="367"/>
      <c r="Y105" s="367"/>
      <c r="Z105" s="367"/>
    </row>
    <row r="106" spans="1:26">
      <c r="A106" s="245" t="s">
        <v>272</v>
      </c>
      <c r="B106" s="259" t="s">
        <v>43</v>
      </c>
      <c r="C106" s="247" t="s">
        <v>224</v>
      </c>
      <c r="D106" s="383" t="s">
        <v>554</v>
      </c>
      <c r="E106" s="384">
        <v>1</v>
      </c>
      <c r="F106" s="252" t="s">
        <v>118</v>
      </c>
      <c r="G106" s="210"/>
      <c r="H106" s="273">
        <v>770.75</v>
      </c>
      <c r="I106" s="272">
        <v>3083.01</v>
      </c>
      <c r="J106" s="211">
        <f t="shared" si="0"/>
        <v>3853.76</v>
      </c>
      <c r="K106" s="365"/>
      <c r="L106" s="365"/>
      <c r="M106" s="365"/>
      <c r="N106" s="366"/>
      <c r="O106" s="366"/>
      <c r="P106" s="366"/>
      <c r="Q106" s="366"/>
      <c r="R106" s="366"/>
      <c r="S106" s="366"/>
      <c r="T106" s="366"/>
      <c r="U106" s="366"/>
      <c r="V106" s="366"/>
      <c r="W106" s="367"/>
      <c r="X106" s="367"/>
      <c r="Y106" s="367"/>
      <c r="Z106" s="367"/>
    </row>
    <row r="107" spans="1:26">
      <c r="A107" s="245" t="s">
        <v>273</v>
      </c>
      <c r="B107" s="259" t="s">
        <v>43</v>
      </c>
      <c r="C107" s="247" t="s">
        <v>227</v>
      </c>
      <c r="D107" s="383" t="s">
        <v>554</v>
      </c>
      <c r="E107" s="384">
        <v>1</v>
      </c>
      <c r="F107" s="252" t="s">
        <v>119</v>
      </c>
      <c r="G107" s="210"/>
      <c r="H107" s="273">
        <v>770.75</v>
      </c>
      <c r="I107" s="272">
        <v>3083.01</v>
      </c>
      <c r="J107" s="211">
        <f t="shared" si="0"/>
        <v>3853.76</v>
      </c>
      <c r="K107" s="365"/>
      <c r="L107" s="365"/>
      <c r="M107" s="365"/>
      <c r="N107" s="366"/>
      <c r="O107" s="366"/>
      <c r="P107" s="366"/>
      <c r="Q107" s="366"/>
      <c r="R107" s="366"/>
      <c r="S107" s="366"/>
      <c r="T107" s="366"/>
      <c r="U107" s="366"/>
      <c r="V107" s="366"/>
      <c r="W107" s="367"/>
      <c r="X107" s="367"/>
      <c r="Y107" s="367"/>
      <c r="Z107" s="367"/>
    </row>
    <row r="108" spans="1:26">
      <c r="A108" s="245" t="s">
        <v>274</v>
      </c>
      <c r="B108" s="259" t="s">
        <v>43</v>
      </c>
      <c r="C108" s="247" t="s">
        <v>227</v>
      </c>
      <c r="D108" s="383" t="s">
        <v>554</v>
      </c>
      <c r="E108" s="384">
        <v>1</v>
      </c>
      <c r="F108" s="252" t="s">
        <v>120</v>
      </c>
      <c r="G108" s="210"/>
      <c r="H108" s="273">
        <v>770.75</v>
      </c>
      <c r="I108" s="272">
        <v>3083.01</v>
      </c>
      <c r="J108" s="211">
        <f t="shared" si="0"/>
        <v>3853.76</v>
      </c>
      <c r="K108" s="365"/>
      <c r="L108" s="365"/>
      <c r="M108" s="365"/>
      <c r="N108" s="366"/>
      <c r="O108" s="366"/>
      <c r="P108" s="366"/>
      <c r="Q108" s="366"/>
      <c r="R108" s="366"/>
      <c r="S108" s="366"/>
      <c r="T108" s="366"/>
      <c r="U108" s="366"/>
      <c r="V108" s="366"/>
      <c r="W108" s="367"/>
      <c r="X108" s="367"/>
      <c r="Y108" s="367"/>
      <c r="Z108" s="367"/>
    </row>
    <row r="109" spans="1:26">
      <c r="A109" s="245" t="s">
        <v>274</v>
      </c>
      <c r="B109" s="386" t="s">
        <v>43</v>
      </c>
      <c r="C109" s="247" t="s">
        <v>227</v>
      </c>
      <c r="D109" s="383" t="s">
        <v>554</v>
      </c>
      <c r="E109" s="384">
        <v>1</v>
      </c>
      <c r="F109" s="247" t="s">
        <v>284</v>
      </c>
      <c r="G109" s="210"/>
      <c r="H109" s="273">
        <v>770.75</v>
      </c>
      <c r="I109" s="272">
        <v>3083.01</v>
      </c>
      <c r="J109" s="211">
        <f t="shared" si="0"/>
        <v>3853.76</v>
      </c>
      <c r="K109" s="365"/>
      <c r="L109" s="365"/>
      <c r="M109" s="365"/>
      <c r="N109" s="366"/>
      <c r="O109" s="366"/>
      <c r="P109" s="366"/>
      <c r="Q109" s="366"/>
      <c r="R109" s="366"/>
      <c r="S109" s="366"/>
      <c r="T109" s="366"/>
      <c r="U109" s="366"/>
      <c r="V109" s="366"/>
      <c r="W109" s="367"/>
      <c r="X109" s="367"/>
      <c r="Y109" s="367"/>
      <c r="Z109" s="367"/>
    </row>
    <row r="110" spans="1:26">
      <c r="A110" s="245" t="s">
        <v>180</v>
      </c>
      <c r="B110" s="259" t="s">
        <v>43</v>
      </c>
      <c r="C110" s="247" t="s">
        <v>227</v>
      </c>
      <c r="D110" s="383" t="s">
        <v>554</v>
      </c>
      <c r="E110" s="384">
        <v>1</v>
      </c>
      <c r="F110" s="252" t="s">
        <v>122</v>
      </c>
      <c r="G110" s="210"/>
      <c r="H110" s="273">
        <v>770.75</v>
      </c>
      <c r="I110" s="272">
        <v>3083.01</v>
      </c>
      <c r="J110" s="211">
        <f t="shared" si="0"/>
        <v>3853.76</v>
      </c>
      <c r="K110" s="365"/>
      <c r="L110" s="365"/>
      <c r="M110" s="365"/>
      <c r="N110" s="366"/>
      <c r="O110" s="366"/>
      <c r="P110" s="366"/>
      <c r="Q110" s="366"/>
      <c r="R110" s="366"/>
      <c r="S110" s="366"/>
      <c r="T110" s="366"/>
      <c r="U110" s="366"/>
      <c r="V110" s="366"/>
      <c r="W110" s="367"/>
      <c r="X110" s="367"/>
      <c r="Y110" s="367"/>
      <c r="Z110" s="367"/>
    </row>
    <row r="111" spans="1:26">
      <c r="A111" s="245" t="s">
        <v>181</v>
      </c>
      <c r="B111" s="259" t="s">
        <v>43</v>
      </c>
      <c r="C111" s="247" t="s">
        <v>229</v>
      </c>
      <c r="D111" s="383" t="s">
        <v>554</v>
      </c>
      <c r="E111" s="384">
        <v>1</v>
      </c>
      <c r="F111" s="252" t="s">
        <v>123</v>
      </c>
      <c r="G111" s="210"/>
      <c r="H111" s="273">
        <v>770.75</v>
      </c>
      <c r="I111" s="272">
        <v>3083.01</v>
      </c>
      <c r="J111" s="211">
        <f t="shared" si="0"/>
        <v>3853.76</v>
      </c>
      <c r="K111" s="365"/>
      <c r="L111" s="365"/>
      <c r="M111" s="365"/>
      <c r="N111" s="366"/>
      <c r="O111" s="366"/>
      <c r="P111" s="366"/>
      <c r="Q111" s="366"/>
      <c r="R111" s="366"/>
      <c r="S111" s="366"/>
      <c r="T111" s="366"/>
      <c r="U111" s="366"/>
      <c r="V111" s="366"/>
      <c r="W111" s="367"/>
      <c r="X111" s="367"/>
      <c r="Y111" s="367"/>
      <c r="Z111" s="367"/>
    </row>
    <row r="112" spans="1:26">
      <c r="A112" s="245" t="s">
        <v>275</v>
      </c>
      <c r="B112" s="259" t="s">
        <v>43</v>
      </c>
      <c r="C112" s="247" t="s">
        <v>232</v>
      </c>
      <c r="D112" s="383" t="s">
        <v>554</v>
      </c>
      <c r="E112" s="384">
        <v>1</v>
      </c>
      <c r="F112" s="252" t="s">
        <v>219</v>
      </c>
      <c r="G112" s="210"/>
      <c r="H112" s="273">
        <v>770.75</v>
      </c>
      <c r="I112" s="272">
        <v>3083.01</v>
      </c>
      <c r="J112" s="211">
        <f t="shared" si="0"/>
        <v>3853.76</v>
      </c>
      <c r="K112" s="365"/>
      <c r="L112" s="365"/>
      <c r="M112" s="365"/>
      <c r="N112" s="366"/>
      <c r="O112" s="366"/>
      <c r="P112" s="366"/>
      <c r="Q112" s="366"/>
      <c r="R112" s="366"/>
      <c r="S112" s="366"/>
      <c r="T112" s="366"/>
      <c r="U112" s="366"/>
      <c r="V112" s="366"/>
      <c r="W112" s="367"/>
      <c r="X112" s="367"/>
      <c r="Y112" s="367"/>
      <c r="Z112" s="367"/>
    </row>
    <row r="113" spans="1:26">
      <c r="A113" s="245" t="s">
        <v>276</v>
      </c>
      <c r="B113" s="259" t="s">
        <v>43</v>
      </c>
      <c r="C113" s="247" t="s">
        <v>229</v>
      </c>
      <c r="D113" s="383" t="s">
        <v>554</v>
      </c>
      <c r="E113" s="384">
        <v>1</v>
      </c>
      <c r="F113" s="369" t="s">
        <v>125</v>
      </c>
      <c r="G113" s="210"/>
      <c r="H113" s="273">
        <v>770.75</v>
      </c>
      <c r="I113" s="272">
        <v>3083.01</v>
      </c>
      <c r="J113" s="211">
        <f t="shared" si="0"/>
        <v>3853.76</v>
      </c>
      <c r="K113" s="365"/>
      <c r="L113" s="365"/>
      <c r="M113" s="365"/>
      <c r="N113" s="366"/>
      <c r="O113" s="366"/>
      <c r="P113" s="366"/>
      <c r="Q113" s="366"/>
      <c r="R113" s="366"/>
      <c r="S113" s="366"/>
      <c r="T113" s="366"/>
      <c r="U113" s="366"/>
      <c r="V113" s="366"/>
      <c r="W113" s="367"/>
      <c r="X113" s="367"/>
      <c r="Y113" s="367"/>
      <c r="Z113" s="367"/>
    </row>
    <row r="114" spans="1:26">
      <c r="A114" s="245" t="s">
        <v>178</v>
      </c>
      <c r="B114" s="259" t="s">
        <v>43</v>
      </c>
      <c r="C114" s="247" t="s">
        <v>224</v>
      </c>
      <c r="D114" s="383" t="s">
        <v>554</v>
      </c>
      <c r="E114" s="384">
        <v>1</v>
      </c>
      <c r="F114" s="252" t="s">
        <v>133</v>
      </c>
      <c r="G114" s="210"/>
      <c r="H114" s="273">
        <v>770.75</v>
      </c>
      <c r="I114" s="272">
        <v>3083.01</v>
      </c>
      <c r="J114" s="211">
        <f t="shared" si="0"/>
        <v>3853.76</v>
      </c>
      <c r="K114" s="365"/>
      <c r="L114" s="365"/>
      <c r="M114" s="365"/>
      <c r="N114" s="366"/>
      <c r="O114" s="366"/>
      <c r="P114" s="366"/>
      <c r="Q114" s="366"/>
      <c r="R114" s="366"/>
      <c r="S114" s="366"/>
      <c r="T114" s="366"/>
      <c r="U114" s="366"/>
      <c r="V114" s="366"/>
      <c r="W114" s="367"/>
      <c r="X114" s="367"/>
      <c r="Y114" s="367"/>
      <c r="Z114" s="367"/>
    </row>
    <row r="115" spans="1:26">
      <c r="A115" s="245" t="s">
        <v>385</v>
      </c>
      <c r="B115" s="259" t="s">
        <v>43</v>
      </c>
      <c r="C115" s="267" t="s">
        <v>229</v>
      </c>
      <c r="D115" s="383" t="s">
        <v>554</v>
      </c>
      <c r="E115" s="384">
        <v>1</v>
      </c>
      <c r="F115" s="267" t="s">
        <v>333</v>
      </c>
      <c r="G115" s="210"/>
      <c r="H115" s="273">
        <v>770.75</v>
      </c>
      <c r="I115" s="272">
        <v>3083.01</v>
      </c>
      <c r="J115" s="211">
        <f t="shared" si="0"/>
        <v>3853.76</v>
      </c>
      <c r="K115" s="365"/>
      <c r="L115" s="365"/>
      <c r="M115" s="365"/>
      <c r="N115" s="366"/>
      <c r="O115" s="366"/>
      <c r="P115" s="366"/>
      <c r="Q115" s="366"/>
      <c r="R115" s="366"/>
      <c r="S115" s="366"/>
      <c r="T115" s="366"/>
      <c r="U115" s="366"/>
      <c r="V115" s="366"/>
      <c r="W115" s="367"/>
      <c r="X115" s="367"/>
      <c r="Y115" s="367"/>
      <c r="Z115" s="367"/>
    </row>
    <row r="116" spans="1:26">
      <c r="A116" s="245" t="s">
        <v>273</v>
      </c>
      <c r="B116" s="259" t="s">
        <v>46</v>
      </c>
      <c r="C116" s="247" t="s">
        <v>227</v>
      </c>
      <c r="D116" s="383" t="s">
        <v>554</v>
      </c>
      <c r="E116" s="384">
        <v>1</v>
      </c>
      <c r="F116" s="369" t="s">
        <v>126</v>
      </c>
      <c r="G116" s="210"/>
      <c r="H116" s="273">
        <v>500.99</v>
      </c>
      <c r="I116" s="272">
        <v>2003.96</v>
      </c>
      <c r="J116" s="211">
        <f t="shared" si="0"/>
        <v>2504.9499999999998</v>
      </c>
      <c r="K116" s="365"/>
      <c r="L116" s="365"/>
      <c r="M116" s="365"/>
      <c r="N116" s="366"/>
      <c r="O116" s="366"/>
      <c r="P116" s="366"/>
      <c r="Q116" s="366"/>
      <c r="R116" s="366"/>
      <c r="S116" s="366"/>
      <c r="T116" s="366"/>
      <c r="U116" s="366"/>
      <c r="V116" s="366"/>
      <c r="W116" s="367"/>
      <c r="X116" s="367"/>
      <c r="Y116" s="367"/>
      <c r="Z116" s="367"/>
    </row>
    <row r="117" spans="1:26">
      <c r="A117" s="245" t="s">
        <v>182</v>
      </c>
      <c r="B117" s="259" t="s">
        <v>46</v>
      </c>
      <c r="C117" s="247" t="s">
        <v>234</v>
      </c>
      <c r="D117" s="383" t="s">
        <v>554</v>
      </c>
      <c r="E117" s="384">
        <v>1</v>
      </c>
      <c r="F117" s="257" t="s">
        <v>128</v>
      </c>
      <c r="G117" s="210"/>
      <c r="H117" s="273">
        <v>500.99</v>
      </c>
      <c r="I117" s="272">
        <v>2003.96</v>
      </c>
      <c r="J117" s="211">
        <f t="shared" si="0"/>
        <v>2504.9499999999998</v>
      </c>
      <c r="K117" s="365"/>
      <c r="L117" s="365"/>
      <c r="M117" s="365"/>
      <c r="N117" s="366"/>
      <c r="O117" s="366"/>
      <c r="P117" s="366"/>
      <c r="Q117" s="366"/>
      <c r="R117" s="366"/>
      <c r="S117" s="366"/>
      <c r="T117" s="366"/>
      <c r="U117" s="366"/>
      <c r="V117" s="366"/>
      <c r="W117" s="367"/>
      <c r="X117" s="367"/>
      <c r="Y117" s="367"/>
      <c r="Z117" s="367"/>
    </row>
    <row r="118" spans="1:26">
      <c r="A118" s="245" t="s">
        <v>169</v>
      </c>
      <c r="B118" s="386" t="s">
        <v>46</v>
      </c>
      <c r="C118" s="247" t="s">
        <v>224</v>
      </c>
      <c r="D118" s="383" t="s">
        <v>554</v>
      </c>
      <c r="E118" s="384">
        <v>1</v>
      </c>
      <c r="F118" s="252" t="s">
        <v>129</v>
      </c>
      <c r="G118" s="210"/>
      <c r="H118" s="273">
        <v>500.99</v>
      </c>
      <c r="I118" s="272">
        <v>2003.96</v>
      </c>
      <c r="J118" s="211">
        <f t="shared" si="0"/>
        <v>2504.9499999999998</v>
      </c>
      <c r="K118" s="365"/>
      <c r="L118" s="365"/>
      <c r="M118" s="365"/>
      <c r="N118" s="366"/>
      <c r="O118" s="366"/>
      <c r="P118" s="366"/>
      <c r="Q118" s="366"/>
      <c r="R118" s="366"/>
      <c r="S118" s="366"/>
      <c r="T118" s="366"/>
      <c r="U118" s="366"/>
      <c r="V118" s="366"/>
      <c r="W118" s="367"/>
      <c r="X118" s="367"/>
      <c r="Y118" s="367"/>
      <c r="Z118" s="367"/>
    </row>
    <row r="119" spans="1:26">
      <c r="A119" s="245" t="s">
        <v>183</v>
      </c>
      <c r="B119" s="259" t="s">
        <v>46</v>
      </c>
      <c r="C119" s="247" t="s">
        <v>224</v>
      </c>
      <c r="D119" s="383" t="s">
        <v>554</v>
      </c>
      <c r="E119" s="384">
        <v>1</v>
      </c>
      <c r="F119" s="369" t="s">
        <v>130</v>
      </c>
      <c r="G119" s="210"/>
      <c r="H119" s="273">
        <v>500.99</v>
      </c>
      <c r="I119" s="272">
        <v>2003.96</v>
      </c>
      <c r="J119" s="211">
        <f t="shared" si="0"/>
        <v>2504.9499999999998</v>
      </c>
      <c r="K119" s="365"/>
      <c r="L119" s="365"/>
      <c r="M119" s="365"/>
      <c r="N119" s="366"/>
      <c r="O119" s="366"/>
      <c r="P119" s="366"/>
      <c r="Q119" s="366"/>
      <c r="R119" s="366"/>
      <c r="S119" s="366"/>
      <c r="T119" s="366"/>
      <c r="U119" s="366"/>
      <c r="V119" s="366"/>
      <c r="W119" s="367"/>
      <c r="X119" s="367"/>
      <c r="Y119" s="367"/>
      <c r="Z119" s="367"/>
    </row>
    <row r="120" spans="1:26">
      <c r="A120" s="245" t="s">
        <v>184</v>
      </c>
      <c r="B120" s="259" t="s">
        <v>46</v>
      </c>
      <c r="C120" s="247" t="s">
        <v>224</v>
      </c>
      <c r="D120" s="383" t="s">
        <v>554</v>
      </c>
      <c r="E120" s="384">
        <v>1</v>
      </c>
      <c r="F120" s="369" t="s">
        <v>131</v>
      </c>
      <c r="G120" s="210"/>
      <c r="H120" s="273">
        <v>500.99</v>
      </c>
      <c r="I120" s="272">
        <v>2003.96</v>
      </c>
      <c r="J120" s="211">
        <f t="shared" si="0"/>
        <v>2504.9499999999998</v>
      </c>
      <c r="K120" s="365"/>
      <c r="L120" s="365"/>
      <c r="M120" s="365"/>
      <c r="N120" s="366"/>
      <c r="O120" s="366"/>
      <c r="P120" s="366"/>
      <c r="Q120" s="366"/>
      <c r="R120" s="366"/>
      <c r="S120" s="366"/>
      <c r="T120" s="366"/>
      <c r="U120" s="366"/>
      <c r="V120" s="366"/>
      <c r="W120" s="367"/>
      <c r="X120" s="367"/>
      <c r="Y120" s="367"/>
      <c r="Z120" s="367"/>
    </row>
    <row r="121" spans="1:26">
      <c r="A121" s="245" t="s">
        <v>185</v>
      </c>
      <c r="B121" s="386" t="s">
        <v>46</v>
      </c>
      <c r="C121" s="247" t="s">
        <v>224</v>
      </c>
      <c r="D121" s="383" t="s">
        <v>554</v>
      </c>
      <c r="E121" s="384">
        <v>1</v>
      </c>
      <c r="F121" s="252" t="s">
        <v>132</v>
      </c>
      <c r="G121" s="210"/>
      <c r="H121" s="273">
        <v>500.99</v>
      </c>
      <c r="I121" s="272">
        <v>2003.96</v>
      </c>
      <c r="J121" s="211">
        <f t="shared" si="0"/>
        <v>2504.9499999999998</v>
      </c>
      <c r="K121" s="365"/>
      <c r="L121" s="365"/>
      <c r="M121" s="365"/>
      <c r="N121" s="366"/>
      <c r="O121" s="366"/>
      <c r="P121" s="366"/>
      <c r="Q121" s="366"/>
      <c r="R121" s="366"/>
      <c r="S121" s="366"/>
      <c r="T121" s="366"/>
      <c r="U121" s="366"/>
      <c r="V121" s="366"/>
      <c r="W121" s="367"/>
      <c r="X121" s="367"/>
      <c r="Y121" s="367"/>
      <c r="Z121" s="367"/>
    </row>
    <row r="122" spans="1:26">
      <c r="A122" s="245" t="s">
        <v>189</v>
      </c>
      <c r="B122" s="259" t="s">
        <v>46</v>
      </c>
      <c r="C122" s="247" t="s">
        <v>224</v>
      </c>
      <c r="D122" s="383" t="s">
        <v>554</v>
      </c>
      <c r="E122" s="384">
        <v>1</v>
      </c>
      <c r="F122" s="252" t="s">
        <v>143</v>
      </c>
      <c r="G122" s="210"/>
      <c r="H122" s="273">
        <v>500.99</v>
      </c>
      <c r="I122" s="272">
        <v>2003.96</v>
      </c>
      <c r="J122" s="211">
        <f t="shared" si="0"/>
        <v>2504.9499999999998</v>
      </c>
      <c r="K122" s="365"/>
      <c r="L122" s="365"/>
      <c r="M122" s="365"/>
      <c r="N122" s="366"/>
      <c r="O122" s="366"/>
      <c r="P122" s="366"/>
      <c r="Q122" s="366"/>
      <c r="R122" s="366"/>
      <c r="S122" s="366"/>
      <c r="T122" s="366"/>
      <c r="U122" s="366"/>
      <c r="V122" s="366"/>
      <c r="W122" s="367"/>
      <c r="X122" s="367"/>
      <c r="Y122" s="367"/>
      <c r="Z122" s="367"/>
    </row>
    <row r="123" spans="1:26">
      <c r="A123" s="245" t="s">
        <v>273</v>
      </c>
      <c r="B123" s="259" t="s">
        <v>46</v>
      </c>
      <c r="C123" s="247" t="s">
        <v>227</v>
      </c>
      <c r="D123" s="383" t="s">
        <v>554</v>
      </c>
      <c r="E123" s="384">
        <v>1</v>
      </c>
      <c r="F123" s="252" t="s">
        <v>134</v>
      </c>
      <c r="G123" s="210"/>
      <c r="H123" s="273">
        <v>500.99</v>
      </c>
      <c r="I123" s="272">
        <v>2003.96</v>
      </c>
      <c r="J123" s="211">
        <f t="shared" si="0"/>
        <v>2504.9499999999998</v>
      </c>
      <c r="K123" s="365"/>
      <c r="L123" s="365"/>
      <c r="M123" s="365"/>
      <c r="N123" s="366"/>
      <c r="O123" s="366"/>
      <c r="P123" s="366"/>
      <c r="Q123" s="366"/>
      <c r="R123" s="366"/>
      <c r="S123" s="366"/>
      <c r="T123" s="366"/>
      <c r="U123" s="366"/>
      <c r="V123" s="366"/>
      <c r="W123" s="367"/>
      <c r="X123" s="367"/>
      <c r="Y123" s="367"/>
      <c r="Z123" s="367"/>
    </row>
    <row r="124" spans="1:26">
      <c r="A124" s="245" t="s">
        <v>273</v>
      </c>
      <c r="B124" s="386" t="s">
        <v>46</v>
      </c>
      <c r="C124" s="247" t="s">
        <v>227</v>
      </c>
      <c r="D124" s="383" t="s">
        <v>554</v>
      </c>
      <c r="E124" s="384">
        <v>1</v>
      </c>
      <c r="F124" s="267" t="s">
        <v>193</v>
      </c>
      <c r="G124" s="210"/>
      <c r="H124" s="273">
        <v>500.99</v>
      </c>
      <c r="I124" s="272">
        <v>2003.96</v>
      </c>
      <c r="J124" s="211">
        <f t="shared" si="0"/>
        <v>2504.9499999999998</v>
      </c>
      <c r="K124" s="365"/>
      <c r="L124" s="365"/>
      <c r="M124" s="365"/>
      <c r="N124" s="366"/>
      <c r="O124" s="366"/>
      <c r="P124" s="366"/>
      <c r="Q124" s="366"/>
      <c r="R124" s="366"/>
      <c r="S124" s="366"/>
      <c r="T124" s="366"/>
      <c r="U124" s="366"/>
      <c r="V124" s="366"/>
      <c r="W124" s="367"/>
      <c r="X124" s="367"/>
      <c r="Y124" s="367"/>
      <c r="Z124" s="367"/>
    </row>
    <row r="125" spans="1:26">
      <c r="A125" s="245" t="s">
        <v>273</v>
      </c>
      <c r="B125" s="259" t="s">
        <v>46</v>
      </c>
      <c r="C125" s="247" t="s">
        <v>227</v>
      </c>
      <c r="D125" s="383" t="s">
        <v>555</v>
      </c>
      <c r="E125" s="384">
        <v>1</v>
      </c>
      <c r="F125" s="252" t="s">
        <v>135</v>
      </c>
      <c r="G125" s="210"/>
      <c r="H125" s="273">
        <v>500.99</v>
      </c>
      <c r="I125" s="272">
        <v>2003.96</v>
      </c>
      <c r="J125" s="211">
        <f t="shared" si="0"/>
        <v>2504.9499999999998</v>
      </c>
      <c r="K125" s="365"/>
      <c r="L125" s="365"/>
      <c r="M125" s="365"/>
      <c r="N125" s="366"/>
      <c r="O125" s="366"/>
      <c r="P125" s="366"/>
      <c r="Q125" s="366"/>
      <c r="R125" s="366"/>
      <c r="S125" s="366"/>
      <c r="T125" s="366"/>
      <c r="U125" s="366"/>
      <c r="V125" s="366"/>
      <c r="W125" s="367"/>
      <c r="X125" s="367"/>
      <c r="Y125" s="367"/>
      <c r="Z125" s="367"/>
    </row>
    <row r="126" spans="1:26">
      <c r="A126" s="245" t="s">
        <v>274</v>
      </c>
      <c r="B126" s="259" t="s">
        <v>46</v>
      </c>
      <c r="C126" s="247" t="s">
        <v>227</v>
      </c>
      <c r="D126" s="383" t="s">
        <v>554</v>
      </c>
      <c r="E126" s="384">
        <v>1</v>
      </c>
      <c r="F126" s="252" t="s">
        <v>279</v>
      </c>
      <c r="G126" s="210"/>
      <c r="H126" s="273">
        <v>500.99</v>
      </c>
      <c r="I126" s="272">
        <v>2003.96</v>
      </c>
      <c r="J126" s="211">
        <f t="shared" si="0"/>
        <v>2504.9499999999998</v>
      </c>
      <c r="K126" s="365"/>
      <c r="L126" s="365"/>
      <c r="M126" s="365"/>
      <c r="N126" s="366"/>
      <c r="O126" s="366"/>
      <c r="P126" s="366"/>
      <c r="Q126" s="366"/>
      <c r="R126" s="366"/>
      <c r="S126" s="366"/>
      <c r="T126" s="366"/>
      <c r="U126" s="366"/>
      <c r="V126" s="366"/>
      <c r="W126" s="367"/>
      <c r="X126" s="367"/>
      <c r="Y126" s="367"/>
      <c r="Z126" s="367"/>
    </row>
    <row r="127" spans="1:26">
      <c r="A127" s="245" t="s">
        <v>387</v>
      </c>
      <c r="B127" s="386" t="s">
        <v>46</v>
      </c>
      <c r="C127" s="267" t="s">
        <v>232</v>
      </c>
      <c r="D127" s="383" t="s">
        <v>554</v>
      </c>
      <c r="E127" s="384">
        <v>1</v>
      </c>
      <c r="F127" s="368" t="s">
        <v>218</v>
      </c>
      <c r="G127" s="210"/>
      <c r="H127" s="273">
        <v>500.99</v>
      </c>
      <c r="I127" s="272">
        <v>2003.96</v>
      </c>
      <c r="J127" s="211">
        <f t="shared" si="0"/>
        <v>2504.9499999999998</v>
      </c>
      <c r="K127" s="365"/>
      <c r="L127" s="365"/>
      <c r="M127" s="365"/>
      <c r="N127" s="366"/>
      <c r="O127" s="366"/>
      <c r="P127" s="366"/>
      <c r="Q127" s="366"/>
      <c r="R127" s="366"/>
      <c r="S127" s="366"/>
      <c r="T127" s="366"/>
      <c r="U127" s="366"/>
      <c r="V127" s="366"/>
      <c r="W127" s="367"/>
      <c r="X127" s="367"/>
      <c r="Y127" s="367"/>
      <c r="Z127" s="367"/>
    </row>
    <row r="128" spans="1:26">
      <c r="A128" s="245" t="s">
        <v>281</v>
      </c>
      <c r="B128" s="259" t="s">
        <v>46</v>
      </c>
      <c r="C128" s="247" t="s">
        <v>232</v>
      </c>
      <c r="D128" s="383" t="s">
        <v>554</v>
      </c>
      <c r="E128" s="384">
        <v>1</v>
      </c>
      <c r="F128" s="252" t="s">
        <v>138</v>
      </c>
      <c r="G128" s="210"/>
      <c r="H128" s="273">
        <v>500.99</v>
      </c>
      <c r="I128" s="272">
        <v>2003.96</v>
      </c>
      <c r="J128" s="211">
        <f t="shared" si="0"/>
        <v>2504.9499999999998</v>
      </c>
      <c r="K128" s="365"/>
      <c r="L128" s="365"/>
      <c r="M128" s="365"/>
      <c r="N128" s="367"/>
      <c r="O128" s="367"/>
      <c r="P128" s="367"/>
      <c r="Q128" s="367"/>
      <c r="R128" s="367"/>
      <c r="S128" s="367"/>
      <c r="T128" s="367"/>
      <c r="U128" s="367"/>
      <c r="V128" s="367"/>
      <c r="W128" s="367"/>
      <c r="X128" s="367"/>
      <c r="Y128" s="367"/>
      <c r="Z128" s="367"/>
    </row>
    <row r="129" spans="1:26">
      <c r="A129" s="245" t="s">
        <v>280</v>
      </c>
      <c r="B129" s="259" t="s">
        <v>46</v>
      </c>
      <c r="C129" s="247" t="s">
        <v>232</v>
      </c>
      <c r="D129" s="383" t="s">
        <v>554</v>
      </c>
      <c r="E129" s="384">
        <v>1</v>
      </c>
      <c r="F129" s="252" t="s">
        <v>367</v>
      </c>
      <c r="G129" s="210"/>
      <c r="H129" s="273">
        <v>500.99</v>
      </c>
      <c r="I129" s="272">
        <v>2003.96</v>
      </c>
      <c r="J129" s="211">
        <f t="shared" si="0"/>
        <v>2504.9499999999998</v>
      </c>
      <c r="K129" s="365"/>
      <c r="L129" s="365"/>
      <c r="M129" s="365"/>
      <c r="N129" s="367"/>
      <c r="O129" s="367"/>
      <c r="P129" s="367"/>
      <c r="Q129" s="367"/>
      <c r="R129" s="367"/>
      <c r="S129" s="367"/>
      <c r="T129" s="367"/>
      <c r="U129" s="367"/>
      <c r="V129" s="367"/>
      <c r="W129" s="367"/>
      <c r="X129" s="367"/>
      <c r="Y129" s="367"/>
      <c r="Z129" s="367"/>
    </row>
    <row r="130" spans="1:26">
      <c r="A130" s="245" t="s">
        <v>282</v>
      </c>
      <c r="B130" s="259" t="s">
        <v>49</v>
      </c>
      <c r="C130" s="247" t="s">
        <v>234</v>
      </c>
      <c r="D130" s="383" t="s">
        <v>554</v>
      </c>
      <c r="E130" s="384">
        <v>1</v>
      </c>
      <c r="F130" s="252" t="s">
        <v>346</v>
      </c>
      <c r="G130" s="210"/>
      <c r="H130" s="273">
        <v>308.3</v>
      </c>
      <c r="I130" s="272">
        <v>1233.21</v>
      </c>
      <c r="J130" s="211">
        <f t="shared" si="0"/>
        <v>1541.51</v>
      </c>
      <c r="K130" s="365"/>
      <c r="L130" s="365"/>
      <c r="M130" s="365"/>
      <c r="N130" s="367"/>
      <c r="O130" s="367"/>
      <c r="P130" s="367"/>
      <c r="Q130" s="367"/>
      <c r="R130" s="367"/>
      <c r="S130" s="367"/>
      <c r="T130" s="367"/>
      <c r="U130" s="367"/>
      <c r="V130" s="367"/>
      <c r="W130" s="367"/>
      <c r="X130" s="367"/>
      <c r="Y130" s="367"/>
      <c r="Z130" s="367"/>
    </row>
    <row r="131" spans="1:26">
      <c r="A131" s="245" t="s">
        <v>186</v>
      </c>
      <c r="B131" s="386" t="s">
        <v>49</v>
      </c>
      <c r="C131" s="247" t="s">
        <v>18</v>
      </c>
      <c r="D131" s="383" t="s">
        <v>554</v>
      </c>
      <c r="E131" s="384">
        <v>1</v>
      </c>
      <c r="F131" s="368" t="s">
        <v>140</v>
      </c>
      <c r="G131" s="210"/>
      <c r="H131" s="273">
        <v>308.3</v>
      </c>
      <c r="I131" s="272">
        <v>1233.21</v>
      </c>
      <c r="J131" s="211">
        <f t="shared" si="0"/>
        <v>1541.51</v>
      </c>
      <c r="K131" s="365"/>
      <c r="L131" s="365"/>
      <c r="M131" s="365"/>
      <c r="N131" s="367"/>
      <c r="O131" s="367"/>
      <c r="P131" s="367"/>
      <c r="Q131" s="367"/>
      <c r="R131" s="367"/>
      <c r="S131" s="367"/>
      <c r="T131" s="367"/>
      <c r="U131" s="367"/>
      <c r="V131" s="367"/>
      <c r="W131" s="367"/>
      <c r="X131" s="367"/>
      <c r="Y131" s="367"/>
      <c r="Z131" s="367"/>
    </row>
    <row r="132" spans="1:26">
      <c r="A132" s="245" t="s">
        <v>187</v>
      </c>
      <c r="B132" s="259" t="s">
        <v>49</v>
      </c>
      <c r="C132" s="247" t="s">
        <v>229</v>
      </c>
      <c r="D132" s="383" t="s">
        <v>554</v>
      </c>
      <c r="E132" s="384">
        <v>1</v>
      </c>
      <c r="F132" s="369" t="s">
        <v>141</v>
      </c>
      <c r="G132" s="210"/>
      <c r="H132" s="273">
        <v>308.3</v>
      </c>
      <c r="I132" s="272">
        <v>1233.21</v>
      </c>
      <c r="J132" s="211">
        <f t="shared" si="0"/>
        <v>1541.51</v>
      </c>
      <c r="K132" s="365"/>
      <c r="L132" s="365"/>
      <c r="M132" s="365"/>
      <c r="N132" s="367"/>
      <c r="O132" s="367"/>
      <c r="P132" s="367"/>
      <c r="Q132" s="367"/>
      <c r="R132" s="367"/>
      <c r="S132" s="367"/>
      <c r="T132" s="367"/>
      <c r="U132" s="367"/>
      <c r="V132" s="367"/>
      <c r="W132" s="367"/>
      <c r="X132" s="367"/>
      <c r="Y132" s="367"/>
      <c r="Z132" s="367"/>
    </row>
    <row r="133" spans="1:26">
      <c r="A133" s="245" t="s">
        <v>188</v>
      </c>
      <c r="B133" s="259" t="s">
        <v>49</v>
      </c>
      <c r="C133" s="247" t="s">
        <v>224</v>
      </c>
      <c r="D133" s="383" t="s">
        <v>554</v>
      </c>
      <c r="E133" s="384">
        <v>1</v>
      </c>
      <c r="F133" s="369" t="s">
        <v>142</v>
      </c>
      <c r="G133" s="210"/>
      <c r="H133" s="273">
        <v>308.3</v>
      </c>
      <c r="I133" s="272">
        <v>1233.21</v>
      </c>
      <c r="J133" s="211">
        <f t="shared" si="0"/>
        <v>1541.51</v>
      </c>
      <c r="K133" s="365"/>
      <c r="L133" s="365"/>
      <c r="M133" s="365"/>
      <c r="N133" s="367"/>
      <c r="O133" s="367"/>
      <c r="P133" s="367"/>
      <c r="Q133" s="367"/>
      <c r="R133" s="367"/>
      <c r="S133" s="367"/>
      <c r="T133" s="367"/>
      <c r="U133" s="367"/>
      <c r="V133" s="367"/>
      <c r="W133" s="367"/>
      <c r="X133" s="367"/>
      <c r="Y133" s="367"/>
      <c r="Z133" s="367"/>
    </row>
    <row r="134" spans="1:26" ht="45">
      <c r="A134" s="243" t="s">
        <v>402</v>
      </c>
      <c r="B134" s="214" t="s">
        <v>403</v>
      </c>
      <c r="C134" s="215" t="s">
        <v>404</v>
      </c>
      <c r="D134" s="215" t="s">
        <v>405</v>
      </c>
      <c r="E134" s="215" t="s">
        <v>406</v>
      </c>
      <c r="F134" s="370"/>
      <c r="G134" s="215" t="s">
        <v>407</v>
      </c>
      <c r="H134" s="215" t="s">
        <v>408</v>
      </c>
      <c r="I134" s="215" t="s">
        <v>409</v>
      </c>
      <c r="J134" s="215" t="s">
        <v>410</v>
      </c>
      <c r="K134" s="365"/>
      <c r="L134" s="365"/>
      <c r="M134" s="365"/>
      <c r="N134" s="367"/>
      <c r="O134" s="367"/>
      <c r="P134" s="367"/>
      <c r="Q134" s="367"/>
      <c r="R134" s="367"/>
      <c r="S134" s="367"/>
      <c r="T134" s="367"/>
      <c r="U134" s="367"/>
      <c r="V134" s="367"/>
      <c r="W134" s="367"/>
      <c r="X134" s="367"/>
      <c r="Y134" s="367"/>
      <c r="Z134" s="367"/>
    </row>
    <row r="135" spans="1:26">
      <c r="A135" s="249" t="s">
        <v>199</v>
      </c>
      <c r="B135" s="209" t="s">
        <v>198</v>
      </c>
      <c r="C135" s="275">
        <v>1</v>
      </c>
      <c r="D135" s="218">
        <f>SUMIFS($E$7:$E$133,$B$7:$B$133,"DAS",$D$7:$D$133,"VAGO")</f>
        <v>0</v>
      </c>
      <c r="E135" s="284">
        <f>C135+D135</f>
        <v>1</v>
      </c>
      <c r="F135" s="274"/>
      <c r="G135" s="220">
        <f>SUMIF($B$7:$B$133,"DAS",$G$7:$G$133)</f>
        <v>0</v>
      </c>
      <c r="H135" s="240">
        <v>3248</v>
      </c>
      <c r="I135" s="220">
        <v>12992</v>
      </c>
      <c r="J135" s="220">
        <f>E135*H135+I135</f>
        <v>16240</v>
      </c>
      <c r="K135" s="371"/>
      <c r="L135" s="371"/>
      <c r="M135" s="371"/>
    </row>
    <row r="136" spans="1:26">
      <c r="A136" s="249" t="s">
        <v>358</v>
      </c>
      <c r="B136" s="209" t="s">
        <v>557</v>
      </c>
      <c r="C136" s="275">
        <v>6</v>
      </c>
      <c r="D136" s="218">
        <v>0</v>
      </c>
      <c r="E136" s="284">
        <f t="shared" ref="E136:E145" si="1">C136+D136</f>
        <v>6</v>
      </c>
      <c r="F136" s="217"/>
      <c r="G136" s="220">
        <f>SUMIF($B$7:$B$133,"DAS-1",$G$7:$G$133)</f>
        <v>0</v>
      </c>
      <c r="H136" s="240">
        <v>2784</v>
      </c>
      <c r="I136" s="220">
        <v>11136</v>
      </c>
      <c r="J136" s="220">
        <f>(H136+I136)*E136</f>
        <v>83520</v>
      </c>
      <c r="K136" s="371"/>
      <c r="L136" s="371"/>
      <c r="M136" s="371"/>
    </row>
    <row r="137" spans="1:26">
      <c r="A137" s="273" t="s">
        <v>359</v>
      </c>
      <c r="B137" s="209" t="s">
        <v>411</v>
      </c>
      <c r="C137" s="276">
        <v>3</v>
      </c>
      <c r="D137" s="218">
        <f>SUMIFS($E$7:$E$133,$B$7:$B$133,"DAS-2",$D$7:$D$133,"VAGO")</f>
        <v>0</v>
      </c>
      <c r="E137" s="284">
        <f t="shared" si="1"/>
        <v>3</v>
      </c>
      <c r="F137" s="217"/>
      <c r="G137" s="220">
        <f>SUMIF($B$7:$B$133,"DAS-2",$G$7:$G$133)</f>
        <v>0</v>
      </c>
      <c r="H137" s="240">
        <v>2312.25</v>
      </c>
      <c r="I137" s="220">
        <v>9249.0300000000007</v>
      </c>
      <c r="J137" s="220">
        <f>(I137+H137)*E137</f>
        <v>34683.840000000004</v>
      </c>
      <c r="K137" s="371"/>
      <c r="L137" s="371"/>
      <c r="M137" s="371"/>
    </row>
    <row r="138" spans="1:26">
      <c r="A138" s="273" t="s">
        <v>360</v>
      </c>
      <c r="B138" s="209" t="s">
        <v>412</v>
      </c>
      <c r="C138" s="276">
        <v>6</v>
      </c>
      <c r="D138" s="218">
        <f>SUMIFS($E$7:$E$133,$B$7:$B$133,"DAS-3",$D$7:$D$133,"VAGO")</f>
        <v>0</v>
      </c>
      <c r="E138" s="284">
        <f t="shared" si="1"/>
        <v>6</v>
      </c>
      <c r="F138" s="217"/>
      <c r="G138" s="220">
        <f>SUMIF($B$7:$B$133,"DAS-3",$G$7:$G$133)</f>
        <v>0</v>
      </c>
      <c r="H138" s="240">
        <v>1695.65</v>
      </c>
      <c r="I138" s="220">
        <v>6782.61</v>
      </c>
      <c r="J138" s="220">
        <f t="shared" ref="J138:J145" si="2">(I138+H138)*E138</f>
        <v>50869.56</v>
      </c>
      <c r="K138" s="371"/>
      <c r="L138" s="371"/>
      <c r="M138" s="273"/>
      <c r="N138" s="273" t="s">
        <v>9</v>
      </c>
      <c r="O138" s="273" t="s">
        <v>10</v>
      </c>
      <c r="P138" s="273" t="s">
        <v>11</v>
      </c>
      <c r="Q138" s="273" t="s">
        <v>12</v>
      </c>
      <c r="R138" s="276" t="s">
        <v>2</v>
      </c>
      <c r="S138" s="273" t="s">
        <v>13</v>
      </c>
    </row>
    <row r="139" spans="1:26">
      <c r="A139" s="273" t="s">
        <v>361</v>
      </c>
      <c r="B139" s="209" t="s">
        <v>413</v>
      </c>
      <c r="C139" s="276">
        <v>9</v>
      </c>
      <c r="D139" s="218">
        <f>SUMIFS($E$7:$E$133,$B$7:$B$133,"DAS-4",$D$7:$D$133,"VAGO")</f>
        <v>0</v>
      </c>
      <c r="E139" s="284">
        <f t="shared" si="1"/>
        <v>9</v>
      </c>
      <c r="F139" s="223"/>
      <c r="G139" s="220">
        <f>SUMIF($B$7:$B$133,"DAS-4",$G$7:$G$133)</f>
        <v>0</v>
      </c>
      <c r="H139" s="240">
        <v>1425.9</v>
      </c>
      <c r="I139" s="220">
        <v>5703.56</v>
      </c>
      <c r="J139" s="220">
        <f t="shared" si="2"/>
        <v>64165.140000000007</v>
      </c>
      <c r="K139" s="371"/>
      <c r="L139" s="371"/>
      <c r="M139" s="249" t="s">
        <v>199</v>
      </c>
      <c r="N139" s="249" t="s">
        <v>200</v>
      </c>
      <c r="O139" s="271">
        <v>3248</v>
      </c>
      <c r="P139" s="271">
        <v>12992</v>
      </c>
      <c r="Q139" s="271">
        <f>O139+P139</f>
        <v>16240</v>
      </c>
      <c r="R139" s="275">
        <v>1</v>
      </c>
      <c r="S139" s="372">
        <f t="shared" ref="S139:S149" si="3">Q139*R139</f>
        <v>16240</v>
      </c>
    </row>
    <row r="140" spans="1:26">
      <c r="A140" s="273" t="s">
        <v>33</v>
      </c>
      <c r="B140" s="209" t="s">
        <v>414</v>
      </c>
      <c r="C140" s="276">
        <v>27</v>
      </c>
      <c r="D140" s="218">
        <f>SUMIFS($E$7:$E$133,$B$7:$B$133,"DAS-5",$D$7:$D$133,"VAGO")</f>
        <v>0</v>
      </c>
      <c r="E140" s="284">
        <f t="shared" si="1"/>
        <v>27</v>
      </c>
      <c r="F140" s="223"/>
      <c r="G140" s="220">
        <f>SUMIF($B$7:$B$133,"DAS-5",$G$7:$G$133)</f>
        <v>0</v>
      </c>
      <c r="H140" s="240">
        <v>1310.28</v>
      </c>
      <c r="I140" s="220">
        <v>5241.1099999999997</v>
      </c>
      <c r="J140" s="220">
        <f t="shared" si="2"/>
        <v>176887.52999999997</v>
      </c>
      <c r="K140" s="371"/>
      <c r="L140" s="371"/>
      <c r="M140" s="249" t="s">
        <v>358</v>
      </c>
      <c r="N140" s="249" t="s">
        <v>200</v>
      </c>
      <c r="O140" s="271">
        <v>2784</v>
      </c>
      <c r="P140" s="271">
        <v>11136</v>
      </c>
      <c r="Q140" s="271">
        <f>O140+P140</f>
        <v>13920</v>
      </c>
      <c r="R140" s="275">
        <v>6</v>
      </c>
      <c r="S140" s="372">
        <f t="shared" si="3"/>
        <v>83520</v>
      </c>
    </row>
    <row r="141" spans="1:26">
      <c r="A141" s="273" t="s">
        <v>36</v>
      </c>
      <c r="B141" s="209" t="s">
        <v>415</v>
      </c>
      <c r="C141" s="276">
        <v>25</v>
      </c>
      <c r="D141" s="218">
        <f>SUMIFS($E$7:$E$133,$B$7:$B$133,"CAA-1",$D$7:$D$133,"VAGO")</f>
        <v>0</v>
      </c>
      <c r="E141" s="284">
        <f t="shared" si="1"/>
        <v>25</v>
      </c>
      <c r="F141" s="223"/>
      <c r="G141" s="220">
        <f>SUMIF($B$7:$B$133,"CAA-1",$G$7:$G$133)</f>
        <v>0</v>
      </c>
      <c r="H141" s="240">
        <v>1076.06</v>
      </c>
      <c r="I141" s="220">
        <v>4316.21</v>
      </c>
      <c r="J141" s="220">
        <f t="shared" si="2"/>
        <v>134806.75</v>
      </c>
      <c r="K141" s="371"/>
      <c r="L141" s="371"/>
      <c r="M141" s="273" t="s">
        <v>359</v>
      </c>
      <c r="N141" s="273" t="s">
        <v>14</v>
      </c>
      <c r="O141" s="272">
        <v>2312.25</v>
      </c>
      <c r="P141" s="272">
        <v>9249.0300000000007</v>
      </c>
      <c r="Q141" s="272">
        <f>O141+P141</f>
        <v>11561.28</v>
      </c>
      <c r="R141" s="276">
        <v>3</v>
      </c>
      <c r="S141" s="373">
        <f t="shared" si="3"/>
        <v>34683.840000000004</v>
      </c>
    </row>
    <row r="142" spans="1:26">
      <c r="A142" s="273" t="s">
        <v>39</v>
      </c>
      <c r="B142" s="209" t="s">
        <v>416</v>
      </c>
      <c r="C142" s="276">
        <v>4</v>
      </c>
      <c r="D142" s="218">
        <f>SUMIFS($E$7:$E$133,$B$7:$B$133,"CAA-2",$D$7:$D$133,"VAGO")</f>
        <v>0</v>
      </c>
      <c r="E142" s="284">
        <f t="shared" si="1"/>
        <v>4</v>
      </c>
      <c r="F142" s="223"/>
      <c r="G142" s="220">
        <f>SUMIF($B$7:$B$133,"CAA-2",$G$7:$G$133)</f>
        <v>0</v>
      </c>
      <c r="H142" s="241">
        <v>936.46</v>
      </c>
      <c r="I142" s="220">
        <v>3745.85</v>
      </c>
      <c r="J142" s="220">
        <f t="shared" si="2"/>
        <v>18729.239999999998</v>
      </c>
      <c r="K142" s="371"/>
      <c r="L142" s="371"/>
      <c r="M142" s="273" t="s">
        <v>360</v>
      </c>
      <c r="N142" s="273" t="s">
        <v>19</v>
      </c>
      <c r="O142" s="272">
        <v>1695.65</v>
      </c>
      <c r="P142" s="272">
        <v>6782.61</v>
      </c>
      <c r="Q142" s="272">
        <f t="shared" ref="Q142:Q149" si="4">O142+P142</f>
        <v>8478.26</v>
      </c>
      <c r="R142" s="276">
        <v>6</v>
      </c>
      <c r="S142" s="373">
        <f t="shared" si="3"/>
        <v>50869.56</v>
      </c>
    </row>
    <row r="143" spans="1:26">
      <c r="A143" s="273" t="s">
        <v>42</v>
      </c>
      <c r="B143" s="209" t="s">
        <v>417</v>
      </c>
      <c r="C143" s="276">
        <v>28</v>
      </c>
      <c r="D143" s="218">
        <f>SUMIFS($E$7:$E$133,$B$7:$B$133,"CAA-3",$D$7:$D$133,"VAGO")</f>
        <v>0</v>
      </c>
      <c r="E143" s="284">
        <f t="shared" si="1"/>
        <v>28</v>
      </c>
      <c r="F143" s="217"/>
      <c r="G143" s="220">
        <f>SUMIF($B$7:$B$133,"CAA-3",$G$7:$G$133)</f>
        <v>0</v>
      </c>
      <c r="H143" s="241">
        <v>770.75</v>
      </c>
      <c r="I143" s="220">
        <v>3083.01</v>
      </c>
      <c r="J143" s="220">
        <f t="shared" si="2"/>
        <v>107905.28</v>
      </c>
      <c r="K143" s="371"/>
      <c r="L143" s="371"/>
      <c r="M143" s="273" t="s">
        <v>361</v>
      </c>
      <c r="N143" s="273" t="s">
        <v>31</v>
      </c>
      <c r="O143" s="272">
        <v>1425.9</v>
      </c>
      <c r="P143" s="272">
        <v>5703.56</v>
      </c>
      <c r="Q143" s="272">
        <f t="shared" si="4"/>
        <v>7129.4600000000009</v>
      </c>
      <c r="R143" s="276">
        <v>9</v>
      </c>
      <c r="S143" s="373">
        <f t="shared" si="3"/>
        <v>64165.140000000007</v>
      </c>
    </row>
    <row r="144" spans="1:26">
      <c r="A144" s="273" t="s">
        <v>45</v>
      </c>
      <c r="B144" s="209" t="s">
        <v>418</v>
      </c>
      <c r="C144" s="276">
        <v>14</v>
      </c>
      <c r="D144" s="218">
        <f>SUMIFS($E$7:$E$133,$B$7:$B$133,"CAA-4",$D$7:$D$133,"VAGO")</f>
        <v>0</v>
      </c>
      <c r="E144" s="284">
        <f t="shared" si="1"/>
        <v>14</v>
      </c>
      <c r="F144" s="217"/>
      <c r="G144" s="220">
        <f>SUMIF($B$7:$B$133,"CAA-4",$G$7:$G$133)</f>
        <v>0</v>
      </c>
      <c r="H144" s="241">
        <v>500.99</v>
      </c>
      <c r="I144" s="220">
        <v>2003.96</v>
      </c>
      <c r="J144" s="220">
        <f t="shared" si="2"/>
        <v>35069.299999999996</v>
      </c>
      <c r="K144" s="371"/>
      <c r="L144" s="371"/>
      <c r="M144" s="273" t="s">
        <v>33</v>
      </c>
      <c r="N144" s="273" t="s">
        <v>34</v>
      </c>
      <c r="O144" s="272">
        <v>1310.28</v>
      </c>
      <c r="P144" s="272">
        <v>5241.1099999999997</v>
      </c>
      <c r="Q144" s="272">
        <f t="shared" si="4"/>
        <v>6551.3899999999994</v>
      </c>
      <c r="R144" s="276">
        <v>27</v>
      </c>
      <c r="S144" s="373">
        <f t="shared" si="3"/>
        <v>176887.52999999997</v>
      </c>
    </row>
    <row r="145" spans="1:26">
      <c r="A145" s="273" t="s">
        <v>48</v>
      </c>
      <c r="B145" s="209" t="s">
        <v>419</v>
      </c>
      <c r="C145" s="276">
        <v>4</v>
      </c>
      <c r="D145" s="218">
        <f>SUMIFS($E$7:$E$133,$B$7:$B$133,"CAA-5",$D$7:$D$133,"VAGO")</f>
        <v>0</v>
      </c>
      <c r="E145" s="284">
        <f t="shared" si="1"/>
        <v>4</v>
      </c>
      <c r="F145" s="217"/>
      <c r="G145" s="220">
        <f>SUMIF($B$7:$B$133,"CAA-5",$G$7:$G$133)</f>
        <v>0</v>
      </c>
      <c r="H145" s="241">
        <v>308.3</v>
      </c>
      <c r="I145" s="220">
        <v>1233.21</v>
      </c>
      <c r="J145" s="220">
        <f t="shared" si="2"/>
        <v>6166.04</v>
      </c>
      <c r="K145" s="371"/>
      <c r="L145" s="371"/>
      <c r="M145" s="273" t="s">
        <v>36</v>
      </c>
      <c r="N145" s="273" t="s">
        <v>37</v>
      </c>
      <c r="O145" s="272">
        <v>1076.06</v>
      </c>
      <c r="P145" s="272">
        <v>4316.21</v>
      </c>
      <c r="Q145" s="272">
        <v>5395.27</v>
      </c>
      <c r="R145" s="276">
        <v>25</v>
      </c>
      <c r="S145" s="373">
        <f t="shared" si="3"/>
        <v>134881.75</v>
      </c>
    </row>
    <row r="146" spans="1:26" ht="15">
      <c r="A146" s="214" t="s">
        <v>420</v>
      </c>
      <c r="B146" s="370"/>
      <c r="C146" s="215">
        <f>SUM(C135:C145)</f>
        <v>127</v>
      </c>
      <c r="D146" s="215">
        <f t="shared" ref="D146" si="5">SUM(D135:D143)</f>
        <v>0</v>
      </c>
      <c r="E146" s="215">
        <f>SUM(E135:E145)</f>
        <v>127</v>
      </c>
      <c r="F146" s="370"/>
      <c r="G146" s="225">
        <f t="shared" ref="G146:J146" si="6">SUM(G135:G145)</f>
        <v>0</v>
      </c>
      <c r="H146" s="225"/>
      <c r="I146" s="225"/>
      <c r="J146" s="225">
        <f t="shared" si="6"/>
        <v>729042.68</v>
      </c>
      <c r="K146" s="371"/>
      <c r="L146" s="371"/>
      <c r="M146" s="273" t="s">
        <v>39</v>
      </c>
      <c r="N146" s="273" t="s">
        <v>40</v>
      </c>
      <c r="O146" s="273">
        <v>936.46</v>
      </c>
      <c r="P146" s="272">
        <v>3745.85</v>
      </c>
      <c r="Q146" s="272">
        <f t="shared" si="4"/>
        <v>4682.3099999999995</v>
      </c>
      <c r="R146" s="276">
        <v>4</v>
      </c>
      <c r="S146" s="373">
        <f t="shared" si="3"/>
        <v>18729.239999999998</v>
      </c>
    </row>
    <row r="147" spans="1:26" ht="45.75" customHeight="1">
      <c r="A147" s="371"/>
      <c r="B147" s="371"/>
      <c r="C147" s="371"/>
      <c r="D147" s="371"/>
      <c r="E147" s="371"/>
      <c r="F147" s="371"/>
      <c r="G147" s="371"/>
      <c r="H147" s="365"/>
      <c r="I147" s="365"/>
      <c r="J147" s="374"/>
      <c r="K147" s="371"/>
      <c r="L147" s="371"/>
      <c r="M147" s="273" t="s">
        <v>42</v>
      </c>
      <c r="N147" s="273" t="s">
        <v>43</v>
      </c>
      <c r="O147" s="273">
        <v>770.75</v>
      </c>
      <c r="P147" s="272">
        <v>3083.01</v>
      </c>
      <c r="Q147" s="272">
        <f t="shared" si="4"/>
        <v>3853.76</v>
      </c>
      <c r="R147" s="276">
        <v>28</v>
      </c>
      <c r="S147" s="373">
        <f t="shared" si="3"/>
        <v>107905.28</v>
      </c>
    </row>
    <row r="148" spans="1:26">
      <c r="A148" s="446" t="s">
        <v>421</v>
      </c>
      <c r="B148" s="447"/>
      <c r="C148" s="447"/>
      <c r="D148" s="447"/>
      <c r="E148" s="447"/>
      <c r="F148" s="447"/>
      <c r="G148" s="447"/>
      <c r="H148" s="447"/>
      <c r="I148" s="448"/>
      <c r="J148" s="371"/>
      <c r="K148" s="371"/>
      <c r="L148" s="371"/>
      <c r="M148" s="273" t="s">
        <v>45</v>
      </c>
      <c r="N148" s="273" t="s">
        <v>46</v>
      </c>
      <c r="O148" s="273">
        <v>500.99</v>
      </c>
      <c r="P148" s="272">
        <v>2003.96</v>
      </c>
      <c r="Q148" s="272">
        <f t="shared" si="4"/>
        <v>2504.9499999999998</v>
      </c>
      <c r="R148" s="276">
        <v>14</v>
      </c>
      <c r="S148" s="373">
        <f t="shared" si="3"/>
        <v>35069.299999999996</v>
      </c>
    </row>
    <row r="149" spans="1:26" ht="30">
      <c r="A149" s="204" t="s">
        <v>422</v>
      </c>
      <c r="B149" s="204" t="s">
        <v>423</v>
      </c>
      <c r="C149" s="204" t="s">
        <v>424</v>
      </c>
      <c r="D149" s="204" t="s">
        <v>425</v>
      </c>
      <c r="E149" s="204" t="s">
        <v>426</v>
      </c>
      <c r="F149" s="204" t="s">
        <v>427</v>
      </c>
      <c r="G149" s="204" t="s">
        <v>428</v>
      </c>
      <c r="H149" s="204" t="s">
        <v>429</v>
      </c>
      <c r="I149" s="204" t="s">
        <v>430</v>
      </c>
      <c r="J149" s="375"/>
      <c r="K149" s="375"/>
      <c r="L149" s="375"/>
      <c r="M149" s="273" t="s">
        <v>48</v>
      </c>
      <c r="N149" s="273" t="s">
        <v>49</v>
      </c>
      <c r="O149" s="273">
        <v>308.3</v>
      </c>
      <c r="P149" s="272">
        <v>1233.21</v>
      </c>
      <c r="Q149" s="272">
        <f t="shared" si="4"/>
        <v>1541.51</v>
      </c>
      <c r="R149" s="276">
        <v>4</v>
      </c>
      <c r="S149" s="373">
        <f t="shared" si="3"/>
        <v>6166.04</v>
      </c>
      <c r="T149" s="357"/>
      <c r="U149" s="357"/>
      <c r="V149" s="357"/>
      <c r="W149" s="357"/>
      <c r="X149" s="357"/>
      <c r="Y149" s="357"/>
      <c r="Z149" s="357"/>
    </row>
    <row r="150" spans="1:26" ht="15">
      <c r="A150" s="207"/>
      <c r="B150" s="228"/>
      <c r="C150" s="208"/>
      <c r="D150" s="208"/>
      <c r="E150" s="209">
        <v>1</v>
      </c>
      <c r="F150" s="229"/>
      <c r="G150" s="210">
        <v>0</v>
      </c>
      <c r="H150" s="210">
        <v>0</v>
      </c>
      <c r="I150" s="211">
        <f t="shared" ref="I150:I159" si="7">SUM(G150:H150)</f>
        <v>0</v>
      </c>
      <c r="J150" s="371"/>
      <c r="K150" s="365"/>
      <c r="L150" s="365"/>
      <c r="M150" s="376"/>
      <c r="N150" s="376"/>
      <c r="O150" s="376"/>
      <c r="P150" s="376"/>
      <c r="Q150" s="376"/>
      <c r="R150" s="376"/>
      <c r="S150" s="377">
        <f>SUM(S139:S149)</f>
        <v>729117.68</v>
      </c>
      <c r="T150" s="367"/>
      <c r="U150" s="367"/>
      <c r="V150" s="367"/>
      <c r="W150" s="367"/>
      <c r="X150" s="367"/>
      <c r="Y150" s="367"/>
      <c r="Z150" s="367"/>
    </row>
    <row r="151" spans="1:26">
      <c r="A151" s="207"/>
      <c r="B151" s="228"/>
      <c r="C151" s="208"/>
      <c r="D151" s="208"/>
      <c r="E151" s="209">
        <v>1</v>
      </c>
      <c r="F151" s="229"/>
      <c r="G151" s="210">
        <v>0</v>
      </c>
      <c r="H151" s="210">
        <v>0</v>
      </c>
      <c r="I151" s="211">
        <f t="shared" si="7"/>
        <v>0</v>
      </c>
      <c r="J151" s="371"/>
      <c r="K151" s="365"/>
      <c r="L151" s="365"/>
      <c r="M151" s="365"/>
      <c r="N151" s="367"/>
      <c r="O151" s="367"/>
      <c r="P151" s="367"/>
      <c r="Q151" s="367"/>
      <c r="R151" s="367"/>
      <c r="S151" s="367"/>
      <c r="T151" s="367"/>
      <c r="U151" s="367"/>
      <c r="V151" s="367"/>
      <c r="W151" s="367"/>
      <c r="X151" s="367"/>
      <c r="Y151" s="367"/>
      <c r="Z151" s="367"/>
    </row>
    <row r="152" spans="1:26">
      <c r="A152" s="207"/>
      <c r="B152" s="228"/>
      <c r="C152" s="208"/>
      <c r="D152" s="208"/>
      <c r="E152" s="209">
        <v>1</v>
      </c>
      <c r="F152" s="207"/>
      <c r="G152" s="210">
        <v>0</v>
      </c>
      <c r="H152" s="210">
        <v>0</v>
      </c>
      <c r="I152" s="211">
        <f t="shared" si="7"/>
        <v>0</v>
      </c>
      <c r="J152" s="371"/>
      <c r="K152" s="365"/>
      <c r="L152" s="365"/>
      <c r="M152" s="365"/>
      <c r="N152" s="367"/>
      <c r="O152" s="367"/>
      <c r="P152" s="367"/>
      <c r="Q152" s="367"/>
      <c r="R152" s="367"/>
      <c r="S152" s="367"/>
      <c r="T152" s="367"/>
      <c r="U152" s="367"/>
      <c r="V152" s="367"/>
      <c r="W152" s="367"/>
      <c r="X152" s="367"/>
      <c r="Y152" s="367"/>
      <c r="Z152" s="367"/>
    </row>
    <row r="153" spans="1:26">
      <c r="A153" s="207"/>
      <c r="B153" s="228"/>
      <c r="C153" s="208"/>
      <c r="D153" s="208"/>
      <c r="E153" s="209">
        <v>1</v>
      </c>
      <c r="F153" s="207"/>
      <c r="G153" s="210">
        <v>0</v>
      </c>
      <c r="H153" s="210">
        <v>0</v>
      </c>
      <c r="I153" s="211">
        <f t="shared" si="7"/>
        <v>0</v>
      </c>
      <c r="J153" s="371"/>
      <c r="K153" s="365"/>
      <c r="L153" s="365"/>
      <c r="M153" s="365"/>
      <c r="N153" s="367"/>
      <c r="O153" s="367"/>
      <c r="P153" s="367"/>
      <c r="Q153" s="367"/>
      <c r="R153" s="367"/>
      <c r="S153" s="367"/>
      <c r="T153" s="367"/>
      <c r="U153" s="367"/>
      <c r="V153" s="367"/>
      <c r="W153" s="367"/>
      <c r="X153" s="367"/>
      <c r="Y153" s="367"/>
      <c r="Z153" s="367"/>
    </row>
    <row r="154" spans="1:26">
      <c r="A154" s="207"/>
      <c r="B154" s="228"/>
      <c r="C154" s="208"/>
      <c r="D154" s="208"/>
      <c r="E154" s="209">
        <v>1</v>
      </c>
      <c r="F154" s="207"/>
      <c r="G154" s="210">
        <v>0</v>
      </c>
      <c r="H154" s="210">
        <v>0</v>
      </c>
      <c r="I154" s="211">
        <f t="shared" si="7"/>
        <v>0</v>
      </c>
      <c r="J154" s="371"/>
      <c r="K154" s="365"/>
      <c r="L154" s="365"/>
      <c r="M154" s="365"/>
      <c r="N154" s="367"/>
      <c r="O154" s="367"/>
      <c r="P154" s="367"/>
      <c r="Q154" s="367"/>
      <c r="R154" s="367"/>
      <c r="S154" s="367"/>
      <c r="T154" s="367"/>
      <c r="U154" s="367"/>
      <c r="V154" s="367"/>
      <c r="W154" s="367"/>
      <c r="X154" s="367"/>
      <c r="Y154" s="367"/>
      <c r="Z154" s="367"/>
    </row>
    <row r="155" spans="1:26">
      <c r="A155" s="207"/>
      <c r="B155" s="228"/>
      <c r="C155" s="208"/>
      <c r="D155" s="208"/>
      <c r="E155" s="209">
        <v>1</v>
      </c>
      <c r="F155" s="207"/>
      <c r="G155" s="210">
        <v>0</v>
      </c>
      <c r="H155" s="210">
        <v>0</v>
      </c>
      <c r="I155" s="211">
        <f t="shared" si="7"/>
        <v>0</v>
      </c>
      <c r="J155" s="371"/>
      <c r="K155" s="365"/>
      <c r="L155" s="365"/>
      <c r="M155" s="365"/>
      <c r="N155" s="367"/>
      <c r="O155" s="367"/>
      <c r="P155" s="367"/>
      <c r="Q155" s="367"/>
      <c r="R155" s="367"/>
      <c r="S155" s="367"/>
      <c r="T155" s="367"/>
      <c r="U155" s="367"/>
      <c r="V155" s="367"/>
      <c r="W155" s="367"/>
      <c r="X155" s="367"/>
      <c r="Y155" s="367"/>
      <c r="Z155" s="367"/>
    </row>
    <row r="156" spans="1:26">
      <c r="A156" s="207"/>
      <c r="B156" s="228"/>
      <c r="C156" s="208"/>
      <c r="D156" s="208"/>
      <c r="E156" s="209">
        <v>1</v>
      </c>
      <c r="F156" s="207"/>
      <c r="G156" s="210">
        <v>0</v>
      </c>
      <c r="H156" s="210">
        <v>0</v>
      </c>
      <c r="I156" s="211">
        <f t="shared" si="7"/>
        <v>0</v>
      </c>
      <c r="J156" s="371"/>
      <c r="K156" s="365"/>
      <c r="L156" s="365"/>
      <c r="M156" s="365"/>
      <c r="N156" s="367"/>
      <c r="O156" s="367"/>
      <c r="P156" s="367"/>
      <c r="Q156" s="367"/>
      <c r="R156" s="367"/>
      <c r="S156" s="367"/>
      <c r="T156" s="367"/>
      <c r="U156" s="367"/>
      <c r="V156" s="367"/>
      <c r="W156" s="367"/>
      <c r="X156" s="367"/>
      <c r="Y156" s="367"/>
      <c r="Z156" s="367"/>
    </row>
    <row r="157" spans="1:26">
      <c r="A157" s="207"/>
      <c r="B157" s="228"/>
      <c r="C157" s="208"/>
      <c r="D157" s="208"/>
      <c r="E157" s="209">
        <v>1</v>
      </c>
      <c r="F157" s="207"/>
      <c r="G157" s="210">
        <v>0</v>
      </c>
      <c r="H157" s="210">
        <v>0</v>
      </c>
      <c r="I157" s="211">
        <f t="shared" si="7"/>
        <v>0</v>
      </c>
      <c r="J157" s="371"/>
      <c r="K157" s="365"/>
      <c r="L157" s="365"/>
      <c r="M157" s="365"/>
      <c r="N157" s="367"/>
      <c r="O157" s="367"/>
      <c r="P157" s="367"/>
      <c r="Q157" s="367"/>
      <c r="R157" s="367"/>
      <c r="S157" s="367"/>
      <c r="T157" s="367"/>
      <c r="U157" s="367"/>
      <c r="V157" s="367"/>
      <c r="W157" s="367"/>
      <c r="X157" s="367"/>
      <c r="Y157" s="367"/>
      <c r="Z157" s="367"/>
    </row>
    <row r="158" spans="1:26">
      <c r="A158" s="207"/>
      <c r="B158" s="228"/>
      <c r="C158" s="208"/>
      <c r="D158" s="208"/>
      <c r="E158" s="209">
        <v>1</v>
      </c>
      <c r="F158" s="207"/>
      <c r="G158" s="210">
        <v>0</v>
      </c>
      <c r="H158" s="210">
        <v>0</v>
      </c>
      <c r="I158" s="211">
        <f t="shared" si="7"/>
        <v>0</v>
      </c>
      <c r="J158" s="371"/>
      <c r="K158" s="365"/>
      <c r="L158" s="365"/>
      <c r="M158" s="365"/>
      <c r="N158" s="367"/>
      <c r="O158" s="367"/>
      <c r="P158" s="367"/>
      <c r="Q158" s="367"/>
      <c r="R158" s="367"/>
      <c r="S158" s="367"/>
      <c r="T158" s="367"/>
      <c r="U158" s="367"/>
      <c r="V158" s="367"/>
      <c r="W158" s="367"/>
      <c r="X158" s="367"/>
      <c r="Y158" s="367"/>
      <c r="Z158" s="367"/>
    </row>
    <row r="159" spans="1:26">
      <c r="A159" s="207"/>
      <c r="B159" s="228"/>
      <c r="C159" s="208"/>
      <c r="D159" s="208"/>
      <c r="E159" s="209">
        <v>1</v>
      </c>
      <c r="F159" s="207"/>
      <c r="G159" s="210">
        <v>0</v>
      </c>
      <c r="H159" s="210">
        <v>0</v>
      </c>
      <c r="I159" s="211">
        <f t="shared" si="7"/>
        <v>0</v>
      </c>
      <c r="J159" s="371"/>
      <c r="K159" s="365"/>
      <c r="L159" s="365"/>
      <c r="M159" s="365"/>
      <c r="N159" s="367"/>
      <c r="O159" s="367"/>
      <c r="P159" s="367"/>
      <c r="Q159" s="367"/>
      <c r="R159" s="367"/>
      <c r="S159" s="367"/>
      <c r="T159" s="367"/>
      <c r="U159" s="367"/>
      <c r="V159" s="367"/>
      <c r="W159" s="367"/>
      <c r="X159" s="367"/>
      <c r="Y159" s="367"/>
      <c r="Z159" s="367"/>
    </row>
    <row r="160" spans="1:26" ht="45">
      <c r="A160" s="214" t="s">
        <v>431</v>
      </c>
      <c r="B160" s="214" t="s">
        <v>432</v>
      </c>
      <c r="C160" s="215" t="s">
        <v>433</v>
      </c>
      <c r="D160" s="215" t="s">
        <v>434</v>
      </c>
      <c r="E160" s="215" t="s">
        <v>435</v>
      </c>
      <c r="F160" s="378"/>
      <c r="G160" s="215" t="s">
        <v>436</v>
      </c>
      <c r="H160" s="215" t="s">
        <v>437</v>
      </c>
      <c r="I160" s="215" t="s">
        <v>438</v>
      </c>
      <c r="J160" s="371"/>
      <c r="K160" s="379"/>
      <c r="L160" s="379"/>
      <c r="M160" s="379"/>
      <c r="N160" s="366"/>
      <c r="O160" s="366"/>
      <c r="P160" s="366"/>
      <c r="Q160" s="366"/>
      <c r="R160" s="366"/>
      <c r="S160" s="366"/>
      <c r="T160" s="366"/>
      <c r="U160" s="366"/>
      <c r="V160" s="366"/>
      <c r="W160" s="366"/>
      <c r="X160" s="366"/>
      <c r="Y160" s="366"/>
      <c r="Z160" s="366"/>
    </row>
    <row r="161" spans="1:26">
      <c r="A161" s="217" t="s">
        <v>439</v>
      </c>
      <c r="B161" s="231" t="s">
        <v>440</v>
      </c>
      <c r="C161" s="218">
        <f>SUMIFS($E$150:$E$159,$B$150:$B$159,"FDA",$D$150:$D$159,"&lt;&gt;VAGO")</f>
        <v>0</v>
      </c>
      <c r="D161" s="218">
        <f>SUMIFS($E$150:$E$159,$B$150:$B$159,"FDA",$D$150:$D$159,"VAGO")</f>
        <v>0</v>
      </c>
      <c r="E161" s="218">
        <f t="shared" ref="E161:E165" si="8">C161+D161</f>
        <v>0</v>
      </c>
      <c r="F161" s="274"/>
      <c r="G161" s="211">
        <f>SUMIF($B$150:$B$159,"FDA",$G$150:$G$159)</f>
        <v>0</v>
      </c>
      <c r="H161" s="211">
        <f>SUMIF($B$150:$B$159,"FDA",$H$150:$H$159)</f>
        <v>0</v>
      </c>
      <c r="I161" s="211">
        <f>SUMIF($B$150:$B$159,"FDA",$I$150:$I$159)</f>
        <v>0</v>
      </c>
      <c r="J161" s="365"/>
      <c r="K161" s="365"/>
      <c r="L161" s="365"/>
      <c r="M161" s="365"/>
      <c r="N161" s="367"/>
      <c r="O161" s="367"/>
      <c r="P161" s="367"/>
      <c r="Q161" s="367"/>
      <c r="R161" s="367"/>
      <c r="S161" s="367"/>
      <c r="T161" s="367"/>
      <c r="U161" s="367"/>
      <c r="V161" s="367"/>
      <c r="W161" s="367"/>
      <c r="X161" s="367"/>
      <c r="Y161" s="367"/>
      <c r="Z161" s="367"/>
    </row>
    <row r="162" spans="1:26">
      <c r="A162" s="217" t="s">
        <v>441</v>
      </c>
      <c r="B162" s="231" t="s">
        <v>442</v>
      </c>
      <c r="C162" s="218">
        <f>SUMIFS($E$150:$E$159,$B$150:$B$159,"FDA-1",$D$150:$D$159,"&lt;&gt;VAGO")</f>
        <v>0</v>
      </c>
      <c r="D162" s="218">
        <f>SUMIFS($E$150:$E$159,$B$150:$B$159,"FDA-1",$D$150:$D$159,"VAGO")</f>
        <v>0</v>
      </c>
      <c r="E162" s="218">
        <f t="shared" si="8"/>
        <v>0</v>
      </c>
      <c r="F162" s="274"/>
      <c r="G162" s="211">
        <f>SUMIF($B$150:$B$159,"FDA-1",$G$150:$G$159)</f>
        <v>0</v>
      </c>
      <c r="H162" s="211">
        <f>SUMIF($B$150:$B$159,"FDA-1",$H$150:$H$159)</f>
        <v>0</v>
      </c>
      <c r="I162" s="211">
        <f>SUMIF($B$150:$B$159,"FDA-1",$I$150:$I$159)</f>
        <v>0</v>
      </c>
      <c r="J162" s="365"/>
      <c r="K162" s="365"/>
      <c r="L162" s="365"/>
      <c r="M162" s="365"/>
      <c r="N162" s="367"/>
      <c r="O162" s="367"/>
      <c r="P162" s="367"/>
      <c r="Q162" s="367"/>
      <c r="R162" s="367"/>
      <c r="S162" s="367"/>
      <c r="T162" s="367"/>
      <c r="U162" s="367"/>
      <c r="V162" s="367"/>
      <c r="W162" s="367"/>
      <c r="X162" s="367"/>
      <c r="Y162" s="367"/>
      <c r="Z162" s="367"/>
    </row>
    <row r="163" spans="1:26">
      <c r="A163" s="217" t="s">
        <v>443</v>
      </c>
      <c r="B163" s="231" t="s">
        <v>444</v>
      </c>
      <c r="C163" s="218">
        <f>SUMIFS($E$150:$E$159,$B$150:$B$159,"FDA-2",$D$150:$D$159,"&lt;&gt;VAGO")</f>
        <v>0</v>
      </c>
      <c r="D163" s="218">
        <f>SUMIFS($E$150:$E$159,$B$150:$B$159,"FDA-2",$D$150:$D$159,"VAGO")</f>
        <v>0</v>
      </c>
      <c r="E163" s="218">
        <f t="shared" si="8"/>
        <v>0</v>
      </c>
      <c r="F163" s="217"/>
      <c r="G163" s="211">
        <f>SUMIF($B$150:$B$159,"FDA-2",$G$150:$G$159)</f>
        <v>0</v>
      </c>
      <c r="H163" s="211">
        <f>SUMIF($B$150:$B$159,"FDA-2",$H$150:$H$159)</f>
        <v>0</v>
      </c>
      <c r="I163" s="211">
        <f>SUMIF($B$150:$B$159,"FDA-2",$I$150:$I$159)</f>
        <v>0</v>
      </c>
      <c r="J163" s="365"/>
      <c r="K163" s="365"/>
      <c r="L163" s="365"/>
      <c r="M163" s="365"/>
      <c r="N163" s="367"/>
      <c r="O163" s="367"/>
      <c r="P163" s="367"/>
      <c r="Q163" s="367"/>
      <c r="R163" s="367"/>
      <c r="S163" s="367"/>
      <c r="T163" s="367"/>
      <c r="U163" s="367"/>
      <c r="V163" s="367"/>
      <c r="W163" s="367"/>
      <c r="X163" s="367"/>
      <c r="Y163" s="367"/>
      <c r="Z163" s="367"/>
    </row>
    <row r="164" spans="1:26">
      <c r="A164" s="217" t="s">
        <v>445</v>
      </c>
      <c r="B164" s="231" t="s">
        <v>446</v>
      </c>
      <c r="C164" s="218">
        <f>SUMIFS($E$150:$E$159,$B$150:$B$159,"FDA-3",$D$150:$D$159,"&lt;&gt;VAGO")</f>
        <v>0</v>
      </c>
      <c r="D164" s="218">
        <f>SUMIFS($E$150:$E$159,$B$150:$B$159,"FDA-3",$D$150:$D$159,"VAGO")</f>
        <v>0</v>
      </c>
      <c r="E164" s="218">
        <f t="shared" si="8"/>
        <v>0</v>
      </c>
      <c r="F164" s="223"/>
      <c r="G164" s="211">
        <f>SUMIF($B$150:$B$159,"FDA-3",$G$150:$G$159)</f>
        <v>0</v>
      </c>
      <c r="H164" s="211">
        <f>SUMIF($B$150:$B$159,"FDA-3",$H$150:$H$159)</f>
        <v>0</v>
      </c>
      <c r="I164" s="211">
        <f>SUMIF($B$150:$B$159,"FDA-3",$I$150:$I$159)</f>
        <v>0</v>
      </c>
      <c r="J164" s="365"/>
      <c r="K164" s="365"/>
      <c r="L164" s="365"/>
      <c r="M164" s="365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</row>
    <row r="165" spans="1:26">
      <c r="A165" s="217" t="s">
        <v>447</v>
      </c>
      <c r="B165" s="231" t="s">
        <v>448</v>
      </c>
      <c r="C165" s="218">
        <f>SUMIFS($E$150:$E$159,$B$150:$B$159,"FDA-4",$D$150:$D$159,"&lt;&gt;VAGO")</f>
        <v>0</v>
      </c>
      <c r="D165" s="218">
        <f>SUMIFS($E$150:$E$159,$B$150:$B$159,"FDA-4",$D$150:$D$159,"VAGO")</f>
        <v>0</v>
      </c>
      <c r="E165" s="218">
        <f t="shared" si="8"/>
        <v>0</v>
      </c>
      <c r="F165" s="217"/>
      <c r="G165" s="211">
        <f>SUMIF($B$150:$B$159,"FDA-4",$G$150:$G$159)</f>
        <v>0</v>
      </c>
      <c r="H165" s="211">
        <f>SUMIF($B$150:$B$159,"FDA-4",$H$150:$H$159)</f>
        <v>0</v>
      </c>
      <c r="I165" s="211">
        <f>SUMIF($B$150:$B$159,"FDA-4",$I$150:$I$159)</f>
        <v>0</v>
      </c>
      <c r="J165" s="365"/>
      <c r="K165" s="365"/>
      <c r="L165" s="365"/>
      <c r="M165" s="365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</row>
    <row r="166" spans="1:26" ht="30">
      <c r="A166" s="214" t="s">
        <v>449</v>
      </c>
      <c r="B166" s="378"/>
      <c r="C166" s="215">
        <f t="shared" ref="C166:E166" si="9">SUM(C162:C165)</f>
        <v>0</v>
      </c>
      <c r="D166" s="215">
        <f t="shared" si="9"/>
        <v>0</v>
      </c>
      <c r="E166" s="215">
        <f t="shared" si="9"/>
        <v>0</v>
      </c>
      <c r="F166" s="378"/>
      <c r="G166" s="232">
        <f t="shared" ref="G166:I166" si="10">SUM(G161:G165)</f>
        <v>0</v>
      </c>
      <c r="H166" s="232">
        <f t="shared" si="10"/>
        <v>0</v>
      </c>
      <c r="I166" s="232">
        <f t="shared" si="10"/>
        <v>0</v>
      </c>
      <c r="J166" s="365"/>
      <c r="K166" s="365"/>
      <c r="L166" s="365"/>
      <c r="M166" s="365"/>
      <c r="N166" s="367"/>
      <c r="O166" s="367"/>
      <c r="P166" s="367"/>
      <c r="Q166" s="367"/>
      <c r="R166" s="367"/>
      <c r="S166" s="367"/>
      <c r="T166" s="367"/>
      <c r="U166" s="367"/>
      <c r="V166" s="367"/>
      <c r="W166" s="367"/>
      <c r="X166" s="367"/>
      <c r="Y166" s="367"/>
      <c r="Z166" s="367"/>
    </row>
    <row r="167" spans="1:26" ht="45" customHeight="1">
      <c r="A167" s="374"/>
      <c r="B167" s="374"/>
      <c r="C167" s="374"/>
      <c r="D167" s="374"/>
      <c r="E167" s="374"/>
      <c r="F167" s="374"/>
      <c r="G167" s="374"/>
      <c r="H167" s="374"/>
      <c r="I167" s="379"/>
      <c r="J167" s="365"/>
      <c r="K167" s="365"/>
      <c r="L167" s="365"/>
      <c r="M167" s="365"/>
      <c r="N167" s="367"/>
      <c r="O167" s="367"/>
      <c r="P167" s="367"/>
      <c r="Q167" s="367"/>
      <c r="R167" s="367"/>
      <c r="S167" s="367"/>
      <c r="T167" s="367"/>
      <c r="U167" s="367"/>
      <c r="V167" s="367"/>
      <c r="W167" s="367"/>
      <c r="X167" s="367"/>
      <c r="Y167" s="367"/>
      <c r="Z167" s="367"/>
    </row>
    <row r="168" spans="1:26">
      <c r="A168" s="446" t="s">
        <v>450</v>
      </c>
      <c r="B168" s="447"/>
      <c r="C168" s="447"/>
      <c r="D168" s="447"/>
      <c r="E168" s="447"/>
      <c r="F168" s="447"/>
      <c r="G168" s="447"/>
      <c r="H168" s="447"/>
      <c r="I168" s="448"/>
      <c r="J168" s="365"/>
      <c r="K168" s="365"/>
      <c r="L168" s="365"/>
      <c r="M168" s="365"/>
      <c r="N168" s="367"/>
      <c r="O168" s="367"/>
      <c r="P168" s="367"/>
      <c r="Q168" s="367"/>
      <c r="R168" s="367"/>
      <c r="S168" s="367"/>
      <c r="T168" s="367"/>
      <c r="U168" s="367"/>
      <c r="V168" s="367"/>
      <c r="W168" s="367"/>
      <c r="X168" s="367"/>
      <c r="Y168" s="367"/>
      <c r="Z168" s="367"/>
    </row>
    <row r="169" spans="1:26" ht="30">
      <c r="A169" s="233" t="s">
        <v>451</v>
      </c>
      <c r="B169" s="204" t="s">
        <v>452</v>
      </c>
      <c r="C169" s="204" t="s">
        <v>453</v>
      </c>
      <c r="D169" s="204" t="s">
        <v>454</v>
      </c>
      <c r="E169" s="204" t="s">
        <v>455</v>
      </c>
      <c r="F169" s="204" t="s">
        <v>456</v>
      </c>
      <c r="G169" s="204" t="s">
        <v>457</v>
      </c>
      <c r="H169" s="204" t="s">
        <v>458</v>
      </c>
      <c r="I169" s="204" t="s">
        <v>459</v>
      </c>
      <c r="J169" s="379"/>
      <c r="K169" s="379"/>
      <c r="L169" s="379"/>
      <c r="M169" s="379"/>
      <c r="N169" s="357"/>
      <c r="O169" s="357"/>
      <c r="P169" s="357"/>
      <c r="Q169" s="357"/>
      <c r="R169" s="357"/>
      <c r="S169" s="357"/>
      <c r="T169" s="357"/>
      <c r="U169" s="357"/>
      <c r="V169" s="357"/>
      <c r="W169" s="357"/>
      <c r="X169" s="357"/>
      <c r="Y169" s="357"/>
      <c r="Z169" s="357"/>
    </row>
    <row r="170" spans="1:26">
      <c r="A170" s="279" t="s">
        <v>300</v>
      </c>
      <c r="B170" s="280" t="s">
        <v>299</v>
      </c>
      <c r="C170" s="235" t="s">
        <v>224</v>
      </c>
      <c r="D170" s="208"/>
      <c r="E170" s="209">
        <v>1</v>
      </c>
      <c r="F170" s="234"/>
      <c r="G170" s="210">
        <v>0</v>
      </c>
      <c r="H170" s="210">
        <v>0</v>
      </c>
      <c r="I170" s="211">
        <f t="shared" ref="I170:I192" si="11">SUM(G170:H170)</f>
        <v>0</v>
      </c>
      <c r="J170" s="365"/>
      <c r="K170" s="365"/>
      <c r="L170" s="365"/>
      <c r="M170" s="365"/>
      <c r="N170" s="367"/>
      <c r="O170" s="367"/>
      <c r="P170" s="367"/>
      <c r="Q170" s="367"/>
      <c r="R170" s="367"/>
      <c r="S170" s="367"/>
      <c r="T170" s="367"/>
      <c r="U170" s="367"/>
      <c r="V170" s="367"/>
      <c r="W170" s="367"/>
      <c r="X170" s="367"/>
      <c r="Y170" s="367"/>
      <c r="Z170" s="367"/>
    </row>
    <row r="171" spans="1:26">
      <c r="A171" s="279" t="s">
        <v>302</v>
      </c>
      <c r="B171" s="280" t="s">
        <v>299</v>
      </c>
      <c r="C171" s="235" t="s">
        <v>224</v>
      </c>
      <c r="D171" s="208"/>
      <c r="E171" s="209">
        <v>1</v>
      </c>
      <c r="F171" s="234"/>
      <c r="G171" s="210"/>
      <c r="H171" s="210"/>
      <c r="I171" s="211"/>
      <c r="J171" s="365"/>
      <c r="K171" s="365"/>
      <c r="L171" s="365"/>
      <c r="M171" s="365"/>
      <c r="N171" s="367"/>
      <c r="O171" s="367"/>
      <c r="P171" s="367"/>
      <c r="Q171" s="367"/>
      <c r="R171" s="367"/>
      <c r="S171" s="367"/>
      <c r="T171" s="367"/>
      <c r="U171" s="367"/>
      <c r="V171" s="367"/>
      <c r="W171" s="367"/>
      <c r="X171" s="367"/>
      <c r="Y171" s="367"/>
      <c r="Z171" s="367"/>
    </row>
    <row r="172" spans="1:26">
      <c r="A172" s="279" t="s">
        <v>305</v>
      </c>
      <c r="B172" s="280" t="s">
        <v>299</v>
      </c>
      <c r="C172" s="235" t="s">
        <v>224</v>
      </c>
      <c r="D172" s="208"/>
      <c r="E172" s="209">
        <v>1</v>
      </c>
      <c r="F172" s="234"/>
      <c r="G172" s="210"/>
      <c r="H172" s="210"/>
      <c r="I172" s="211"/>
      <c r="J172" s="365"/>
      <c r="K172" s="365"/>
      <c r="L172" s="365"/>
      <c r="M172" s="365"/>
      <c r="N172" s="367"/>
      <c r="O172" s="367"/>
      <c r="P172" s="367"/>
      <c r="Q172" s="367"/>
      <c r="R172" s="367"/>
      <c r="S172" s="367"/>
      <c r="T172" s="367"/>
      <c r="U172" s="367"/>
      <c r="V172" s="367"/>
      <c r="W172" s="367"/>
      <c r="X172" s="367"/>
      <c r="Y172" s="367"/>
      <c r="Z172" s="367"/>
    </row>
    <row r="173" spans="1:26">
      <c r="A173" s="279" t="s">
        <v>308</v>
      </c>
      <c r="B173" s="280" t="s">
        <v>299</v>
      </c>
      <c r="C173" s="235" t="s">
        <v>227</v>
      </c>
      <c r="D173" s="208"/>
      <c r="E173" s="209">
        <v>1</v>
      </c>
      <c r="F173" s="234"/>
      <c r="G173" s="210"/>
      <c r="H173" s="210"/>
      <c r="I173" s="211"/>
      <c r="J173" s="365"/>
      <c r="K173" s="365"/>
      <c r="L173" s="365"/>
      <c r="M173" s="365"/>
      <c r="N173" s="367"/>
      <c r="O173" s="367"/>
      <c r="P173" s="367"/>
      <c r="Q173" s="367"/>
      <c r="R173" s="367"/>
      <c r="S173" s="367"/>
      <c r="T173" s="367"/>
      <c r="U173" s="367"/>
      <c r="V173" s="367"/>
      <c r="W173" s="367"/>
      <c r="X173" s="367"/>
      <c r="Y173" s="367"/>
      <c r="Z173" s="367"/>
    </row>
    <row r="174" spans="1:26">
      <c r="A174" s="279" t="s">
        <v>310</v>
      </c>
      <c r="B174" s="280" t="s">
        <v>299</v>
      </c>
      <c r="C174" s="235" t="s">
        <v>24</v>
      </c>
      <c r="D174" s="208"/>
      <c r="E174" s="209">
        <v>1</v>
      </c>
      <c r="F174" s="234"/>
      <c r="G174" s="210"/>
      <c r="H174" s="210"/>
      <c r="I174" s="211"/>
      <c r="J174" s="365"/>
      <c r="K174" s="365"/>
      <c r="L174" s="365"/>
      <c r="M174" s="365"/>
      <c r="N174" s="367"/>
      <c r="O174" s="367"/>
      <c r="P174" s="367"/>
      <c r="Q174" s="367"/>
      <c r="R174" s="367"/>
      <c r="S174" s="367"/>
      <c r="T174" s="367"/>
      <c r="U174" s="367"/>
      <c r="V174" s="367"/>
      <c r="W174" s="367"/>
      <c r="X174" s="367"/>
      <c r="Y174" s="367"/>
      <c r="Z174" s="367"/>
    </row>
    <row r="175" spans="1:26">
      <c r="A175" s="279" t="s">
        <v>311</v>
      </c>
      <c r="B175" s="280" t="s">
        <v>299</v>
      </c>
      <c r="C175" s="235" t="s">
        <v>224</v>
      </c>
      <c r="D175" s="208"/>
      <c r="E175" s="209">
        <v>1</v>
      </c>
      <c r="F175" s="234"/>
      <c r="G175" s="210"/>
      <c r="H175" s="210"/>
      <c r="I175" s="211"/>
      <c r="J175" s="365"/>
      <c r="K175" s="365"/>
      <c r="L175" s="365"/>
      <c r="M175" s="365"/>
      <c r="N175" s="367"/>
      <c r="O175" s="367"/>
      <c r="P175" s="367"/>
      <c r="Q175" s="367"/>
      <c r="R175" s="367"/>
      <c r="S175" s="367"/>
      <c r="T175" s="367"/>
      <c r="U175" s="367"/>
      <c r="V175" s="367"/>
      <c r="W175" s="367"/>
      <c r="X175" s="367"/>
      <c r="Y175" s="367"/>
      <c r="Z175" s="367"/>
    </row>
    <row r="176" spans="1:26" ht="15">
      <c r="A176" s="281" t="s">
        <v>312</v>
      </c>
      <c r="B176" s="280" t="s">
        <v>304</v>
      </c>
      <c r="C176" s="235"/>
      <c r="D176" s="208"/>
      <c r="E176" s="209">
        <v>1</v>
      </c>
      <c r="F176" s="234"/>
      <c r="G176" s="210"/>
      <c r="H176" s="210"/>
      <c r="I176" s="211"/>
      <c r="J176" s="365"/>
      <c r="K176" s="365"/>
      <c r="L176" s="365"/>
      <c r="M176" s="365"/>
      <c r="N176" s="367"/>
      <c r="O176" s="367"/>
      <c r="P176" s="367"/>
      <c r="Q176" s="367"/>
      <c r="R176" s="367"/>
      <c r="S176" s="367"/>
      <c r="T176" s="367"/>
      <c r="U176" s="367"/>
      <c r="V176" s="367"/>
      <c r="W176" s="367"/>
      <c r="X176" s="367"/>
      <c r="Y176" s="367"/>
      <c r="Z176" s="367"/>
    </row>
    <row r="177" spans="1:26">
      <c r="A177" s="279" t="s">
        <v>313</v>
      </c>
      <c r="B177" s="280" t="s">
        <v>304</v>
      </c>
      <c r="C177" s="235" t="s">
        <v>224</v>
      </c>
      <c r="D177" s="208"/>
      <c r="E177" s="209">
        <v>1</v>
      </c>
      <c r="F177" s="234"/>
      <c r="G177" s="210"/>
      <c r="H177" s="210"/>
      <c r="I177" s="211"/>
      <c r="J177" s="365"/>
      <c r="K177" s="365"/>
      <c r="L177" s="365"/>
      <c r="M177" s="365"/>
      <c r="N177" s="367"/>
      <c r="O177" s="367"/>
      <c r="P177" s="367"/>
      <c r="Q177" s="367"/>
      <c r="R177" s="367"/>
      <c r="S177" s="367"/>
      <c r="T177" s="367"/>
      <c r="U177" s="367"/>
      <c r="V177" s="367"/>
      <c r="W177" s="367"/>
      <c r="X177" s="367"/>
      <c r="Y177" s="367"/>
      <c r="Z177" s="367"/>
    </row>
    <row r="178" spans="1:26">
      <c r="A178" s="279" t="s">
        <v>314</v>
      </c>
      <c r="B178" s="280" t="s">
        <v>304</v>
      </c>
      <c r="C178" s="235" t="s">
        <v>232</v>
      </c>
      <c r="D178" s="208"/>
      <c r="E178" s="209">
        <v>1</v>
      </c>
      <c r="F178" s="234"/>
      <c r="G178" s="210"/>
      <c r="H178" s="210"/>
      <c r="I178" s="211"/>
      <c r="J178" s="365"/>
      <c r="K178" s="365"/>
      <c r="L178" s="365"/>
      <c r="M178" s="365"/>
      <c r="N178" s="367"/>
      <c r="O178" s="367"/>
      <c r="P178" s="367"/>
      <c r="Q178" s="367"/>
      <c r="R178" s="367"/>
      <c r="S178" s="367"/>
      <c r="T178" s="367"/>
      <c r="U178" s="367"/>
      <c r="V178" s="367"/>
      <c r="W178" s="367"/>
      <c r="X178" s="367"/>
      <c r="Y178" s="367"/>
      <c r="Z178" s="367"/>
    </row>
    <row r="179" spans="1:26" ht="15">
      <c r="A179" s="281" t="s">
        <v>312</v>
      </c>
      <c r="B179" s="280" t="s">
        <v>304</v>
      </c>
      <c r="C179" s="235"/>
      <c r="D179" s="208"/>
      <c r="E179" s="209">
        <v>1</v>
      </c>
      <c r="F179" s="234"/>
      <c r="G179" s="210"/>
      <c r="H179" s="210"/>
      <c r="I179" s="211"/>
      <c r="J179" s="365"/>
      <c r="K179" s="365"/>
      <c r="L179" s="365"/>
      <c r="M179" s="365"/>
      <c r="N179" s="367"/>
      <c r="O179" s="367"/>
      <c r="P179" s="367"/>
      <c r="Q179" s="367"/>
      <c r="R179" s="367"/>
      <c r="S179" s="367"/>
      <c r="T179" s="367"/>
      <c r="U179" s="367"/>
      <c r="V179" s="367"/>
      <c r="W179" s="367"/>
      <c r="X179" s="367"/>
      <c r="Y179" s="367"/>
      <c r="Z179" s="367"/>
    </row>
    <row r="180" spans="1:26">
      <c r="A180" s="279" t="s">
        <v>315</v>
      </c>
      <c r="B180" s="280" t="s">
        <v>304</v>
      </c>
      <c r="C180" s="235" t="s">
        <v>18</v>
      </c>
      <c r="D180" s="208"/>
      <c r="E180" s="209">
        <v>1</v>
      </c>
      <c r="F180" s="234"/>
      <c r="G180" s="210"/>
      <c r="H180" s="210"/>
      <c r="I180" s="211"/>
      <c r="J180" s="365"/>
      <c r="K180" s="365"/>
      <c r="L180" s="365"/>
      <c r="M180" s="365"/>
      <c r="N180" s="367"/>
      <c r="O180" s="367"/>
      <c r="P180" s="367"/>
      <c r="Q180" s="367"/>
      <c r="R180" s="367"/>
      <c r="S180" s="367"/>
      <c r="T180" s="367"/>
      <c r="U180" s="367"/>
      <c r="V180" s="367"/>
      <c r="W180" s="367"/>
      <c r="X180" s="367"/>
      <c r="Y180" s="367"/>
      <c r="Z180" s="367"/>
    </row>
    <row r="181" spans="1:26">
      <c r="A181" s="279" t="s">
        <v>316</v>
      </c>
      <c r="B181" s="280" t="s">
        <v>304</v>
      </c>
      <c r="C181" s="235" t="s">
        <v>229</v>
      </c>
      <c r="D181" s="208"/>
      <c r="E181" s="209">
        <v>1</v>
      </c>
      <c r="F181" s="234"/>
      <c r="G181" s="210"/>
      <c r="H181" s="210"/>
      <c r="I181" s="211"/>
      <c r="J181" s="365"/>
      <c r="K181" s="365"/>
      <c r="L181" s="365"/>
      <c r="M181" s="365"/>
      <c r="N181" s="367"/>
      <c r="O181" s="367"/>
      <c r="P181" s="367"/>
      <c r="Q181" s="367"/>
      <c r="R181" s="367"/>
      <c r="S181" s="367"/>
      <c r="T181" s="367"/>
      <c r="U181" s="367"/>
      <c r="V181" s="367"/>
      <c r="W181" s="367"/>
      <c r="X181" s="367"/>
      <c r="Y181" s="367"/>
      <c r="Z181" s="367"/>
    </row>
    <row r="182" spans="1:26" ht="15">
      <c r="A182" s="281" t="s">
        <v>312</v>
      </c>
      <c r="B182" s="280" t="s">
        <v>304</v>
      </c>
      <c r="C182" s="235"/>
      <c r="D182" s="208"/>
      <c r="E182" s="209">
        <v>1</v>
      </c>
      <c r="F182" s="234"/>
      <c r="G182" s="210"/>
      <c r="H182" s="210"/>
      <c r="I182" s="211"/>
      <c r="J182" s="365"/>
      <c r="K182" s="365"/>
      <c r="L182" s="365"/>
      <c r="M182" s="365"/>
      <c r="N182" s="367"/>
      <c r="O182" s="367"/>
      <c r="P182" s="367"/>
      <c r="Q182" s="367"/>
      <c r="R182" s="367"/>
      <c r="S182" s="367"/>
      <c r="T182" s="367"/>
      <c r="U182" s="367"/>
      <c r="V182" s="367"/>
      <c r="W182" s="367"/>
      <c r="X182" s="367"/>
      <c r="Y182" s="367"/>
      <c r="Z182" s="367"/>
    </row>
    <row r="183" spans="1:26">
      <c r="A183" s="279" t="s">
        <v>317</v>
      </c>
      <c r="B183" s="280" t="s">
        <v>307</v>
      </c>
      <c r="C183" s="235" t="s">
        <v>224</v>
      </c>
      <c r="D183" s="208"/>
      <c r="E183" s="209">
        <v>1</v>
      </c>
      <c r="F183" s="234"/>
      <c r="G183" s="210"/>
      <c r="H183" s="210"/>
      <c r="I183" s="211"/>
      <c r="J183" s="365"/>
      <c r="K183" s="365"/>
      <c r="L183" s="365"/>
      <c r="M183" s="365"/>
      <c r="N183" s="367"/>
      <c r="O183" s="367"/>
      <c r="P183" s="367"/>
      <c r="Q183" s="367"/>
      <c r="R183" s="367"/>
      <c r="S183" s="367"/>
      <c r="T183" s="367"/>
      <c r="U183" s="367"/>
      <c r="V183" s="367"/>
      <c r="W183" s="367"/>
      <c r="X183" s="367"/>
      <c r="Y183" s="367"/>
      <c r="Z183" s="367"/>
    </row>
    <row r="184" spans="1:26" ht="15">
      <c r="A184" s="281" t="s">
        <v>312</v>
      </c>
      <c r="B184" s="280" t="s">
        <v>307</v>
      </c>
      <c r="C184" s="235"/>
      <c r="D184" s="208"/>
      <c r="E184" s="209">
        <v>1</v>
      </c>
      <c r="F184" s="234"/>
      <c r="G184" s="210"/>
      <c r="H184" s="210"/>
      <c r="I184" s="211"/>
      <c r="J184" s="365"/>
      <c r="K184" s="365"/>
      <c r="L184" s="365"/>
      <c r="M184" s="365"/>
      <c r="N184" s="367"/>
      <c r="O184" s="367"/>
      <c r="P184" s="367"/>
      <c r="Q184" s="367"/>
      <c r="R184" s="367"/>
      <c r="S184" s="367"/>
      <c r="T184" s="367"/>
      <c r="U184" s="367"/>
      <c r="V184" s="367"/>
      <c r="W184" s="367"/>
      <c r="X184" s="367"/>
      <c r="Y184" s="367"/>
      <c r="Z184" s="367"/>
    </row>
    <row r="185" spans="1:26" ht="15">
      <c r="A185" s="281" t="s">
        <v>312</v>
      </c>
      <c r="B185" s="280" t="s">
        <v>307</v>
      </c>
      <c r="C185" s="235"/>
      <c r="D185" s="208"/>
      <c r="E185" s="209">
        <v>1</v>
      </c>
      <c r="F185" s="234"/>
      <c r="G185" s="210"/>
      <c r="H185" s="210"/>
      <c r="I185" s="211"/>
      <c r="J185" s="365"/>
      <c r="K185" s="365"/>
      <c r="L185" s="365"/>
      <c r="M185" s="365"/>
      <c r="N185" s="367"/>
      <c r="O185" s="367"/>
      <c r="P185" s="367"/>
      <c r="Q185" s="367"/>
      <c r="R185" s="367"/>
      <c r="S185" s="367"/>
      <c r="T185" s="367"/>
      <c r="U185" s="367"/>
      <c r="V185" s="367"/>
      <c r="W185" s="367"/>
      <c r="X185" s="367"/>
      <c r="Y185" s="367"/>
      <c r="Z185" s="367"/>
    </row>
    <row r="186" spans="1:26" ht="15">
      <c r="A186" s="281" t="s">
        <v>312</v>
      </c>
      <c r="B186" s="280" t="s">
        <v>307</v>
      </c>
      <c r="C186" s="235"/>
      <c r="D186" s="208"/>
      <c r="E186" s="209">
        <v>1</v>
      </c>
      <c r="F186" s="234"/>
      <c r="G186" s="210"/>
      <c r="H186" s="210"/>
      <c r="I186" s="211"/>
      <c r="J186" s="365"/>
      <c r="K186" s="365"/>
      <c r="L186" s="365"/>
      <c r="M186" s="365"/>
      <c r="N186" s="367"/>
      <c r="O186" s="367"/>
      <c r="P186" s="367"/>
      <c r="Q186" s="367"/>
      <c r="R186" s="367"/>
      <c r="S186" s="367"/>
      <c r="T186" s="367"/>
      <c r="U186" s="367"/>
      <c r="V186" s="367"/>
      <c r="W186" s="367"/>
      <c r="X186" s="367"/>
      <c r="Y186" s="367"/>
      <c r="Z186" s="367"/>
    </row>
    <row r="187" spans="1:26">
      <c r="A187" s="279" t="s">
        <v>319</v>
      </c>
      <c r="B187" s="280" t="s">
        <v>309</v>
      </c>
      <c r="C187" s="235" t="s">
        <v>234</v>
      </c>
      <c r="D187" s="208"/>
      <c r="E187" s="209">
        <v>1</v>
      </c>
      <c r="F187" s="234"/>
      <c r="G187" s="210"/>
      <c r="H187" s="210"/>
      <c r="I187" s="211"/>
      <c r="J187" s="365"/>
      <c r="K187" s="365"/>
      <c r="L187" s="365"/>
      <c r="M187" s="365"/>
      <c r="N187" s="367"/>
      <c r="O187" s="367"/>
      <c r="P187" s="367"/>
      <c r="Q187" s="367"/>
      <c r="R187" s="367"/>
      <c r="S187" s="367"/>
      <c r="T187" s="367"/>
      <c r="U187" s="367"/>
      <c r="V187" s="367"/>
      <c r="W187" s="367"/>
      <c r="X187" s="367"/>
      <c r="Y187" s="367"/>
      <c r="Z187" s="367"/>
    </row>
    <row r="188" spans="1:26" ht="15">
      <c r="A188" s="281" t="s">
        <v>312</v>
      </c>
      <c r="B188" s="280" t="s">
        <v>309</v>
      </c>
      <c r="C188" s="235"/>
      <c r="D188" s="208"/>
      <c r="E188" s="209">
        <v>1</v>
      </c>
      <c r="F188" s="234"/>
      <c r="G188" s="210"/>
      <c r="H188" s="210"/>
      <c r="I188" s="211"/>
      <c r="J188" s="365"/>
      <c r="K188" s="365"/>
      <c r="L188" s="365"/>
      <c r="M188" s="365"/>
      <c r="N188" s="367"/>
      <c r="O188" s="367"/>
      <c r="P188" s="367"/>
      <c r="Q188" s="367"/>
      <c r="R188" s="367"/>
      <c r="S188" s="367"/>
      <c r="T188" s="367"/>
      <c r="U188" s="367"/>
      <c r="V188" s="367"/>
      <c r="W188" s="367"/>
      <c r="X188" s="367"/>
      <c r="Y188" s="367"/>
      <c r="Z188" s="367"/>
    </row>
    <row r="189" spans="1:26">
      <c r="A189" s="279" t="s">
        <v>321</v>
      </c>
      <c r="B189" s="280" t="s">
        <v>309</v>
      </c>
      <c r="C189" s="208" t="s">
        <v>224</v>
      </c>
      <c r="D189" s="208"/>
      <c r="E189" s="209">
        <v>1</v>
      </c>
      <c r="F189" s="207"/>
      <c r="G189" s="210">
        <v>0</v>
      </c>
      <c r="H189" s="210">
        <v>0</v>
      </c>
      <c r="I189" s="211">
        <f t="shared" si="11"/>
        <v>0</v>
      </c>
      <c r="J189" s="365"/>
      <c r="K189" s="365"/>
      <c r="L189" s="365"/>
      <c r="M189" s="365"/>
      <c r="N189" s="367"/>
      <c r="O189" s="367"/>
      <c r="P189" s="367"/>
      <c r="Q189" s="367"/>
      <c r="R189" s="367"/>
      <c r="S189" s="367"/>
      <c r="T189" s="367"/>
      <c r="U189" s="367"/>
      <c r="V189" s="367"/>
      <c r="W189" s="367"/>
      <c r="X189" s="367"/>
      <c r="Y189" s="367"/>
      <c r="Z189" s="367"/>
    </row>
    <row r="190" spans="1:26">
      <c r="A190" s="279" t="s">
        <v>322</v>
      </c>
      <c r="B190" s="280" t="s">
        <v>309</v>
      </c>
      <c r="C190" s="208" t="s">
        <v>224</v>
      </c>
      <c r="D190" s="208"/>
      <c r="E190" s="209">
        <v>1</v>
      </c>
      <c r="F190" s="229"/>
      <c r="G190" s="210">
        <v>0</v>
      </c>
      <c r="H190" s="210">
        <v>0</v>
      </c>
      <c r="I190" s="211">
        <f t="shared" si="11"/>
        <v>0</v>
      </c>
      <c r="J190" s="365"/>
      <c r="K190" s="365"/>
      <c r="L190" s="365"/>
      <c r="M190" s="365"/>
      <c r="N190" s="367"/>
      <c r="O190" s="367"/>
      <c r="P190" s="367"/>
      <c r="Q190" s="367"/>
      <c r="R190" s="367"/>
      <c r="S190" s="367"/>
      <c r="T190" s="367"/>
      <c r="U190" s="367"/>
      <c r="V190" s="367"/>
      <c r="W190" s="367"/>
      <c r="X190" s="367"/>
      <c r="Y190" s="367"/>
      <c r="Z190" s="367"/>
    </row>
    <row r="191" spans="1:26" ht="15">
      <c r="A191" s="282" t="s">
        <v>312</v>
      </c>
      <c r="B191" s="280" t="s">
        <v>309</v>
      </c>
      <c r="C191" s="208"/>
      <c r="D191" s="208"/>
      <c r="E191" s="209">
        <v>1</v>
      </c>
      <c r="F191" s="207"/>
      <c r="G191" s="210">
        <v>0</v>
      </c>
      <c r="H191" s="210">
        <v>0</v>
      </c>
      <c r="I191" s="211">
        <f t="shared" si="11"/>
        <v>0</v>
      </c>
      <c r="J191" s="365"/>
      <c r="K191" s="365"/>
      <c r="L191" s="365"/>
      <c r="M191" s="365"/>
      <c r="N191" s="367"/>
      <c r="O191" s="367"/>
      <c r="P191" s="367"/>
      <c r="Q191" s="367"/>
      <c r="R191" s="367"/>
      <c r="S191" s="367"/>
      <c r="T191" s="367"/>
      <c r="U191" s="367"/>
      <c r="V191" s="367"/>
      <c r="W191" s="367"/>
      <c r="X191" s="367"/>
      <c r="Y191" s="367"/>
      <c r="Z191" s="367"/>
    </row>
    <row r="192" spans="1:26" ht="15">
      <c r="A192" s="281" t="s">
        <v>312</v>
      </c>
      <c r="B192" s="283" t="s">
        <v>309</v>
      </c>
      <c r="C192" s="235"/>
      <c r="D192" s="208"/>
      <c r="E192" s="209">
        <v>1</v>
      </c>
      <c r="F192" s="234"/>
      <c r="G192" s="210">
        <v>0</v>
      </c>
      <c r="H192" s="210">
        <v>0</v>
      </c>
      <c r="I192" s="211">
        <f t="shared" si="11"/>
        <v>0</v>
      </c>
      <c r="J192" s="365"/>
      <c r="K192" s="365"/>
      <c r="L192" s="365"/>
      <c r="M192" s="365"/>
      <c r="N192" s="367"/>
      <c r="O192" s="367"/>
      <c r="P192" s="367"/>
      <c r="Q192" s="367"/>
      <c r="R192" s="367"/>
      <c r="S192" s="367"/>
      <c r="T192" s="367"/>
      <c r="U192" s="367"/>
      <c r="V192" s="367"/>
      <c r="W192" s="367"/>
      <c r="X192" s="367"/>
      <c r="Y192" s="367"/>
      <c r="Z192" s="367"/>
    </row>
    <row r="193" spans="1:26" ht="45">
      <c r="A193" s="214" t="s">
        <v>460</v>
      </c>
      <c r="B193" s="214" t="s">
        <v>461</v>
      </c>
      <c r="C193" s="215" t="s">
        <v>462</v>
      </c>
      <c r="D193" s="215" t="s">
        <v>463</v>
      </c>
      <c r="E193" s="215" t="s">
        <v>464</v>
      </c>
      <c r="F193" s="378"/>
      <c r="G193" s="215" t="s">
        <v>465</v>
      </c>
      <c r="H193" s="215" t="s">
        <v>466</v>
      </c>
      <c r="I193" s="215" t="s">
        <v>467</v>
      </c>
      <c r="J193" s="365"/>
      <c r="K193" s="365"/>
      <c r="L193" s="365"/>
      <c r="M193" s="365"/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  <c r="X193" s="366"/>
      <c r="Y193" s="366"/>
      <c r="Z193" s="366"/>
    </row>
    <row r="194" spans="1:26">
      <c r="A194" s="217" t="s">
        <v>468</v>
      </c>
      <c r="B194" s="231" t="s">
        <v>299</v>
      </c>
      <c r="C194" s="218">
        <f>SUMIFS($E$170:$E$192,$B$170:$B$192,"FGS-1",$D$170:$D$192,"&lt;&gt;VAGO")</f>
        <v>6</v>
      </c>
      <c r="D194" s="218">
        <f>SUMIFS($E$170:$E$192,$B$170:$B$192,"FGS-1",$D$170:$D$192,"VAGO")</f>
        <v>0</v>
      </c>
      <c r="E194" s="218">
        <f t="shared" ref="E194:E199" si="12">C194+D194</f>
        <v>6</v>
      </c>
      <c r="F194" s="274"/>
      <c r="G194" s="211">
        <f>SUMIF($B$170:$B$192,"FGS-1",$G$170:$G$192)</f>
        <v>0</v>
      </c>
      <c r="H194" s="211">
        <v>1392.8</v>
      </c>
      <c r="I194" s="211">
        <f>(G194+H194)*E194</f>
        <v>8356.7999999999993</v>
      </c>
      <c r="J194" s="365"/>
      <c r="K194" s="365"/>
      <c r="L194" s="365"/>
      <c r="M194" s="365"/>
      <c r="N194" s="357"/>
      <c r="O194" s="357"/>
      <c r="P194" s="357"/>
      <c r="Q194" s="357"/>
      <c r="R194" s="357"/>
      <c r="S194" s="357"/>
      <c r="T194" s="357"/>
      <c r="U194" s="357"/>
      <c r="V194" s="357"/>
      <c r="W194" s="357"/>
      <c r="X194" s="357"/>
      <c r="Y194" s="357"/>
      <c r="Z194" s="357"/>
    </row>
    <row r="195" spans="1:26">
      <c r="A195" s="217" t="s">
        <v>469</v>
      </c>
      <c r="B195" s="231" t="s">
        <v>470</v>
      </c>
      <c r="C195" s="218">
        <v>4</v>
      </c>
      <c r="D195" s="218">
        <v>3</v>
      </c>
      <c r="E195" s="218">
        <f t="shared" si="12"/>
        <v>7</v>
      </c>
      <c r="F195" s="217"/>
      <c r="G195" s="211">
        <f>SUMIF($B$170:$B$192,"FGS-2",$G$170:$G$192)</f>
        <v>0</v>
      </c>
      <c r="H195" s="211">
        <v>849.76</v>
      </c>
      <c r="I195" s="211">
        <f t="shared" ref="I195:I199" si="13">(G195+H195)*E195</f>
        <v>5948.32</v>
      </c>
      <c r="J195" s="365"/>
      <c r="K195" s="365"/>
      <c r="L195" s="365"/>
      <c r="M195" s="365"/>
      <c r="N195" s="357"/>
      <c r="O195" s="357"/>
      <c r="P195" s="357"/>
      <c r="Q195" s="357"/>
      <c r="R195" s="357"/>
      <c r="S195" s="357"/>
      <c r="T195" s="357"/>
      <c r="U195" s="357"/>
      <c r="V195" s="357"/>
      <c r="W195" s="357"/>
      <c r="X195" s="357"/>
      <c r="Y195" s="357"/>
      <c r="Z195" s="357"/>
    </row>
    <row r="196" spans="1:26">
      <c r="A196" s="217" t="s">
        <v>471</v>
      </c>
      <c r="B196" s="231" t="s">
        <v>307</v>
      </c>
      <c r="C196" s="218">
        <v>1</v>
      </c>
      <c r="D196" s="218">
        <v>3</v>
      </c>
      <c r="E196" s="218">
        <f t="shared" si="12"/>
        <v>4</v>
      </c>
      <c r="F196" s="217"/>
      <c r="G196" s="211">
        <f>SUMIF($B$170:$B$192,"FGS-3",$G$170:$G$192)</f>
        <v>0</v>
      </c>
      <c r="H196" s="211">
        <v>566.5</v>
      </c>
      <c r="I196" s="211">
        <f t="shared" si="13"/>
        <v>2266</v>
      </c>
      <c r="J196" s="365"/>
      <c r="K196" s="365"/>
      <c r="L196" s="365"/>
      <c r="M196" s="365"/>
      <c r="N196" s="357"/>
      <c r="O196" s="357"/>
      <c r="P196" s="357"/>
      <c r="Q196" s="357"/>
      <c r="R196" s="357"/>
      <c r="S196" s="357"/>
      <c r="T196" s="357"/>
      <c r="U196" s="357"/>
      <c r="V196" s="357"/>
      <c r="W196" s="357"/>
      <c r="X196" s="357"/>
      <c r="Y196" s="357"/>
      <c r="Z196" s="357"/>
    </row>
    <row r="197" spans="1:26">
      <c r="A197" s="223" t="s">
        <v>472</v>
      </c>
      <c r="B197" s="236" t="s">
        <v>473</v>
      </c>
      <c r="C197" s="218">
        <v>3</v>
      </c>
      <c r="D197" s="218">
        <v>3</v>
      </c>
      <c r="E197" s="218">
        <f t="shared" si="12"/>
        <v>6</v>
      </c>
      <c r="F197" s="223"/>
      <c r="G197" s="211">
        <f>SUMIF($B$170:$B$192,"FGA-1",$G$170:$G$192)</f>
        <v>0</v>
      </c>
      <c r="H197" s="211">
        <v>505.81</v>
      </c>
      <c r="I197" s="211">
        <f t="shared" si="13"/>
        <v>3034.86</v>
      </c>
      <c r="J197" s="365"/>
      <c r="K197" s="365"/>
      <c r="L197" s="365"/>
      <c r="M197" s="365"/>
      <c r="N197" s="357"/>
      <c r="O197" s="357"/>
      <c r="P197" s="357"/>
      <c r="Q197" s="357"/>
      <c r="R197" s="357"/>
      <c r="S197" s="357"/>
      <c r="T197" s="357"/>
      <c r="U197" s="357"/>
      <c r="V197" s="357"/>
      <c r="W197" s="357"/>
      <c r="X197" s="357"/>
      <c r="Y197" s="357"/>
      <c r="Z197" s="357"/>
    </row>
    <row r="198" spans="1:26">
      <c r="A198" s="217" t="s">
        <v>474</v>
      </c>
      <c r="B198" s="231" t="s">
        <v>475</v>
      </c>
      <c r="C198" s="218">
        <f>SUMIFS($E$170:$E$192,$B$170:$B$192,"FGA-2",$D$170:$D$192,"&lt;&gt;VAGO")</f>
        <v>0</v>
      </c>
      <c r="D198" s="218">
        <f>SUMIFS($E$170:$E$192,$B$170:$B$192,"FGA-2",$D$170:$D$192,"VAGO")</f>
        <v>0</v>
      </c>
      <c r="E198" s="218">
        <f t="shared" si="12"/>
        <v>0</v>
      </c>
      <c r="F198" s="223"/>
      <c r="G198" s="211">
        <f>SUMIF($B$170:$B$192,"FGA-2",$G$170:$G$192)</f>
        <v>0</v>
      </c>
      <c r="H198" s="211">
        <f>SUMIF($B$170:$B$192,"FGA-2",$G$170:$G$192)</f>
        <v>0</v>
      </c>
      <c r="I198" s="211">
        <f t="shared" si="13"/>
        <v>0</v>
      </c>
      <c r="J198" s="365"/>
      <c r="K198" s="365"/>
      <c r="L198" s="365"/>
      <c r="M198" s="365"/>
      <c r="N198" s="357"/>
      <c r="O198" s="357"/>
      <c r="P198" s="357"/>
      <c r="Q198" s="357"/>
      <c r="R198" s="357"/>
      <c r="S198" s="357"/>
      <c r="T198" s="357"/>
      <c r="U198" s="357"/>
      <c r="V198" s="357"/>
      <c r="W198" s="357"/>
      <c r="X198" s="357"/>
      <c r="Y198" s="357"/>
      <c r="Z198" s="357"/>
    </row>
    <row r="199" spans="1:26">
      <c r="A199" s="217" t="s">
        <v>476</v>
      </c>
      <c r="B199" s="231" t="s">
        <v>477</v>
      </c>
      <c r="C199" s="218">
        <f>SUMIFS($E$170:$E$192,$B$170:$B$192,"FGA-3",$D$170:$D$192,"&lt;&gt;VAGO")</f>
        <v>0</v>
      </c>
      <c r="D199" s="218">
        <f>SUMIFS($E$170:$E$192,$B$170:$B$192,"FGA-3",$D$170:$D$192,"VAGO")</f>
        <v>0</v>
      </c>
      <c r="E199" s="218">
        <f t="shared" si="12"/>
        <v>0</v>
      </c>
      <c r="F199" s="217"/>
      <c r="G199" s="211">
        <f>SUMIF($B$170:$B$192,"FGA-3",$G$170:$G$192)</f>
        <v>0</v>
      </c>
      <c r="H199" s="211">
        <f>SUMIF($B$170:$B$192,"FGA-3",$G$170:$G$192)</f>
        <v>0</v>
      </c>
      <c r="I199" s="211">
        <f t="shared" si="13"/>
        <v>0</v>
      </c>
      <c r="J199" s="365"/>
      <c r="K199" s="365"/>
      <c r="L199" s="365"/>
      <c r="M199" s="365"/>
      <c r="N199" s="366"/>
      <c r="O199" s="366"/>
      <c r="P199" s="366"/>
      <c r="Q199" s="366"/>
      <c r="R199" s="366"/>
      <c r="S199" s="366"/>
      <c r="T199" s="366"/>
      <c r="U199" s="366"/>
      <c r="V199" s="366"/>
      <c r="W199" s="366"/>
      <c r="X199" s="366"/>
      <c r="Y199" s="366"/>
      <c r="Z199" s="366"/>
    </row>
    <row r="200" spans="1:26" ht="30">
      <c r="A200" s="214" t="s">
        <v>478</v>
      </c>
      <c r="B200" s="378"/>
      <c r="C200" s="215">
        <f t="shared" ref="C200:E200" si="14">SUM(C194:C199)</f>
        <v>14</v>
      </c>
      <c r="D200" s="215">
        <f t="shared" si="14"/>
        <v>9</v>
      </c>
      <c r="E200" s="215">
        <f t="shared" si="14"/>
        <v>23</v>
      </c>
      <c r="F200" s="378"/>
      <c r="G200" s="232">
        <f t="shared" ref="G200:H200" si="15">SUM(G194:G199)</f>
        <v>0</v>
      </c>
      <c r="H200" s="232">
        <f t="shared" si="15"/>
        <v>3314.87</v>
      </c>
      <c r="I200" s="232">
        <f>I194+I195+I196+I197</f>
        <v>19605.98</v>
      </c>
      <c r="J200" s="365"/>
      <c r="K200" s="365"/>
      <c r="L200" s="365"/>
      <c r="M200" s="365"/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  <c r="X200" s="366"/>
      <c r="Y200" s="366"/>
      <c r="Z200" s="366"/>
    </row>
    <row r="201" spans="1:26" ht="33" customHeight="1">
      <c r="A201" s="371"/>
      <c r="B201" s="371"/>
      <c r="C201" s="371"/>
      <c r="D201" s="371"/>
      <c r="E201" s="371"/>
      <c r="F201" s="371"/>
      <c r="G201" s="371"/>
      <c r="H201" s="371"/>
      <c r="I201" s="375"/>
      <c r="J201" s="375"/>
      <c r="K201" s="375"/>
      <c r="L201" s="375"/>
      <c r="M201" s="375"/>
      <c r="N201" s="357"/>
      <c r="O201" s="357"/>
      <c r="P201" s="357"/>
      <c r="Q201" s="357"/>
      <c r="R201" s="357"/>
      <c r="S201" s="357"/>
      <c r="T201" s="357"/>
      <c r="U201" s="357"/>
      <c r="V201" s="357"/>
      <c r="W201" s="357"/>
      <c r="X201" s="357"/>
      <c r="Y201" s="357"/>
      <c r="Z201" s="357"/>
    </row>
    <row r="202" spans="1:26" ht="45">
      <c r="A202" s="214"/>
      <c r="B202" s="214"/>
      <c r="C202" s="215" t="s">
        <v>479</v>
      </c>
      <c r="D202" s="215" t="s">
        <v>480</v>
      </c>
      <c r="E202" s="215" t="s">
        <v>481</v>
      </c>
      <c r="F202" s="370"/>
      <c r="G202" s="215" t="s">
        <v>482</v>
      </c>
      <c r="H202" s="215" t="s">
        <v>483</v>
      </c>
      <c r="I202" s="215" t="s">
        <v>484</v>
      </c>
      <c r="J202" s="375"/>
      <c r="K202" s="375"/>
      <c r="L202" s="375"/>
      <c r="M202" s="375"/>
      <c r="N202" s="357"/>
      <c r="O202" s="357"/>
      <c r="P202" s="357"/>
      <c r="Q202" s="357"/>
      <c r="R202" s="357"/>
      <c r="S202" s="357"/>
      <c r="T202" s="357"/>
      <c r="U202" s="357"/>
      <c r="V202" s="357"/>
      <c r="W202" s="357"/>
      <c r="X202" s="357"/>
      <c r="Y202" s="357"/>
      <c r="Z202" s="357"/>
    </row>
    <row r="203" spans="1:26" ht="30">
      <c r="A203" s="214" t="s">
        <v>485</v>
      </c>
      <c r="B203" s="370"/>
      <c r="C203" s="215">
        <f>SUM(C146+C200)</f>
        <v>141</v>
      </c>
      <c r="D203" s="215">
        <f>SUM(D200+D146)</f>
        <v>9</v>
      </c>
      <c r="E203" s="215">
        <f>SUM(C203+D203)</f>
        <v>150</v>
      </c>
      <c r="F203" s="370"/>
      <c r="G203" s="232">
        <f>SUM(H7:H133)</f>
        <v>145748.70999999979</v>
      </c>
      <c r="H203" s="232">
        <f>SUM(I146+H166+H200)</f>
        <v>3314.87</v>
      </c>
      <c r="I203" s="232">
        <f>SUM(J146+I166+I200)</f>
        <v>748648.66</v>
      </c>
      <c r="J203" s="375"/>
      <c r="K203" s="375"/>
      <c r="L203" s="375"/>
      <c r="M203" s="375"/>
      <c r="N203" s="357"/>
      <c r="O203" s="357"/>
      <c r="P203" s="357"/>
      <c r="Q203" s="357"/>
      <c r="R203" s="357"/>
      <c r="S203" s="357"/>
      <c r="T203" s="357"/>
      <c r="U203" s="357"/>
      <c r="V203" s="357"/>
      <c r="W203" s="357"/>
      <c r="X203" s="357"/>
      <c r="Y203" s="357"/>
      <c r="Z203" s="357"/>
    </row>
    <row r="204" spans="1:26" ht="30" customHeight="1">
      <c r="A204" s="371"/>
      <c r="B204" s="371"/>
      <c r="C204" s="371"/>
      <c r="D204" s="371"/>
      <c r="E204" s="371"/>
      <c r="F204" s="371"/>
      <c r="G204" s="371"/>
      <c r="H204" s="371"/>
      <c r="I204" s="375"/>
      <c r="J204" s="375"/>
      <c r="K204" s="375"/>
      <c r="L204" s="375"/>
      <c r="M204" s="375"/>
      <c r="N204" s="357"/>
      <c r="O204" s="357"/>
      <c r="P204" s="357"/>
      <c r="Q204" s="357"/>
      <c r="R204" s="357"/>
      <c r="S204" s="357"/>
      <c r="T204" s="357"/>
      <c r="U204" s="357"/>
      <c r="V204" s="357"/>
      <c r="W204" s="357"/>
      <c r="X204" s="357"/>
      <c r="Y204" s="357"/>
      <c r="Z204" s="357"/>
    </row>
    <row r="205" spans="1:26">
      <c r="A205" s="455" t="s">
        <v>486</v>
      </c>
      <c r="B205" s="447"/>
      <c r="C205" s="447"/>
      <c r="D205" s="447"/>
      <c r="E205" s="447"/>
      <c r="F205" s="448"/>
      <c r="G205" s="365"/>
      <c r="H205" s="371"/>
      <c r="I205" s="371"/>
      <c r="J205" s="371"/>
      <c r="K205" s="375"/>
      <c r="L205" s="375"/>
      <c r="M205" s="375"/>
      <c r="N205" s="357"/>
      <c r="O205" s="357"/>
      <c r="P205" s="357"/>
      <c r="Q205" s="357"/>
      <c r="R205" s="357"/>
      <c r="S205" s="357"/>
      <c r="T205" s="357"/>
      <c r="U205" s="357"/>
      <c r="V205" s="357"/>
      <c r="W205" s="357"/>
      <c r="X205" s="357"/>
      <c r="Y205" s="357"/>
      <c r="Z205" s="357"/>
    </row>
    <row r="206" spans="1:26">
      <c r="A206" s="456" t="s">
        <v>487</v>
      </c>
      <c r="B206" s="447"/>
      <c r="C206" s="447"/>
      <c r="D206" s="447"/>
      <c r="E206" s="447"/>
      <c r="F206" s="448"/>
      <c r="G206" s="365"/>
      <c r="H206" s="371"/>
      <c r="I206" s="371"/>
      <c r="J206" s="371"/>
      <c r="K206" s="375"/>
      <c r="L206" s="375"/>
      <c r="M206" s="375"/>
      <c r="N206" s="357"/>
      <c r="O206" s="357"/>
      <c r="P206" s="357"/>
      <c r="Q206" s="357"/>
      <c r="R206" s="357"/>
      <c r="S206" s="357"/>
      <c r="T206" s="357"/>
      <c r="U206" s="357"/>
      <c r="V206" s="357"/>
      <c r="W206" s="357"/>
      <c r="X206" s="357"/>
      <c r="Y206" s="357"/>
      <c r="Z206" s="357"/>
    </row>
    <row r="207" spans="1:26">
      <c r="A207" s="456" t="s">
        <v>488</v>
      </c>
      <c r="B207" s="447"/>
      <c r="C207" s="447"/>
      <c r="D207" s="447"/>
      <c r="E207" s="447"/>
      <c r="F207" s="448"/>
      <c r="G207" s="365"/>
      <c r="H207" s="371"/>
      <c r="I207" s="371"/>
      <c r="J207" s="371"/>
      <c r="K207" s="375"/>
      <c r="L207" s="375"/>
      <c r="M207" s="375"/>
      <c r="N207" s="357"/>
      <c r="O207" s="357"/>
      <c r="P207" s="357"/>
      <c r="Q207" s="357"/>
      <c r="R207" s="357"/>
      <c r="S207" s="357"/>
      <c r="T207" s="357"/>
      <c r="U207" s="357"/>
      <c r="V207" s="357"/>
      <c r="W207" s="357"/>
      <c r="X207" s="357"/>
      <c r="Y207" s="357"/>
      <c r="Z207" s="357"/>
    </row>
    <row r="208" spans="1:26">
      <c r="A208" s="457" t="s">
        <v>489</v>
      </c>
      <c r="B208" s="447"/>
      <c r="C208" s="447"/>
      <c r="D208" s="447"/>
      <c r="E208" s="447"/>
      <c r="F208" s="448"/>
      <c r="G208" s="365"/>
      <c r="H208" s="371"/>
      <c r="I208" s="371"/>
      <c r="J208" s="371"/>
      <c r="K208" s="375"/>
      <c r="L208" s="375"/>
      <c r="M208" s="375"/>
      <c r="N208" s="357"/>
      <c r="O208" s="357"/>
      <c r="P208" s="357"/>
      <c r="Q208" s="357"/>
      <c r="R208" s="357"/>
      <c r="S208" s="357"/>
      <c r="T208" s="357"/>
      <c r="U208" s="357"/>
      <c r="V208" s="357"/>
      <c r="W208" s="357"/>
      <c r="X208" s="357"/>
      <c r="Y208" s="357"/>
      <c r="Z208" s="357"/>
    </row>
    <row r="209" spans="1:26">
      <c r="A209" s="457" t="s">
        <v>490</v>
      </c>
      <c r="B209" s="447"/>
      <c r="C209" s="447"/>
      <c r="D209" s="447"/>
      <c r="E209" s="447"/>
      <c r="F209" s="448"/>
      <c r="G209" s="365"/>
      <c r="H209" s="371"/>
      <c r="I209" s="371"/>
      <c r="J209" s="371"/>
      <c r="K209" s="375"/>
      <c r="L209" s="375"/>
      <c r="M209" s="375"/>
      <c r="N209" s="357"/>
      <c r="O209" s="357"/>
      <c r="P209" s="357"/>
      <c r="Q209" s="357"/>
      <c r="R209" s="357"/>
      <c r="S209" s="357"/>
      <c r="T209" s="357"/>
      <c r="U209" s="357"/>
      <c r="V209" s="357"/>
      <c r="W209" s="357"/>
      <c r="X209" s="357"/>
      <c r="Y209" s="357"/>
      <c r="Z209" s="357"/>
    </row>
    <row r="210" spans="1:26">
      <c r="A210" s="457" t="s">
        <v>491</v>
      </c>
      <c r="B210" s="447"/>
      <c r="C210" s="447"/>
      <c r="D210" s="447"/>
      <c r="E210" s="447"/>
      <c r="F210" s="448"/>
      <c r="G210" s="365"/>
      <c r="H210" s="371"/>
      <c r="I210" s="371"/>
      <c r="J210" s="371"/>
      <c r="K210" s="375"/>
      <c r="L210" s="375"/>
      <c r="M210" s="375"/>
      <c r="N210" s="357"/>
      <c r="O210" s="357"/>
      <c r="P210" s="357"/>
      <c r="Q210" s="357"/>
      <c r="R210" s="357"/>
      <c r="S210" s="357"/>
      <c r="T210" s="357"/>
      <c r="U210" s="357"/>
      <c r="V210" s="357"/>
      <c r="W210" s="357"/>
      <c r="X210" s="357"/>
      <c r="Y210" s="357"/>
      <c r="Z210" s="357"/>
    </row>
    <row r="211" spans="1:26">
      <c r="A211" s="457"/>
      <c r="B211" s="447"/>
      <c r="C211" s="447"/>
      <c r="D211" s="447"/>
      <c r="E211" s="447"/>
      <c r="F211" s="448"/>
      <c r="G211" s="365"/>
      <c r="H211" s="371"/>
      <c r="I211" s="371"/>
      <c r="J211" s="371"/>
      <c r="K211" s="375"/>
      <c r="L211" s="375"/>
      <c r="M211" s="375"/>
      <c r="N211" s="357"/>
      <c r="O211" s="357"/>
      <c r="P211" s="357"/>
      <c r="Q211" s="357"/>
      <c r="R211" s="357"/>
      <c r="S211" s="357"/>
      <c r="T211" s="357"/>
      <c r="U211" s="357"/>
      <c r="V211" s="357"/>
      <c r="W211" s="357"/>
      <c r="X211" s="357"/>
      <c r="Y211" s="357"/>
      <c r="Z211" s="357"/>
    </row>
    <row r="212" spans="1:26">
      <c r="A212" s="457"/>
      <c r="B212" s="447"/>
      <c r="C212" s="447"/>
      <c r="D212" s="447"/>
      <c r="E212" s="447"/>
      <c r="F212" s="448"/>
      <c r="G212" s="365"/>
      <c r="H212" s="371"/>
      <c r="I212" s="371"/>
      <c r="J212" s="371"/>
      <c r="K212" s="375"/>
      <c r="L212" s="375"/>
      <c r="M212" s="375"/>
      <c r="N212" s="357"/>
      <c r="O212" s="357"/>
      <c r="P212" s="357"/>
      <c r="Q212" s="357"/>
      <c r="R212" s="357"/>
      <c r="S212" s="357"/>
      <c r="T212" s="357"/>
      <c r="U212" s="357"/>
      <c r="V212" s="357"/>
      <c r="W212" s="357"/>
      <c r="X212" s="357"/>
      <c r="Y212" s="357"/>
      <c r="Z212" s="357"/>
    </row>
    <row r="213" spans="1:26">
      <c r="A213" s="454"/>
      <c r="B213" s="447"/>
      <c r="C213" s="447"/>
      <c r="D213" s="447"/>
      <c r="E213" s="447"/>
      <c r="F213" s="448"/>
      <c r="G213" s="365"/>
      <c r="H213" s="371"/>
      <c r="I213" s="371"/>
      <c r="J213" s="371"/>
      <c r="K213" s="375"/>
      <c r="L213" s="375"/>
      <c r="M213" s="375"/>
      <c r="N213" s="357"/>
      <c r="O213" s="357"/>
      <c r="P213" s="357"/>
      <c r="Q213" s="357"/>
      <c r="R213" s="357"/>
      <c r="S213" s="357"/>
      <c r="T213" s="357"/>
      <c r="U213" s="357"/>
      <c r="V213" s="357"/>
      <c r="W213" s="357"/>
      <c r="X213" s="357"/>
      <c r="Y213" s="357"/>
      <c r="Z213" s="357"/>
    </row>
    <row r="214" spans="1:26">
      <c r="A214" s="454"/>
      <c r="B214" s="447"/>
      <c r="C214" s="447"/>
      <c r="D214" s="447"/>
      <c r="E214" s="447"/>
      <c r="F214" s="448"/>
      <c r="G214" s="365"/>
      <c r="H214" s="371"/>
      <c r="I214" s="371"/>
      <c r="J214" s="371"/>
      <c r="K214" s="375"/>
      <c r="L214" s="375"/>
      <c r="M214" s="375"/>
      <c r="N214" s="357"/>
      <c r="O214" s="357"/>
      <c r="P214" s="357"/>
      <c r="Q214" s="357"/>
      <c r="R214" s="357"/>
      <c r="S214" s="357"/>
      <c r="T214" s="357"/>
      <c r="U214" s="357"/>
      <c r="V214" s="357"/>
      <c r="W214" s="357"/>
      <c r="X214" s="357"/>
      <c r="Y214" s="357"/>
      <c r="Z214" s="357"/>
    </row>
    <row r="215" spans="1:26">
      <c r="A215" s="454"/>
      <c r="B215" s="447"/>
      <c r="C215" s="447"/>
      <c r="D215" s="447"/>
      <c r="E215" s="447"/>
      <c r="F215" s="448"/>
      <c r="G215" s="365"/>
      <c r="H215" s="371"/>
      <c r="I215" s="371"/>
      <c r="J215" s="371"/>
      <c r="K215" s="375"/>
      <c r="L215" s="375"/>
      <c r="M215" s="375"/>
      <c r="N215" s="357"/>
      <c r="O215" s="357"/>
      <c r="P215" s="357"/>
      <c r="Q215" s="357"/>
      <c r="R215" s="357"/>
      <c r="S215" s="357"/>
      <c r="T215" s="357"/>
      <c r="U215" s="357"/>
      <c r="V215" s="357"/>
      <c r="W215" s="357"/>
      <c r="X215" s="357"/>
      <c r="Y215" s="357"/>
      <c r="Z215" s="357"/>
    </row>
    <row r="216" spans="1:26">
      <c r="A216" s="454"/>
      <c r="B216" s="447"/>
      <c r="C216" s="447"/>
      <c r="D216" s="447"/>
      <c r="E216" s="447"/>
      <c r="F216" s="448"/>
      <c r="G216" s="365"/>
      <c r="H216" s="371"/>
      <c r="I216" s="371"/>
      <c r="J216" s="371"/>
      <c r="K216" s="375"/>
      <c r="L216" s="375"/>
      <c r="M216" s="375"/>
      <c r="N216" s="357"/>
      <c r="O216" s="357"/>
      <c r="P216" s="357"/>
      <c r="Q216" s="357"/>
      <c r="R216" s="357"/>
      <c r="S216" s="357"/>
      <c r="T216" s="357"/>
      <c r="U216" s="357"/>
      <c r="V216" s="357"/>
      <c r="W216" s="357"/>
      <c r="X216" s="357"/>
      <c r="Y216" s="357"/>
      <c r="Z216" s="357"/>
    </row>
    <row r="217" spans="1:26">
      <c r="A217" s="454"/>
      <c r="B217" s="447"/>
      <c r="C217" s="447"/>
      <c r="D217" s="447"/>
      <c r="E217" s="447"/>
      <c r="F217" s="448"/>
      <c r="G217" s="365"/>
      <c r="H217" s="371"/>
      <c r="I217" s="371"/>
      <c r="J217" s="371"/>
      <c r="K217" s="375"/>
      <c r="L217" s="375"/>
      <c r="M217" s="375"/>
      <c r="N217" s="357"/>
      <c r="O217" s="357"/>
      <c r="P217" s="357"/>
      <c r="Q217" s="357"/>
      <c r="R217" s="357"/>
      <c r="S217" s="357"/>
      <c r="T217" s="357"/>
      <c r="U217" s="357"/>
      <c r="V217" s="357"/>
      <c r="W217" s="357"/>
      <c r="X217" s="357"/>
      <c r="Y217" s="357"/>
      <c r="Z217" s="357"/>
    </row>
    <row r="218" spans="1:26" ht="32.25" customHeight="1">
      <c r="A218" s="459"/>
      <c r="B218" s="450"/>
      <c r="C218" s="450"/>
      <c r="D218" s="450"/>
      <c r="E218" s="450"/>
      <c r="F218" s="450"/>
      <c r="G218" s="365"/>
      <c r="H218" s="371"/>
      <c r="I218" s="371"/>
      <c r="J218" s="371"/>
      <c r="K218" s="375"/>
      <c r="L218" s="375"/>
      <c r="M218" s="375"/>
      <c r="N218" s="357"/>
      <c r="O218" s="357"/>
      <c r="P218" s="357"/>
      <c r="Q218" s="357"/>
      <c r="R218" s="357"/>
      <c r="S218" s="357"/>
      <c r="T218" s="357"/>
      <c r="U218" s="357"/>
      <c r="V218" s="357"/>
      <c r="W218" s="357"/>
      <c r="X218" s="357"/>
      <c r="Y218" s="357"/>
      <c r="Z218" s="357"/>
    </row>
    <row r="219" spans="1:26">
      <c r="A219" s="455" t="s">
        <v>492</v>
      </c>
      <c r="B219" s="447"/>
      <c r="C219" s="447"/>
      <c r="D219" s="447"/>
      <c r="E219" s="447"/>
      <c r="F219" s="448"/>
      <c r="G219" s="365"/>
      <c r="H219" s="371"/>
      <c r="I219" s="371"/>
      <c r="J219" s="371"/>
      <c r="K219" s="375"/>
      <c r="L219" s="375"/>
      <c r="M219" s="375"/>
      <c r="N219" s="357"/>
      <c r="O219" s="357"/>
      <c r="P219" s="357"/>
      <c r="Q219" s="357"/>
      <c r="R219" s="357"/>
      <c r="S219" s="357"/>
      <c r="T219" s="357"/>
      <c r="U219" s="357"/>
      <c r="V219" s="357"/>
      <c r="W219" s="357"/>
      <c r="X219" s="357"/>
      <c r="Y219" s="357"/>
      <c r="Z219" s="357"/>
    </row>
    <row r="220" spans="1:26">
      <c r="A220" s="460" t="s">
        <v>493</v>
      </c>
      <c r="B220" s="447"/>
      <c r="C220" s="447"/>
      <c r="D220" s="447"/>
      <c r="E220" s="447"/>
      <c r="F220" s="448"/>
      <c r="G220" s="365"/>
      <c r="H220" s="371"/>
      <c r="I220" s="371"/>
      <c r="J220" s="371"/>
      <c r="K220" s="375"/>
      <c r="L220" s="375"/>
      <c r="M220" s="375"/>
      <c r="N220" s="357"/>
      <c r="O220" s="357"/>
      <c r="P220" s="357"/>
      <c r="Q220" s="357"/>
      <c r="R220" s="357"/>
      <c r="S220" s="357"/>
      <c r="T220" s="357"/>
      <c r="U220" s="357"/>
      <c r="V220" s="357"/>
      <c r="W220" s="357"/>
      <c r="X220" s="357"/>
      <c r="Y220" s="357"/>
      <c r="Z220" s="357"/>
    </row>
    <row r="221" spans="1:26">
      <c r="A221" s="458" t="s">
        <v>494</v>
      </c>
      <c r="B221" s="447"/>
      <c r="C221" s="447"/>
      <c r="D221" s="447"/>
      <c r="E221" s="447"/>
      <c r="F221" s="448"/>
      <c r="G221" s="365"/>
      <c r="H221" s="371"/>
      <c r="I221" s="371"/>
      <c r="J221" s="371"/>
      <c r="K221" s="375"/>
      <c r="L221" s="375"/>
      <c r="M221" s="375"/>
      <c r="N221" s="357"/>
      <c r="O221" s="357"/>
      <c r="P221" s="357"/>
      <c r="Q221" s="357"/>
      <c r="R221" s="357"/>
      <c r="S221" s="357"/>
      <c r="T221" s="357"/>
      <c r="U221" s="357"/>
      <c r="V221" s="357"/>
      <c r="W221" s="357"/>
      <c r="X221" s="357"/>
      <c r="Y221" s="357"/>
      <c r="Z221" s="357"/>
    </row>
    <row r="222" spans="1:26">
      <c r="A222" s="458" t="s">
        <v>495</v>
      </c>
      <c r="B222" s="447"/>
      <c r="C222" s="447"/>
      <c r="D222" s="447"/>
      <c r="E222" s="447"/>
      <c r="F222" s="448"/>
      <c r="G222" s="365"/>
      <c r="H222" s="371"/>
      <c r="I222" s="371"/>
      <c r="J222" s="371"/>
      <c r="K222" s="375"/>
      <c r="L222" s="375"/>
      <c r="M222" s="375"/>
      <c r="N222" s="357"/>
      <c r="O222" s="357"/>
      <c r="P222" s="357"/>
      <c r="Q222" s="357"/>
      <c r="R222" s="357"/>
      <c r="S222" s="357"/>
      <c r="T222" s="357"/>
      <c r="U222" s="357"/>
      <c r="V222" s="357"/>
      <c r="W222" s="357"/>
      <c r="X222" s="357"/>
      <c r="Y222" s="357"/>
      <c r="Z222" s="357"/>
    </row>
    <row r="223" spans="1:26">
      <c r="A223" s="458" t="s">
        <v>496</v>
      </c>
      <c r="B223" s="447"/>
      <c r="C223" s="447"/>
      <c r="D223" s="447"/>
      <c r="E223" s="447"/>
      <c r="F223" s="448"/>
      <c r="G223" s="365"/>
      <c r="H223" s="371"/>
      <c r="I223" s="371"/>
      <c r="J223" s="371"/>
      <c r="K223" s="375"/>
      <c r="L223" s="375"/>
      <c r="M223" s="375"/>
      <c r="N223" s="357"/>
      <c r="O223" s="357"/>
      <c r="P223" s="357"/>
      <c r="Q223" s="357"/>
      <c r="R223" s="357"/>
      <c r="S223" s="357"/>
      <c r="T223" s="357"/>
      <c r="U223" s="357"/>
      <c r="V223" s="357"/>
      <c r="W223" s="357"/>
      <c r="X223" s="357"/>
      <c r="Y223" s="357"/>
      <c r="Z223" s="357"/>
    </row>
    <row r="224" spans="1:26">
      <c r="A224" s="458" t="s">
        <v>497</v>
      </c>
      <c r="B224" s="447"/>
      <c r="C224" s="447"/>
      <c r="D224" s="447"/>
      <c r="E224" s="447"/>
      <c r="F224" s="448"/>
      <c r="G224" s="365"/>
      <c r="H224" s="371"/>
      <c r="I224" s="371"/>
      <c r="J224" s="371"/>
      <c r="K224" s="375"/>
      <c r="L224" s="375"/>
      <c r="M224" s="375"/>
      <c r="N224" s="357"/>
      <c r="O224" s="357"/>
      <c r="P224" s="357"/>
      <c r="Q224" s="357"/>
      <c r="R224" s="357"/>
      <c r="S224" s="357"/>
      <c r="T224" s="357"/>
      <c r="U224" s="357"/>
      <c r="V224" s="357"/>
      <c r="W224" s="357"/>
      <c r="X224" s="357"/>
      <c r="Y224" s="357"/>
      <c r="Z224" s="357"/>
    </row>
    <row r="225" spans="1:26">
      <c r="A225" s="458" t="s">
        <v>498</v>
      </c>
      <c r="B225" s="447"/>
      <c r="C225" s="447"/>
      <c r="D225" s="447"/>
      <c r="E225" s="447"/>
      <c r="F225" s="448"/>
      <c r="G225" s="365"/>
      <c r="H225" s="371"/>
      <c r="I225" s="371"/>
      <c r="J225" s="371"/>
      <c r="K225" s="375"/>
      <c r="L225" s="375"/>
      <c r="M225" s="375"/>
      <c r="N225" s="357"/>
      <c r="O225" s="357"/>
      <c r="P225" s="357"/>
      <c r="Q225" s="357"/>
      <c r="R225" s="357"/>
      <c r="S225" s="357"/>
      <c r="T225" s="357"/>
      <c r="U225" s="357"/>
      <c r="V225" s="357"/>
      <c r="W225" s="357"/>
      <c r="X225" s="357"/>
      <c r="Y225" s="357"/>
      <c r="Z225" s="357"/>
    </row>
    <row r="226" spans="1:26">
      <c r="A226" s="458" t="s">
        <v>499</v>
      </c>
      <c r="B226" s="447"/>
      <c r="C226" s="447"/>
      <c r="D226" s="447"/>
      <c r="E226" s="447"/>
      <c r="F226" s="448"/>
      <c r="G226" s="365"/>
      <c r="H226" s="371"/>
      <c r="I226" s="371"/>
      <c r="J226" s="371"/>
      <c r="K226" s="375"/>
      <c r="L226" s="375"/>
      <c r="M226" s="375"/>
      <c r="N226" s="357"/>
      <c r="O226" s="357"/>
      <c r="P226" s="357"/>
      <c r="Q226" s="357"/>
      <c r="R226" s="357"/>
      <c r="S226" s="357"/>
      <c r="T226" s="357"/>
      <c r="U226" s="357"/>
      <c r="V226" s="357"/>
      <c r="W226" s="357"/>
      <c r="X226" s="357"/>
      <c r="Y226" s="357"/>
      <c r="Z226" s="357"/>
    </row>
    <row r="227" spans="1:26">
      <c r="A227" s="458" t="s">
        <v>500</v>
      </c>
      <c r="B227" s="447"/>
      <c r="C227" s="447"/>
      <c r="D227" s="447"/>
      <c r="E227" s="447"/>
      <c r="F227" s="448"/>
      <c r="G227" s="365"/>
      <c r="H227" s="371"/>
      <c r="I227" s="371"/>
      <c r="J227" s="371"/>
      <c r="K227" s="375"/>
      <c r="L227" s="375"/>
      <c r="M227" s="375"/>
      <c r="N227" s="357"/>
      <c r="O227" s="357"/>
      <c r="P227" s="357"/>
      <c r="Q227" s="357"/>
      <c r="R227" s="357"/>
      <c r="S227" s="357"/>
      <c r="T227" s="357"/>
      <c r="U227" s="357"/>
      <c r="V227" s="357"/>
      <c r="W227" s="357"/>
      <c r="X227" s="357"/>
      <c r="Y227" s="357"/>
      <c r="Z227" s="357"/>
    </row>
    <row r="228" spans="1:26">
      <c r="A228" s="458" t="s">
        <v>501</v>
      </c>
      <c r="B228" s="447"/>
      <c r="C228" s="447"/>
      <c r="D228" s="447"/>
      <c r="E228" s="447"/>
      <c r="F228" s="448"/>
      <c r="G228" s="365"/>
      <c r="H228" s="371"/>
      <c r="I228" s="371"/>
      <c r="J228" s="371"/>
      <c r="K228" s="375"/>
      <c r="L228" s="375"/>
      <c r="M228" s="375"/>
      <c r="N228" s="357"/>
      <c r="O228" s="357"/>
      <c r="P228" s="357"/>
      <c r="Q228" s="357"/>
      <c r="R228" s="357"/>
      <c r="S228" s="357"/>
      <c r="T228" s="357"/>
      <c r="U228" s="357"/>
      <c r="V228" s="357"/>
      <c r="W228" s="357"/>
      <c r="X228" s="357"/>
      <c r="Y228" s="357"/>
      <c r="Z228" s="357"/>
    </row>
    <row r="229" spans="1:26">
      <c r="A229" s="458" t="s">
        <v>502</v>
      </c>
      <c r="B229" s="447"/>
      <c r="C229" s="447"/>
      <c r="D229" s="447"/>
      <c r="E229" s="447"/>
      <c r="F229" s="448"/>
      <c r="G229" s="365"/>
      <c r="H229" s="371"/>
      <c r="I229" s="371"/>
      <c r="J229" s="371"/>
      <c r="K229" s="375"/>
      <c r="L229" s="375"/>
      <c r="M229" s="375"/>
      <c r="N229" s="357"/>
      <c r="O229" s="357"/>
      <c r="P229" s="357"/>
      <c r="Q229" s="357"/>
      <c r="R229" s="357"/>
      <c r="S229" s="357"/>
      <c r="T229" s="357"/>
      <c r="U229" s="357"/>
      <c r="V229" s="357"/>
      <c r="W229" s="357"/>
      <c r="X229" s="357"/>
      <c r="Y229" s="357"/>
      <c r="Z229" s="357"/>
    </row>
    <row r="230" spans="1:26">
      <c r="A230" s="458" t="s">
        <v>503</v>
      </c>
      <c r="B230" s="447"/>
      <c r="C230" s="447"/>
      <c r="D230" s="447"/>
      <c r="E230" s="447"/>
      <c r="F230" s="448"/>
      <c r="G230" s="365"/>
      <c r="H230" s="371"/>
      <c r="I230" s="371"/>
      <c r="J230" s="371"/>
      <c r="K230" s="375"/>
      <c r="L230" s="375"/>
      <c r="M230" s="375"/>
      <c r="N230" s="357"/>
      <c r="O230" s="357"/>
      <c r="P230" s="357"/>
      <c r="Q230" s="357"/>
      <c r="R230" s="357"/>
      <c r="S230" s="357"/>
      <c r="T230" s="357"/>
      <c r="U230" s="357"/>
      <c r="V230" s="357"/>
      <c r="W230" s="357"/>
      <c r="X230" s="357"/>
      <c r="Y230" s="357"/>
      <c r="Z230" s="357"/>
    </row>
    <row r="231" spans="1:26">
      <c r="A231" s="458" t="s">
        <v>504</v>
      </c>
      <c r="B231" s="447"/>
      <c r="C231" s="447"/>
      <c r="D231" s="447"/>
      <c r="E231" s="447"/>
      <c r="F231" s="448"/>
      <c r="G231" s="365"/>
      <c r="H231" s="371"/>
      <c r="I231" s="371"/>
      <c r="J231" s="371"/>
      <c r="K231" s="375"/>
      <c r="L231" s="375"/>
      <c r="M231" s="375"/>
      <c r="N231" s="357"/>
      <c r="O231" s="357"/>
      <c r="P231" s="357"/>
      <c r="Q231" s="357"/>
      <c r="R231" s="357"/>
      <c r="S231" s="357"/>
      <c r="T231" s="357"/>
      <c r="U231" s="357"/>
      <c r="V231" s="357"/>
      <c r="W231" s="357"/>
      <c r="X231" s="357"/>
      <c r="Y231" s="357"/>
      <c r="Z231" s="357"/>
    </row>
    <row r="232" spans="1:26">
      <c r="A232" s="458" t="s">
        <v>505</v>
      </c>
      <c r="B232" s="447"/>
      <c r="C232" s="447"/>
      <c r="D232" s="447"/>
      <c r="E232" s="447"/>
      <c r="F232" s="448"/>
      <c r="G232" s="365"/>
      <c r="H232" s="371"/>
      <c r="I232" s="371"/>
      <c r="J232" s="371"/>
      <c r="K232" s="375"/>
      <c r="L232" s="375"/>
      <c r="M232" s="375"/>
      <c r="N232" s="357"/>
      <c r="O232" s="357"/>
      <c r="P232" s="357"/>
      <c r="Q232" s="357"/>
      <c r="R232" s="357"/>
      <c r="S232" s="357"/>
      <c r="T232" s="357"/>
      <c r="U232" s="357"/>
      <c r="V232" s="357"/>
      <c r="W232" s="357"/>
      <c r="X232" s="357"/>
      <c r="Y232" s="357"/>
      <c r="Z232" s="357"/>
    </row>
    <row r="233" spans="1:26">
      <c r="A233" s="458" t="s">
        <v>506</v>
      </c>
      <c r="B233" s="447"/>
      <c r="C233" s="447"/>
      <c r="D233" s="447"/>
      <c r="E233" s="447"/>
      <c r="F233" s="448"/>
      <c r="G233" s="365"/>
      <c r="H233" s="371"/>
      <c r="I233" s="371"/>
      <c r="J233" s="371"/>
      <c r="K233" s="375"/>
      <c r="L233" s="375"/>
      <c r="M233" s="375"/>
      <c r="N233" s="357"/>
      <c r="O233" s="357"/>
      <c r="P233" s="357"/>
      <c r="Q233" s="357"/>
      <c r="R233" s="357"/>
      <c r="S233" s="357"/>
      <c r="T233" s="357"/>
      <c r="U233" s="357"/>
      <c r="V233" s="357"/>
      <c r="W233" s="357"/>
      <c r="X233" s="357"/>
      <c r="Y233" s="357"/>
      <c r="Z233" s="357"/>
    </row>
    <row r="234" spans="1:26">
      <c r="A234" s="458" t="s">
        <v>507</v>
      </c>
      <c r="B234" s="447"/>
      <c r="C234" s="447"/>
      <c r="D234" s="447"/>
      <c r="E234" s="447"/>
      <c r="F234" s="448"/>
      <c r="G234" s="365"/>
      <c r="H234" s="371"/>
      <c r="I234" s="371"/>
      <c r="J234" s="371"/>
      <c r="K234" s="375"/>
      <c r="L234" s="375"/>
      <c r="M234" s="375"/>
      <c r="N234" s="357"/>
      <c r="O234" s="357"/>
      <c r="P234" s="357"/>
      <c r="Q234" s="357"/>
      <c r="R234" s="357"/>
      <c r="S234" s="357"/>
      <c r="T234" s="357"/>
      <c r="U234" s="357"/>
      <c r="V234" s="357"/>
      <c r="W234" s="357"/>
      <c r="X234" s="357"/>
      <c r="Y234" s="357"/>
      <c r="Z234" s="357"/>
    </row>
    <row r="235" spans="1:26">
      <c r="A235" s="458" t="s">
        <v>508</v>
      </c>
      <c r="B235" s="447"/>
      <c r="C235" s="447"/>
      <c r="D235" s="447"/>
      <c r="E235" s="447"/>
      <c r="F235" s="448"/>
      <c r="G235" s="365"/>
      <c r="H235" s="371"/>
      <c r="I235" s="371"/>
      <c r="J235" s="371"/>
      <c r="K235" s="375"/>
      <c r="L235" s="375"/>
      <c r="M235" s="375"/>
      <c r="N235" s="357"/>
      <c r="O235" s="357"/>
      <c r="P235" s="357"/>
      <c r="Q235" s="357"/>
      <c r="R235" s="357"/>
      <c r="S235" s="357"/>
      <c r="T235" s="357"/>
      <c r="U235" s="357"/>
      <c r="V235" s="357"/>
      <c r="W235" s="357"/>
      <c r="X235" s="357"/>
      <c r="Y235" s="357"/>
      <c r="Z235" s="357"/>
    </row>
    <row r="236" spans="1:26">
      <c r="A236" s="458" t="s">
        <v>509</v>
      </c>
      <c r="B236" s="447"/>
      <c r="C236" s="447"/>
      <c r="D236" s="447"/>
      <c r="E236" s="447"/>
      <c r="F236" s="448"/>
      <c r="G236" s="365"/>
      <c r="H236" s="371"/>
      <c r="I236" s="371"/>
      <c r="J236" s="371"/>
      <c r="K236" s="375"/>
      <c r="L236" s="375"/>
      <c r="M236" s="375"/>
      <c r="N236" s="357"/>
      <c r="O236" s="357"/>
      <c r="P236" s="357"/>
      <c r="Q236" s="357"/>
      <c r="R236" s="357"/>
      <c r="S236" s="357"/>
      <c r="T236" s="357"/>
      <c r="U236" s="357"/>
      <c r="V236" s="357"/>
      <c r="W236" s="357"/>
      <c r="X236" s="357"/>
      <c r="Y236" s="357"/>
      <c r="Z236" s="357"/>
    </row>
    <row r="237" spans="1:26">
      <c r="A237" s="458" t="s">
        <v>510</v>
      </c>
      <c r="B237" s="447"/>
      <c r="C237" s="447"/>
      <c r="D237" s="447"/>
      <c r="E237" s="447"/>
      <c r="F237" s="448"/>
      <c r="G237" s="365"/>
      <c r="H237" s="371"/>
      <c r="I237" s="371"/>
      <c r="J237" s="371"/>
      <c r="K237" s="375"/>
      <c r="L237" s="375"/>
      <c r="M237" s="375"/>
      <c r="N237" s="357"/>
      <c r="O237" s="357"/>
      <c r="P237" s="357"/>
      <c r="Q237" s="357"/>
      <c r="R237" s="357"/>
      <c r="S237" s="357"/>
      <c r="T237" s="357"/>
      <c r="U237" s="357"/>
      <c r="V237" s="357"/>
      <c r="W237" s="357"/>
      <c r="X237" s="357"/>
      <c r="Y237" s="357"/>
      <c r="Z237" s="357"/>
    </row>
    <row r="238" spans="1:26">
      <c r="A238" s="458" t="s">
        <v>511</v>
      </c>
      <c r="B238" s="447"/>
      <c r="C238" s="447"/>
      <c r="D238" s="447"/>
      <c r="E238" s="447"/>
      <c r="F238" s="448"/>
      <c r="G238" s="365"/>
      <c r="H238" s="371"/>
      <c r="I238" s="371"/>
      <c r="J238" s="371"/>
      <c r="K238" s="375"/>
      <c r="L238" s="375"/>
      <c r="M238" s="375"/>
      <c r="N238" s="357"/>
      <c r="O238" s="357"/>
      <c r="P238" s="357"/>
      <c r="Q238" s="357"/>
      <c r="R238" s="357"/>
      <c r="S238" s="357"/>
      <c r="T238" s="357"/>
      <c r="U238" s="357"/>
      <c r="V238" s="357"/>
      <c r="W238" s="357"/>
      <c r="X238" s="357"/>
      <c r="Y238" s="357"/>
      <c r="Z238" s="357"/>
    </row>
    <row r="239" spans="1:26">
      <c r="A239" s="458" t="s">
        <v>512</v>
      </c>
      <c r="B239" s="447"/>
      <c r="C239" s="447"/>
      <c r="D239" s="447"/>
      <c r="E239" s="447"/>
      <c r="F239" s="448"/>
      <c r="G239" s="365"/>
      <c r="H239" s="371"/>
      <c r="I239" s="371"/>
      <c r="J239" s="371"/>
      <c r="K239" s="375"/>
      <c r="L239" s="375"/>
      <c r="M239" s="375"/>
      <c r="N239" s="357"/>
      <c r="O239" s="357"/>
      <c r="P239" s="357"/>
      <c r="Q239" s="357"/>
      <c r="R239" s="357"/>
      <c r="S239" s="357"/>
      <c r="T239" s="357"/>
      <c r="U239" s="357"/>
      <c r="V239" s="357"/>
      <c r="W239" s="357"/>
      <c r="X239" s="357"/>
      <c r="Y239" s="357"/>
      <c r="Z239" s="357"/>
    </row>
    <row r="240" spans="1:26">
      <c r="A240" s="458" t="s">
        <v>513</v>
      </c>
      <c r="B240" s="447"/>
      <c r="C240" s="447"/>
      <c r="D240" s="447"/>
      <c r="E240" s="447"/>
      <c r="F240" s="448"/>
      <c r="G240" s="365"/>
      <c r="H240" s="371"/>
      <c r="I240" s="371"/>
      <c r="J240" s="371"/>
      <c r="K240" s="375"/>
      <c r="L240" s="375"/>
      <c r="M240" s="375"/>
      <c r="N240" s="357"/>
      <c r="O240" s="357"/>
      <c r="P240" s="357"/>
      <c r="Q240" s="357"/>
      <c r="R240" s="357"/>
      <c r="S240" s="357"/>
      <c r="T240" s="357"/>
      <c r="U240" s="357"/>
      <c r="V240" s="357"/>
      <c r="W240" s="357"/>
      <c r="X240" s="357"/>
      <c r="Y240" s="357"/>
      <c r="Z240" s="357"/>
    </row>
    <row r="241" spans="1:26">
      <c r="A241" s="458" t="s">
        <v>514</v>
      </c>
      <c r="B241" s="447"/>
      <c r="C241" s="447"/>
      <c r="D241" s="447"/>
      <c r="E241" s="447"/>
      <c r="F241" s="448"/>
      <c r="G241" s="365"/>
      <c r="H241" s="371"/>
      <c r="I241" s="371"/>
      <c r="J241" s="371"/>
      <c r="K241" s="375"/>
      <c r="L241" s="375"/>
      <c r="M241" s="375"/>
      <c r="N241" s="357"/>
      <c r="O241" s="357"/>
      <c r="P241" s="357"/>
      <c r="Q241" s="357"/>
      <c r="R241" s="357"/>
      <c r="S241" s="357"/>
      <c r="T241" s="357"/>
      <c r="U241" s="357"/>
      <c r="V241" s="357"/>
      <c r="W241" s="357"/>
      <c r="X241" s="357"/>
      <c r="Y241" s="357"/>
      <c r="Z241" s="357"/>
    </row>
    <row r="242" spans="1:26">
      <c r="A242" s="458" t="s">
        <v>515</v>
      </c>
      <c r="B242" s="447"/>
      <c r="C242" s="447"/>
      <c r="D242" s="447"/>
      <c r="E242" s="447"/>
      <c r="F242" s="448"/>
      <c r="G242" s="365"/>
      <c r="H242" s="371"/>
      <c r="I242" s="371"/>
      <c r="J242" s="371"/>
      <c r="K242" s="375"/>
      <c r="L242" s="375"/>
      <c r="M242" s="375"/>
      <c r="N242" s="357"/>
      <c r="O242" s="357"/>
      <c r="P242" s="357"/>
      <c r="Q242" s="357"/>
      <c r="R242" s="357"/>
      <c r="S242" s="357"/>
      <c r="T242" s="357"/>
      <c r="U242" s="357"/>
      <c r="V242" s="357"/>
      <c r="W242" s="357"/>
      <c r="X242" s="357"/>
      <c r="Y242" s="357"/>
      <c r="Z242" s="357"/>
    </row>
    <row r="243" spans="1:26">
      <c r="A243" s="458" t="s">
        <v>516</v>
      </c>
      <c r="B243" s="447"/>
      <c r="C243" s="447"/>
      <c r="D243" s="447"/>
      <c r="E243" s="447"/>
      <c r="F243" s="448"/>
      <c r="G243" s="365"/>
      <c r="H243" s="371"/>
      <c r="I243" s="371"/>
      <c r="J243" s="371"/>
      <c r="K243" s="375"/>
      <c r="L243" s="375"/>
      <c r="M243" s="375"/>
      <c r="N243" s="357"/>
      <c r="O243" s="357"/>
      <c r="P243" s="357"/>
      <c r="Q243" s="357"/>
      <c r="R243" s="357"/>
      <c r="S243" s="357"/>
      <c r="T243" s="357"/>
      <c r="U243" s="357"/>
      <c r="V243" s="357"/>
      <c r="W243" s="357"/>
      <c r="X243" s="357"/>
      <c r="Y243" s="357"/>
      <c r="Z243" s="357"/>
    </row>
    <row r="244" spans="1:26">
      <c r="A244" s="458" t="s">
        <v>517</v>
      </c>
      <c r="B244" s="447"/>
      <c r="C244" s="447"/>
      <c r="D244" s="447"/>
      <c r="E244" s="447"/>
      <c r="F244" s="448"/>
      <c r="G244" s="365"/>
      <c r="H244" s="371"/>
      <c r="I244" s="371"/>
      <c r="J244" s="371"/>
      <c r="K244" s="375"/>
      <c r="L244" s="375"/>
      <c r="M244" s="375"/>
      <c r="N244" s="357"/>
      <c r="O244" s="357"/>
      <c r="P244" s="357"/>
      <c r="Q244" s="357"/>
      <c r="R244" s="357"/>
      <c r="S244" s="357"/>
      <c r="T244" s="357"/>
      <c r="U244" s="357"/>
      <c r="V244" s="357"/>
      <c r="W244" s="357"/>
      <c r="X244" s="357"/>
      <c r="Y244" s="357"/>
      <c r="Z244" s="357"/>
    </row>
    <row r="245" spans="1:26">
      <c r="A245" s="458" t="s">
        <v>518</v>
      </c>
      <c r="B245" s="447"/>
      <c r="C245" s="447"/>
      <c r="D245" s="447"/>
      <c r="E245" s="447"/>
      <c r="F245" s="448"/>
      <c r="G245" s="365"/>
      <c r="H245" s="371"/>
      <c r="I245" s="371"/>
      <c r="J245" s="371"/>
      <c r="K245" s="375"/>
      <c r="L245" s="375"/>
      <c r="M245" s="375"/>
      <c r="N245" s="357"/>
      <c r="O245" s="357"/>
      <c r="P245" s="357"/>
      <c r="Q245" s="357"/>
      <c r="R245" s="357"/>
      <c r="S245" s="357"/>
      <c r="T245" s="357"/>
      <c r="U245" s="357"/>
      <c r="V245" s="357"/>
      <c r="W245" s="357"/>
      <c r="X245" s="357"/>
      <c r="Y245" s="357"/>
      <c r="Z245" s="357"/>
    </row>
    <row r="246" spans="1:26">
      <c r="A246" s="458" t="s">
        <v>519</v>
      </c>
      <c r="B246" s="447"/>
      <c r="C246" s="447"/>
      <c r="D246" s="447"/>
      <c r="E246" s="447"/>
      <c r="F246" s="448"/>
      <c r="G246" s="365"/>
      <c r="H246" s="371"/>
      <c r="I246" s="371"/>
      <c r="J246" s="371"/>
      <c r="K246" s="375"/>
      <c r="L246" s="375"/>
      <c r="M246" s="375"/>
      <c r="N246" s="357"/>
      <c r="O246" s="357"/>
      <c r="P246" s="357"/>
      <c r="Q246" s="357"/>
      <c r="R246" s="357"/>
      <c r="S246" s="357"/>
      <c r="T246" s="357"/>
      <c r="U246" s="357"/>
      <c r="V246" s="357"/>
      <c r="W246" s="357"/>
      <c r="X246" s="357"/>
      <c r="Y246" s="357"/>
      <c r="Z246" s="357"/>
    </row>
    <row r="247" spans="1:26">
      <c r="A247" s="458" t="s">
        <v>520</v>
      </c>
      <c r="B247" s="447"/>
      <c r="C247" s="447"/>
      <c r="D247" s="447"/>
      <c r="E247" s="447"/>
      <c r="F247" s="448"/>
      <c r="G247" s="365"/>
      <c r="H247" s="371"/>
      <c r="I247" s="371"/>
      <c r="J247" s="371"/>
      <c r="K247" s="375"/>
      <c r="L247" s="375"/>
      <c r="M247" s="375"/>
      <c r="N247" s="357"/>
      <c r="O247" s="357"/>
      <c r="P247" s="357"/>
      <c r="Q247" s="357"/>
      <c r="R247" s="357"/>
      <c r="S247" s="357"/>
      <c r="T247" s="357"/>
      <c r="U247" s="357"/>
      <c r="V247" s="357"/>
      <c r="W247" s="357"/>
      <c r="X247" s="357"/>
      <c r="Y247" s="357"/>
      <c r="Z247" s="357"/>
    </row>
    <row r="248" spans="1:26">
      <c r="A248" s="458" t="s">
        <v>521</v>
      </c>
      <c r="B248" s="447"/>
      <c r="C248" s="447"/>
      <c r="D248" s="447"/>
      <c r="E248" s="447"/>
      <c r="F248" s="448"/>
      <c r="G248" s="365"/>
      <c r="H248" s="371"/>
      <c r="I248" s="371"/>
      <c r="J248" s="371"/>
      <c r="K248" s="375"/>
      <c r="L248" s="375"/>
      <c r="M248" s="375"/>
      <c r="N248" s="357"/>
      <c r="O248" s="357"/>
      <c r="P248" s="357"/>
      <c r="Q248" s="357"/>
      <c r="R248" s="357"/>
      <c r="S248" s="357"/>
      <c r="T248" s="357"/>
      <c r="U248" s="357"/>
      <c r="V248" s="357"/>
      <c r="W248" s="357"/>
      <c r="X248" s="357"/>
      <c r="Y248" s="357"/>
      <c r="Z248" s="357"/>
    </row>
    <row r="249" spans="1:26">
      <c r="A249" s="458" t="s">
        <v>522</v>
      </c>
      <c r="B249" s="447"/>
      <c r="C249" s="447"/>
      <c r="D249" s="447"/>
      <c r="E249" s="447"/>
      <c r="F249" s="448"/>
      <c r="G249" s="365"/>
      <c r="H249" s="371"/>
      <c r="I249" s="371"/>
      <c r="J249" s="371"/>
      <c r="K249" s="375"/>
      <c r="L249" s="375"/>
      <c r="M249" s="375"/>
      <c r="N249" s="357"/>
      <c r="O249" s="357"/>
      <c r="P249" s="357"/>
      <c r="Q249" s="357"/>
      <c r="R249" s="357"/>
      <c r="S249" s="357"/>
      <c r="T249" s="357"/>
      <c r="U249" s="357"/>
      <c r="V249" s="357"/>
      <c r="W249" s="357"/>
      <c r="X249" s="357"/>
      <c r="Y249" s="357"/>
      <c r="Z249" s="357"/>
    </row>
    <row r="250" spans="1:26">
      <c r="A250" s="458" t="s">
        <v>523</v>
      </c>
      <c r="B250" s="447"/>
      <c r="C250" s="447"/>
      <c r="D250" s="447"/>
      <c r="E250" s="447"/>
      <c r="F250" s="448"/>
      <c r="G250" s="365"/>
      <c r="H250" s="371"/>
      <c r="I250" s="371"/>
      <c r="J250" s="371"/>
      <c r="K250" s="375"/>
      <c r="L250" s="375"/>
      <c r="M250" s="375"/>
      <c r="N250" s="357"/>
      <c r="O250" s="357"/>
      <c r="P250" s="357"/>
      <c r="Q250" s="357"/>
      <c r="R250" s="357"/>
      <c r="S250" s="357"/>
      <c r="T250" s="357"/>
      <c r="U250" s="357"/>
      <c r="V250" s="357"/>
      <c r="W250" s="357"/>
      <c r="X250" s="357"/>
      <c r="Y250" s="357"/>
      <c r="Z250" s="357"/>
    </row>
    <row r="251" spans="1:26">
      <c r="A251" s="458" t="s">
        <v>524</v>
      </c>
      <c r="B251" s="447"/>
      <c r="C251" s="447"/>
      <c r="D251" s="447"/>
      <c r="E251" s="447"/>
      <c r="F251" s="448"/>
      <c r="G251" s="365"/>
      <c r="H251" s="371"/>
      <c r="I251" s="371"/>
      <c r="J251" s="371"/>
      <c r="K251" s="375"/>
      <c r="L251" s="375"/>
      <c r="M251" s="375"/>
      <c r="N251" s="357"/>
      <c r="O251" s="357"/>
      <c r="P251" s="357"/>
      <c r="Q251" s="357"/>
      <c r="R251" s="357"/>
      <c r="S251" s="357"/>
      <c r="T251" s="357"/>
      <c r="U251" s="357"/>
      <c r="V251" s="357"/>
      <c r="W251" s="357"/>
      <c r="X251" s="357"/>
      <c r="Y251" s="357"/>
      <c r="Z251" s="357"/>
    </row>
    <row r="252" spans="1:26">
      <c r="A252" s="458" t="s">
        <v>525</v>
      </c>
      <c r="B252" s="447"/>
      <c r="C252" s="447"/>
      <c r="D252" s="447"/>
      <c r="E252" s="447"/>
      <c r="F252" s="448"/>
      <c r="G252" s="365"/>
      <c r="H252" s="371"/>
      <c r="I252" s="371"/>
      <c r="J252" s="371"/>
      <c r="K252" s="375"/>
      <c r="L252" s="375"/>
      <c r="M252" s="375"/>
      <c r="N252" s="357"/>
      <c r="O252" s="357"/>
      <c r="P252" s="357"/>
      <c r="Q252" s="357"/>
      <c r="R252" s="357"/>
      <c r="S252" s="357"/>
      <c r="T252" s="357"/>
      <c r="U252" s="357"/>
      <c r="V252" s="357"/>
      <c r="W252" s="357"/>
      <c r="X252" s="357"/>
      <c r="Y252" s="357"/>
      <c r="Z252" s="357"/>
    </row>
    <row r="253" spans="1:26">
      <c r="A253" s="458" t="s">
        <v>526</v>
      </c>
      <c r="B253" s="447"/>
      <c r="C253" s="447"/>
      <c r="D253" s="447"/>
      <c r="E253" s="447"/>
      <c r="F253" s="448"/>
      <c r="G253" s="365"/>
      <c r="H253" s="371"/>
      <c r="I253" s="371"/>
      <c r="J253" s="371"/>
      <c r="K253" s="375"/>
      <c r="L253" s="375"/>
      <c r="M253" s="375"/>
      <c r="N253" s="357"/>
      <c r="O253" s="357"/>
      <c r="P253" s="357"/>
      <c r="Q253" s="357"/>
      <c r="R253" s="357"/>
      <c r="S253" s="357"/>
      <c r="T253" s="357"/>
      <c r="U253" s="357"/>
      <c r="V253" s="357"/>
      <c r="W253" s="357"/>
      <c r="X253" s="357"/>
      <c r="Y253" s="357"/>
      <c r="Z253" s="357"/>
    </row>
    <row r="254" spans="1:26">
      <c r="A254" s="458" t="s">
        <v>527</v>
      </c>
      <c r="B254" s="447"/>
      <c r="C254" s="447"/>
      <c r="D254" s="447"/>
      <c r="E254" s="447"/>
      <c r="F254" s="448"/>
      <c r="G254" s="365"/>
      <c r="H254" s="371"/>
      <c r="I254" s="371"/>
      <c r="J254" s="371"/>
      <c r="K254" s="375"/>
      <c r="L254" s="375"/>
      <c r="M254" s="375"/>
      <c r="N254" s="357"/>
      <c r="O254" s="357"/>
      <c r="P254" s="357"/>
      <c r="Q254" s="357"/>
      <c r="R254" s="357"/>
      <c r="S254" s="357"/>
      <c r="T254" s="357"/>
      <c r="U254" s="357"/>
      <c r="V254" s="357"/>
      <c r="W254" s="357"/>
      <c r="X254" s="357"/>
      <c r="Y254" s="357"/>
      <c r="Z254" s="357"/>
    </row>
    <row r="255" spans="1:26">
      <c r="A255" s="458" t="s">
        <v>528</v>
      </c>
      <c r="B255" s="447"/>
      <c r="C255" s="447"/>
      <c r="D255" s="447"/>
      <c r="E255" s="447"/>
      <c r="F255" s="448"/>
      <c r="G255" s="365"/>
      <c r="H255" s="371"/>
      <c r="I255" s="371"/>
      <c r="J255" s="371"/>
      <c r="K255" s="375"/>
      <c r="L255" s="375"/>
      <c r="M255" s="375"/>
      <c r="N255" s="357"/>
      <c r="O255" s="357"/>
      <c r="P255" s="357"/>
      <c r="Q255" s="357"/>
      <c r="R255" s="357"/>
      <c r="S255" s="357"/>
      <c r="T255" s="357"/>
      <c r="U255" s="357"/>
      <c r="V255" s="357"/>
      <c r="W255" s="357"/>
      <c r="X255" s="357"/>
      <c r="Y255" s="357"/>
      <c r="Z255" s="357"/>
    </row>
    <row r="256" spans="1:26">
      <c r="A256" s="458" t="s">
        <v>529</v>
      </c>
      <c r="B256" s="447"/>
      <c r="C256" s="447"/>
      <c r="D256" s="447"/>
      <c r="E256" s="447"/>
      <c r="F256" s="448"/>
      <c r="G256" s="365"/>
      <c r="H256" s="371"/>
      <c r="I256" s="371"/>
      <c r="J256" s="371"/>
      <c r="K256" s="375"/>
      <c r="L256" s="375"/>
      <c r="M256" s="375"/>
      <c r="N256" s="357"/>
      <c r="O256" s="357"/>
      <c r="P256" s="357"/>
      <c r="Q256" s="357"/>
      <c r="R256" s="357"/>
      <c r="S256" s="357"/>
      <c r="T256" s="357"/>
      <c r="U256" s="357"/>
      <c r="V256" s="357"/>
      <c r="W256" s="357"/>
      <c r="X256" s="357"/>
      <c r="Y256" s="357"/>
      <c r="Z256" s="357"/>
    </row>
    <row r="257" spans="1:26">
      <c r="A257" s="458" t="s">
        <v>530</v>
      </c>
      <c r="B257" s="447"/>
      <c r="C257" s="447"/>
      <c r="D257" s="447"/>
      <c r="E257" s="447"/>
      <c r="F257" s="448"/>
      <c r="G257" s="365"/>
      <c r="H257" s="371"/>
      <c r="I257" s="371"/>
      <c r="J257" s="371"/>
      <c r="K257" s="375"/>
      <c r="L257" s="375"/>
      <c r="M257" s="375"/>
      <c r="N257" s="357"/>
      <c r="O257" s="357"/>
      <c r="P257" s="357"/>
      <c r="Q257" s="357"/>
      <c r="R257" s="357"/>
      <c r="S257" s="357"/>
      <c r="T257" s="357"/>
      <c r="U257" s="357"/>
      <c r="V257" s="357"/>
      <c r="W257" s="357"/>
      <c r="X257" s="357"/>
      <c r="Y257" s="357"/>
      <c r="Z257" s="357"/>
    </row>
    <row r="258" spans="1:26">
      <c r="A258" s="458" t="s">
        <v>531</v>
      </c>
      <c r="B258" s="447"/>
      <c r="C258" s="447"/>
      <c r="D258" s="447"/>
      <c r="E258" s="447"/>
      <c r="F258" s="448"/>
      <c r="G258" s="365"/>
      <c r="H258" s="371"/>
      <c r="I258" s="371"/>
      <c r="J258" s="371"/>
      <c r="K258" s="375"/>
      <c r="L258" s="375"/>
      <c r="M258" s="375"/>
      <c r="N258" s="357"/>
      <c r="O258" s="357"/>
      <c r="P258" s="357"/>
      <c r="Q258" s="357"/>
      <c r="R258" s="357"/>
      <c r="S258" s="357"/>
      <c r="T258" s="357"/>
      <c r="U258" s="357"/>
      <c r="V258" s="357"/>
      <c r="W258" s="357"/>
      <c r="X258" s="357"/>
      <c r="Y258" s="357"/>
      <c r="Z258" s="357"/>
    </row>
    <row r="259" spans="1:26">
      <c r="A259" s="458" t="s">
        <v>532</v>
      </c>
      <c r="B259" s="447"/>
      <c r="C259" s="447"/>
      <c r="D259" s="447"/>
      <c r="E259" s="447"/>
      <c r="F259" s="448"/>
      <c r="G259" s="365"/>
      <c r="H259" s="371"/>
      <c r="I259" s="371"/>
      <c r="J259" s="371"/>
      <c r="K259" s="375"/>
      <c r="L259" s="375"/>
      <c r="M259" s="375"/>
      <c r="N259" s="357"/>
      <c r="O259" s="357"/>
      <c r="P259" s="357"/>
      <c r="Q259" s="357"/>
      <c r="R259" s="357"/>
      <c r="S259" s="357"/>
      <c r="T259" s="357"/>
      <c r="U259" s="357"/>
      <c r="V259" s="357"/>
      <c r="W259" s="357"/>
      <c r="X259" s="357"/>
      <c r="Y259" s="357"/>
      <c r="Z259" s="357"/>
    </row>
    <row r="260" spans="1:26">
      <c r="A260" s="458" t="s">
        <v>533</v>
      </c>
      <c r="B260" s="447"/>
      <c r="C260" s="447"/>
      <c r="D260" s="447"/>
      <c r="E260" s="447"/>
      <c r="F260" s="448"/>
      <c r="G260" s="365"/>
      <c r="H260" s="371"/>
      <c r="I260" s="371"/>
      <c r="J260" s="371"/>
      <c r="K260" s="375"/>
      <c r="L260" s="375"/>
      <c r="M260" s="375"/>
      <c r="N260" s="357"/>
      <c r="O260" s="357"/>
      <c r="P260" s="357"/>
      <c r="Q260" s="357"/>
      <c r="R260" s="357"/>
      <c r="S260" s="357"/>
      <c r="T260" s="357"/>
      <c r="U260" s="357"/>
      <c r="V260" s="357"/>
      <c r="W260" s="357"/>
      <c r="X260" s="357"/>
      <c r="Y260" s="357"/>
      <c r="Z260" s="357"/>
    </row>
    <row r="261" spans="1:26">
      <c r="A261" s="458" t="s">
        <v>534</v>
      </c>
      <c r="B261" s="447"/>
      <c r="C261" s="447"/>
      <c r="D261" s="447"/>
      <c r="E261" s="447"/>
      <c r="F261" s="448"/>
      <c r="G261" s="358"/>
      <c r="H261" s="358"/>
      <c r="I261" s="358"/>
      <c r="J261" s="358"/>
      <c r="K261" s="358"/>
      <c r="L261" s="358"/>
      <c r="M261" s="358"/>
      <c r="N261" s="357"/>
      <c r="O261" s="357"/>
      <c r="P261" s="357"/>
      <c r="Q261" s="357"/>
      <c r="R261" s="357"/>
      <c r="S261" s="357"/>
      <c r="T261" s="357"/>
      <c r="U261" s="357"/>
      <c r="V261" s="357"/>
      <c r="W261" s="357"/>
      <c r="X261" s="357"/>
      <c r="Y261" s="357"/>
      <c r="Z261" s="357"/>
    </row>
    <row r="262" spans="1:26">
      <c r="A262" s="458" t="s">
        <v>535</v>
      </c>
      <c r="B262" s="447"/>
      <c r="C262" s="447"/>
      <c r="D262" s="447"/>
      <c r="E262" s="447"/>
      <c r="F262" s="448"/>
      <c r="G262" s="358"/>
      <c r="H262" s="358"/>
      <c r="I262" s="358"/>
      <c r="J262" s="358"/>
      <c r="K262" s="358"/>
      <c r="L262" s="358"/>
      <c r="M262" s="358"/>
      <c r="N262" s="357"/>
      <c r="O262" s="357"/>
      <c r="P262" s="357"/>
      <c r="Q262" s="357"/>
      <c r="R262" s="357"/>
      <c r="S262" s="357"/>
      <c r="T262" s="357"/>
      <c r="U262" s="357"/>
      <c r="V262" s="357"/>
      <c r="W262" s="357"/>
      <c r="X262" s="357"/>
      <c r="Y262" s="357"/>
      <c r="Z262" s="357"/>
    </row>
    <row r="263" spans="1:26">
      <c r="A263" s="458" t="s">
        <v>536</v>
      </c>
      <c r="B263" s="447"/>
      <c r="C263" s="447"/>
      <c r="D263" s="447"/>
      <c r="E263" s="447"/>
      <c r="F263" s="448"/>
      <c r="G263" s="358"/>
      <c r="H263" s="358"/>
      <c r="I263" s="358"/>
      <c r="J263" s="358"/>
      <c r="K263" s="358"/>
      <c r="L263" s="358"/>
      <c r="M263" s="358"/>
      <c r="N263" s="357"/>
      <c r="O263" s="357"/>
      <c r="P263" s="357"/>
      <c r="Q263" s="357"/>
      <c r="R263" s="357"/>
      <c r="S263" s="357"/>
      <c r="T263" s="357"/>
      <c r="U263" s="357"/>
      <c r="V263" s="357"/>
      <c r="W263" s="357"/>
      <c r="X263" s="357"/>
      <c r="Y263" s="357"/>
      <c r="Z263" s="357"/>
    </row>
    <row r="264" spans="1:26">
      <c r="A264" s="458" t="s">
        <v>537</v>
      </c>
      <c r="B264" s="447"/>
      <c r="C264" s="447"/>
      <c r="D264" s="447"/>
      <c r="E264" s="447"/>
      <c r="F264" s="448"/>
      <c r="G264" s="358"/>
      <c r="H264" s="358"/>
      <c r="I264" s="358"/>
      <c r="J264" s="358"/>
      <c r="K264" s="358"/>
      <c r="L264" s="358"/>
      <c r="M264" s="358"/>
      <c r="N264" s="357"/>
      <c r="O264" s="357"/>
      <c r="P264" s="357"/>
      <c r="Q264" s="357"/>
      <c r="R264" s="357"/>
      <c r="S264" s="357"/>
      <c r="T264" s="357"/>
      <c r="U264" s="357"/>
      <c r="V264" s="357"/>
      <c r="W264" s="357"/>
      <c r="X264" s="357"/>
      <c r="Y264" s="357"/>
      <c r="Z264" s="357"/>
    </row>
    <row r="265" spans="1:26">
      <c r="A265" s="458" t="s">
        <v>538</v>
      </c>
      <c r="B265" s="447"/>
      <c r="C265" s="447"/>
      <c r="D265" s="447"/>
      <c r="E265" s="447"/>
      <c r="F265" s="448"/>
      <c r="G265" s="358"/>
      <c r="H265" s="358"/>
      <c r="I265" s="358"/>
      <c r="J265" s="358"/>
      <c r="K265" s="358"/>
      <c r="L265" s="358"/>
      <c r="M265" s="358"/>
      <c r="N265" s="357"/>
      <c r="O265" s="357"/>
      <c r="P265" s="357"/>
      <c r="Q265" s="357"/>
      <c r="R265" s="357"/>
      <c r="S265" s="357"/>
      <c r="T265" s="357"/>
      <c r="U265" s="357"/>
      <c r="V265" s="357"/>
      <c r="W265" s="357"/>
      <c r="X265" s="357"/>
      <c r="Y265" s="357"/>
      <c r="Z265" s="357"/>
    </row>
    <row r="266" spans="1:26">
      <c r="A266" s="458" t="s">
        <v>539</v>
      </c>
      <c r="B266" s="447"/>
      <c r="C266" s="447"/>
      <c r="D266" s="447"/>
      <c r="E266" s="447"/>
      <c r="F266" s="448"/>
      <c r="G266" s="358"/>
      <c r="H266" s="358"/>
      <c r="I266" s="358"/>
      <c r="J266" s="358"/>
      <c r="K266" s="358"/>
      <c r="L266" s="358"/>
      <c r="M266" s="358"/>
      <c r="N266" s="357"/>
      <c r="O266" s="357"/>
      <c r="P266" s="357"/>
      <c r="Q266" s="357"/>
      <c r="R266" s="357"/>
      <c r="S266" s="357"/>
      <c r="T266" s="357"/>
      <c r="U266" s="357"/>
      <c r="V266" s="357"/>
      <c r="W266" s="357"/>
      <c r="X266" s="357"/>
      <c r="Y266" s="357"/>
      <c r="Z266" s="357"/>
    </row>
    <row r="267" spans="1:26">
      <c r="A267" s="458" t="s">
        <v>540</v>
      </c>
      <c r="B267" s="447"/>
      <c r="C267" s="447"/>
      <c r="D267" s="447"/>
      <c r="E267" s="447"/>
      <c r="F267" s="448"/>
      <c r="G267" s="358"/>
      <c r="H267" s="358"/>
      <c r="I267" s="358"/>
      <c r="J267" s="358"/>
      <c r="K267" s="358"/>
      <c r="L267" s="358"/>
      <c r="M267" s="358"/>
      <c r="N267" s="357"/>
      <c r="O267" s="357"/>
      <c r="P267" s="357"/>
      <c r="Q267" s="357"/>
      <c r="R267" s="357"/>
      <c r="S267" s="357"/>
      <c r="T267" s="357"/>
      <c r="U267" s="357"/>
      <c r="V267" s="357"/>
      <c r="W267" s="357"/>
      <c r="X267" s="357"/>
      <c r="Y267" s="357"/>
      <c r="Z267" s="357"/>
    </row>
    <row r="268" spans="1:26">
      <c r="A268" s="458" t="s">
        <v>541</v>
      </c>
      <c r="B268" s="447"/>
      <c r="C268" s="447"/>
      <c r="D268" s="447"/>
      <c r="E268" s="447"/>
      <c r="F268" s="448"/>
      <c r="G268" s="358"/>
      <c r="H268" s="358"/>
      <c r="I268" s="358"/>
      <c r="J268" s="358"/>
      <c r="K268" s="358"/>
      <c r="L268" s="358"/>
      <c r="M268" s="358"/>
      <c r="N268" s="357"/>
      <c r="O268" s="357"/>
      <c r="P268" s="357"/>
      <c r="Q268" s="357"/>
      <c r="R268" s="357"/>
      <c r="S268" s="357"/>
      <c r="T268" s="357"/>
      <c r="U268" s="357"/>
      <c r="V268" s="357"/>
      <c r="W268" s="357"/>
      <c r="X268" s="357"/>
      <c r="Y268" s="357"/>
      <c r="Z268" s="357"/>
    </row>
    <row r="269" spans="1:26">
      <c r="A269" s="458" t="s">
        <v>542</v>
      </c>
      <c r="B269" s="447"/>
      <c r="C269" s="447"/>
      <c r="D269" s="447"/>
      <c r="E269" s="447"/>
      <c r="F269" s="448"/>
      <c r="G269" s="358"/>
      <c r="H269" s="358"/>
      <c r="I269" s="358"/>
      <c r="J269" s="358"/>
      <c r="K269" s="358"/>
      <c r="L269" s="358"/>
      <c r="M269" s="358"/>
      <c r="N269" s="357"/>
      <c r="O269" s="357"/>
      <c r="P269" s="357"/>
      <c r="Q269" s="357"/>
      <c r="R269" s="357"/>
      <c r="S269" s="357"/>
      <c r="T269" s="357"/>
      <c r="U269" s="357"/>
      <c r="V269" s="357"/>
      <c r="W269" s="357"/>
      <c r="X269" s="357"/>
      <c r="Y269" s="357"/>
      <c r="Z269" s="357"/>
    </row>
    <row r="270" spans="1:26">
      <c r="A270" s="458" t="s">
        <v>543</v>
      </c>
      <c r="B270" s="447"/>
      <c r="C270" s="447"/>
      <c r="D270" s="447"/>
      <c r="E270" s="447"/>
      <c r="F270" s="448"/>
      <c r="G270" s="358"/>
      <c r="H270" s="358"/>
      <c r="I270" s="358"/>
      <c r="J270" s="358"/>
      <c r="K270" s="358"/>
      <c r="L270" s="358"/>
      <c r="M270" s="358"/>
      <c r="N270" s="357"/>
      <c r="O270" s="357"/>
      <c r="P270" s="357"/>
      <c r="Q270" s="357"/>
      <c r="R270" s="357"/>
      <c r="S270" s="357"/>
      <c r="T270" s="357"/>
      <c r="U270" s="357"/>
      <c r="V270" s="357"/>
      <c r="W270" s="357"/>
      <c r="X270" s="357"/>
      <c r="Y270" s="357"/>
      <c r="Z270" s="357"/>
    </row>
    <row r="271" spans="1:26">
      <c r="A271" s="458" t="s">
        <v>544</v>
      </c>
      <c r="B271" s="447"/>
      <c r="C271" s="447"/>
      <c r="D271" s="447"/>
      <c r="E271" s="447"/>
      <c r="F271" s="448"/>
      <c r="G271" s="358"/>
      <c r="H271" s="358"/>
      <c r="I271" s="358"/>
      <c r="J271" s="358"/>
      <c r="K271" s="358"/>
      <c r="L271" s="358"/>
      <c r="M271" s="358"/>
      <c r="N271" s="357"/>
      <c r="O271" s="357"/>
      <c r="P271" s="357"/>
      <c r="Q271" s="357"/>
      <c r="R271" s="357"/>
      <c r="S271" s="357"/>
      <c r="T271" s="357"/>
      <c r="U271" s="357"/>
      <c r="V271" s="357"/>
      <c r="W271" s="357"/>
      <c r="X271" s="357"/>
      <c r="Y271" s="357"/>
      <c r="Z271" s="357"/>
    </row>
    <row r="272" spans="1:26">
      <c r="A272" s="458" t="s">
        <v>545</v>
      </c>
      <c r="B272" s="447"/>
      <c r="C272" s="447"/>
      <c r="D272" s="447"/>
      <c r="E272" s="447"/>
      <c r="F272" s="448"/>
      <c r="G272" s="358"/>
      <c r="H272" s="358"/>
      <c r="I272" s="358"/>
      <c r="J272" s="358"/>
      <c r="K272" s="358"/>
      <c r="L272" s="358"/>
      <c r="M272" s="358"/>
      <c r="N272" s="357"/>
      <c r="O272" s="357"/>
      <c r="P272" s="357"/>
      <c r="Q272" s="357"/>
      <c r="R272" s="357"/>
      <c r="S272" s="357"/>
      <c r="T272" s="357"/>
      <c r="U272" s="357"/>
      <c r="V272" s="357"/>
      <c r="W272" s="357"/>
      <c r="X272" s="357"/>
      <c r="Y272" s="357"/>
      <c r="Z272" s="357"/>
    </row>
    <row r="273" spans="1:26">
      <c r="A273" s="458" t="s">
        <v>546</v>
      </c>
      <c r="B273" s="447"/>
      <c r="C273" s="447"/>
      <c r="D273" s="447"/>
      <c r="E273" s="447"/>
      <c r="F273" s="448"/>
      <c r="G273" s="358"/>
      <c r="H273" s="358"/>
      <c r="I273" s="358"/>
      <c r="J273" s="358"/>
      <c r="K273" s="358"/>
      <c r="L273" s="358"/>
      <c r="M273" s="358"/>
      <c r="N273" s="357"/>
      <c r="O273" s="357"/>
      <c r="P273" s="357"/>
      <c r="Q273" s="357"/>
      <c r="R273" s="357"/>
      <c r="S273" s="357"/>
      <c r="T273" s="357"/>
      <c r="U273" s="357"/>
      <c r="V273" s="357"/>
      <c r="W273" s="357"/>
      <c r="X273" s="357"/>
      <c r="Y273" s="357"/>
      <c r="Z273" s="357"/>
    </row>
    <row r="274" spans="1:26">
      <c r="A274" s="458" t="s">
        <v>547</v>
      </c>
      <c r="B274" s="447"/>
      <c r="C274" s="447"/>
      <c r="D274" s="447"/>
      <c r="E274" s="447"/>
      <c r="F274" s="448"/>
      <c r="G274" s="358"/>
      <c r="H274" s="358"/>
      <c r="I274" s="358"/>
      <c r="J274" s="358"/>
      <c r="K274" s="358"/>
      <c r="L274" s="358"/>
      <c r="M274" s="358"/>
      <c r="N274" s="357"/>
      <c r="O274" s="357"/>
      <c r="P274" s="357"/>
      <c r="Q274" s="357"/>
      <c r="R274" s="357"/>
      <c r="S274" s="357"/>
      <c r="T274" s="357"/>
      <c r="U274" s="357"/>
      <c r="V274" s="357"/>
      <c r="W274" s="357"/>
      <c r="X274" s="357"/>
      <c r="Y274" s="357"/>
      <c r="Z274" s="357"/>
    </row>
    <row r="275" spans="1:26">
      <c r="A275" s="458" t="s">
        <v>548</v>
      </c>
      <c r="B275" s="447"/>
      <c r="C275" s="447"/>
      <c r="D275" s="447"/>
      <c r="E275" s="447"/>
      <c r="F275" s="448"/>
      <c r="G275" s="358"/>
      <c r="H275" s="358"/>
      <c r="I275" s="358"/>
      <c r="J275" s="358"/>
      <c r="K275" s="358"/>
      <c r="L275" s="358"/>
      <c r="M275" s="358"/>
      <c r="N275" s="357"/>
      <c r="O275" s="357"/>
      <c r="P275" s="357"/>
      <c r="Q275" s="357"/>
      <c r="R275" s="357"/>
      <c r="S275" s="357"/>
      <c r="T275" s="357"/>
      <c r="U275" s="357"/>
      <c r="V275" s="357"/>
      <c r="W275" s="357"/>
      <c r="X275" s="357"/>
      <c r="Y275" s="357"/>
      <c r="Z275" s="357"/>
    </row>
    <row r="276" spans="1:26">
      <c r="A276" s="458" t="s">
        <v>549</v>
      </c>
      <c r="B276" s="447"/>
      <c r="C276" s="447"/>
      <c r="D276" s="447"/>
      <c r="E276" s="447"/>
      <c r="F276" s="448"/>
      <c r="G276" s="358"/>
      <c r="H276" s="358"/>
      <c r="I276" s="358"/>
      <c r="J276" s="358"/>
      <c r="K276" s="358"/>
      <c r="L276" s="358"/>
      <c r="M276" s="358"/>
      <c r="N276" s="357"/>
      <c r="O276" s="357"/>
      <c r="P276" s="357"/>
      <c r="Q276" s="357"/>
      <c r="R276" s="357"/>
      <c r="S276" s="357"/>
      <c r="T276" s="357"/>
      <c r="U276" s="357"/>
      <c r="V276" s="357"/>
      <c r="W276" s="357"/>
      <c r="X276" s="357"/>
      <c r="Y276" s="357"/>
      <c r="Z276" s="357"/>
    </row>
    <row r="277" spans="1:26">
      <c r="A277" s="458" t="s">
        <v>550</v>
      </c>
      <c r="B277" s="447"/>
      <c r="C277" s="447"/>
      <c r="D277" s="447"/>
      <c r="E277" s="447"/>
      <c r="F277" s="448"/>
      <c r="G277" s="358"/>
      <c r="H277" s="358"/>
      <c r="I277" s="358"/>
      <c r="J277" s="358"/>
      <c r="K277" s="358"/>
      <c r="L277" s="358"/>
      <c r="M277" s="358"/>
      <c r="N277" s="357"/>
      <c r="O277" s="357"/>
      <c r="P277" s="357"/>
      <c r="Q277" s="357"/>
      <c r="R277" s="357"/>
      <c r="S277" s="357"/>
      <c r="T277" s="357"/>
      <c r="U277" s="357"/>
      <c r="V277" s="357"/>
      <c r="W277" s="357"/>
      <c r="X277" s="357"/>
      <c r="Y277" s="357"/>
      <c r="Z277" s="357"/>
    </row>
    <row r="278" spans="1:26">
      <c r="A278" s="458" t="s">
        <v>551</v>
      </c>
      <c r="B278" s="447"/>
      <c r="C278" s="447"/>
      <c r="D278" s="447"/>
      <c r="E278" s="447"/>
      <c r="F278" s="448"/>
      <c r="G278" s="358"/>
      <c r="H278" s="358"/>
      <c r="I278" s="358"/>
      <c r="J278" s="358"/>
      <c r="K278" s="358"/>
      <c r="L278" s="358"/>
      <c r="M278" s="358"/>
      <c r="N278" s="357"/>
      <c r="O278" s="357"/>
      <c r="P278" s="357"/>
      <c r="Q278" s="357"/>
      <c r="R278" s="357"/>
      <c r="S278" s="357"/>
      <c r="T278" s="357"/>
      <c r="U278" s="357"/>
      <c r="V278" s="357"/>
      <c r="W278" s="357"/>
      <c r="X278" s="357"/>
      <c r="Y278" s="357"/>
      <c r="Z278" s="357"/>
    </row>
    <row r="279" spans="1:26">
      <c r="A279" s="458" t="s">
        <v>552</v>
      </c>
      <c r="B279" s="447"/>
      <c r="C279" s="447"/>
      <c r="D279" s="447"/>
      <c r="E279" s="447"/>
      <c r="F279" s="448"/>
      <c r="G279" s="358"/>
      <c r="H279" s="358"/>
      <c r="I279" s="358"/>
      <c r="J279" s="358"/>
      <c r="K279" s="358"/>
      <c r="L279" s="358"/>
      <c r="M279" s="358"/>
      <c r="N279" s="357"/>
      <c r="O279" s="357"/>
      <c r="P279" s="357"/>
      <c r="Q279" s="357"/>
      <c r="R279" s="357"/>
      <c r="S279" s="357"/>
      <c r="T279" s="357"/>
      <c r="U279" s="357"/>
      <c r="V279" s="357"/>
      <c r="W279" s="357"/>
      <c r="X279" s="357"/>
      <c r="Y279" s="357"/>
      <c r="Z279" s="357"/>
    </row>
    <row r="280" spans="1:26">
      <c r="A280" s="458" t="s">
        <v>553</v>
      </c>
      <c r="B280" s="447"/>
      <c r="C280" s="447"/>
      <c r="D280" s="447"/>
      <c r="E280" s="447"/>
      <c r="F280" s="448"/>
      <c r="G280" s="358"/>
      <c r="H280" s="358"/>
      <c r="I280" s="358"/>
      <c r="J280" s="358"/>
      <c r="K280" s="358"/>
      <c r="L280" s="358"/>
      <c r="M280" s="358"/>
      <c r="N280" s="357"/>
      <c r="O280" s="357"/>
      <c r="P280" s="357"/>
      <c r="Q280" s="357"/>
      <c r="R280" s="357"/>
      <c r="S280" s="357"/>
      <c r="T280" s="357"/>
      <c r="U280" s="357"/>
      <c r="V280" s="357"/>
      <c r="W280" s="357"/>
      <c r="X280" s="357"/>
      <c r="Y280" s="357"/>
      <c r="Z280" s="357"/>
    </row>
    <row r="281" spans="1:26">
      <c r="A281" s="380"/>
      <c r="B281" s="380"/>
      <c r="C281" s="380"/>
      <c r="D281" s="380"/>
      <c r="E281" s="380"/>
      <c r="F281" s="380"/>
      <c r="G281" s="380"/>
      <c r="H281" s="380"/>
      <c r="I281" s="380"/>
      <c r="J281" s="380"/>
      <c r="K281" s="380"/>
      <c r="L281" s="380"/>
      <c r="M281" s="380"/>
    </row>
    <row r="282" spans="1:26">
      <c r="A282" s="380"/>
      <c r="B282" s="380"/>
      <c r="C282" s="380"/>
      <c r="D282" s="380"/>
      <c r="E282" s="380"/>
      <c r="F282" s="380"/>
      <c r="G282" s="380"/>
      <c r="H282" s="380"/>
      <c r="I282" s="380"/>
      <c r="J282" s="380"/>
      <c r="K282" s="380"/>
      <c r="L282" s="380"/>
      <c r="M282" s="380"/>
    </row>
    <row r="283" spans="1:26">
      <c r="A283" s="380"/>
      <c r="B283" s="380"/>
      <c r="C283" s="380"/>
      <c r="D283" s="380"/>
      <c r="E283" s="380"/>
      <c r="F283" s="380"/>
      <c r="G283" s="380"/>
      <c r="H283" s="380"/>
      <c r="I283" s="380"/>
      <c r="J283" s="380"/>
      <c r="K283" s="380"/>
      <c r="L283" s="380"/>
      <c r="M283" s="380"/>
    </row>
    <row r="284" spans="1:26">
      <c r="A284" s="380"/>
      <c r="B284" s="380"/>
      <c r="C284" s="380"/>
      <c r="D284" s="380"/>
      <c r="E284" s="380"/>
      <c r="F284" s="380"/>
      <c r="G284" s="380"/>
      <c r="H284" s="380"/>
      <c r="I284" s="380"/>
      <c r="J284" s="380"/>
      <c r="K284" s="380"/>
      <c r="L284" s="380"/>
      <c r="M284" s="380"/>
    </row>
  </sheetData>
  <mergeCells count="83">
    <mergeCell ref="A276:F276"/>
    <mergeCell ref="A277:F277"/>
    <mergeCell ref="A278:F278"/>
    <mergeCell ref="A279:F279"/>
    <mergeCell ref="A280:F280"/>
    <mergeCell ref="A275:F275"/>
    <mergeCell ref="A264:F264"/>
    <mergeCell ref="A265:F265"/>
    <mergeCell ref="A266:F266"/>
    <mergeCell ref="A267:F267"/>
    <mergeCell ref="A268:F268"/>
    <mergeCell ref="A269:F269"/>
    <mergeCell ref="A270:F270"/>
    <mergeCell ref="A271:F271"/>
    <mergeCell ref="A272:F272"/>
    <mergeCell ref="A273:F273"/>
    <mergeCell ref="A274:F274"/>
    <mergeCell ref="A263:F263"/>
    <mergeCell ref="A252:F252"/>
    <mergeCell ref="A253:F253"/>
    <mergeCell ref="A254:F254"/>
    <mergeCell ref="A255:F255"/>
    <mergeCell ref="A256:F256"/>
    <mergeCell ref="A257:F257"/>
    <mergeCell ref="A258:F258"/>
    <mergeCell ref="A259:F259"/>
    <mergeCell ref="A260:F260"/>
    <mergeCell ref="A261:F261"/>
    <mergeCell ref="A262:F262"/>
    <mergeCell ref="A251:F251"/>
    <mergeCell ref="A240:F240"/>
    <mergeCell ref="A241:F241"/>
    <mergeCell ref="A242:F242"/>
    <mergeCell ref="A243:F243"/>
    <mergeCell ref="A244:F244"/>
    <mergeCell ref="A245:F245"/>
    <mergeCell ref="A246:F246"/>
    <mergeCell ref="A247:F247"/>
    <mergeCell ref="A248:F248"/>
    <mergeCell ref="A249:F249"/>
    <mergeCell ref="A250:F250"/>
    <mergeCell ref="A239:F239"/>
    <mergeCell ref="A228:F228"/>
    <mergeCell ref="A229:F229"/>
    <mergeCell ref="A230:F230"/>
    <mergeCell ref="A231:F231"/>
    <mergeCell ref="A232:F232"/>
    <mergeCell ref="A233:F233"/>
    <mergeCell ref="A234:F234"/>
    <mergeCell ref="A235:F235"/>
    <mergeCell ref="A236:F236"/>
    <mergeCell ref="A237:F237"/>
    <mergeCell ref="A238:F238"/>
    <mergeCell ref="A227:F227"/>
    <mergeCell ref="A216:F216"/>
    <mergeCell ref="A217:F217"/>
    <mergeCell ref="A218:F218"/>
    <mergeCell ref="A219:F219"/>
    <mergeCell ref="A220:F220"/>
    <mergeCell ref="A221:F221"/>
    <mergeCell ref="A222:F222"/>
    <mergeCell ref="A223:F223"/>
    <mergeCell ref="A224:F224"/>
    <mergeCell ref="A225:F225"/>
    <mergeCell ref="A226:F226"/>
    <mergeCell ref="A215:F215"/>
    <mergeCell ref="A168:I168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148:I148"/>
    <mergeCell ref="A1:J1"/>
    <mergeCell ref="A2:J2"/>
    <mergeCell ref="A3:J3"/>
    <mergeCell ref="B4:J4"/>
    <mergeCell ref="A5:J5"/>
  </mergeCells>
  <dataValidations count="4">
    <dataValidation type="list" allowBlank="1" sqref="D170:D192 D7:D133 D150:D159">
      <formula1>"AGP,CLH,CLT,COM,CTD,CTI,DES,DISP,ELE,ESG,EST,EXM,EXQ,EXR,FRQ,REV,VAGO"</formula1>
    </dataValidation>
    <dataValidation type="list" allowBlank="1" sqref="B150:B159">
      <formula1>"FDA,FDA-1,FDA-2,FDA-3,FDA-4"</formula1>
    </dataValidation>
    <dataValidation type="list" allowBlank="1" sqref="B170:B192">
      <formula1>"FGS-1,FGS-2,FGS-3,FGA-1,FGA-2,FGA-3"</formula1>
    </dataValidation>
    <dataValidation type="list" allowBlank="1" sqref="B7:B133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Z284"/>
  <sheetViews>
    <sheetView tabSelected="1" workbookViewId="0">
      <selection activeCell="A12" sqref="A12"/>
    </sheetView>
  </sheetViews>
  <sheetFormatPr defaultColWidth="14.42578125" defaultRowHeight="15"/>
  <cols>
    <col min="1" max="1" width="81.85546875" style="197" customWidth="1"/>
    <col min="2" max="2" width="13.7109375" style="197" customWidth="1"/>
    <col min="3" max="3" width="17" style="197" bestFit="1" customWidth="1"/>
    <col min="4" max="4" width="14.140625" style="197" bestFit="1" customWidth="1"/>
    <col min="5" max="5" width="10.5703125" style="197" bestFit="1" customWidth="1"/>
    <col min="6" max="6" width="60.42578125" style="197" customWidth="1"/>
    <col min="7" max="7" width="20" style="197" bestFit="1" customWidth="1"/>
    <col min="8" max="8" width="20.85546875" style="197" customWidth="1"/>
    <col min="9" max="9" width="20.42578125" style="197" customWidth="1"/>
    <col min="10" max="10" width="17.140625" style="197" customWidth="1"/>
    <col min="11" max="12" width="9.140625" style="197" customWidth="1"/>
    <col min="13" max="13" width="50.140625" style="197" customWidth="1"/>
    <col min="14" max="26" width="9.140625" style="197" customWidth="1"/>
    <col min="27" max="16384" width="14.42578125" style="197"/>
  </cols>
  <sheetData>
    <row r="1" spans="1:26" ht="21">
      <c r="A1" s="463" t="s">
        <v>388</v>
      </c>
      <c r="B1" s="461"/>
      <c r="C1" s="461"/>
      <c r="D1" s="461"/>
      <c r="E1" s="461"/>
      <c r="F1" s="461"/>
      <c r="G1" s="461"/>
      <c r="H1" s="461"/>
      <c r="I1" s="461"/>
      <c r="J1" s="461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</row>
    <row r="2" spans="1:26" ht="21">
      <c r="A2" s="464" t="s">
        <v>565</v>
      </c>
      <c r="B2" s="447"/>
      <c r="C2" s="447"/>
      <c r="D2" s="447"/>
      <c r="E2" s="447"/>
      <c r="F2" s="447"/>
      <c r="G2" s="447"/>
      <c r="H2" s="447"/>
      <c r="I2" s="447"/>
      <c r="J2" s="447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6" ht="21">
      <c r="A3" s="464" t="s">
        <v>389</v>
      </c>
      <c r="B3" s="447"/>
      <c r="C3" s="447"/>
      <c r="D3" s="447"/>
      <c r="E3" s="447"/>
      <c r="F3" s="447"/>
      <c r="G3" s="447"/>
      <c r="H3" s="447"/>
      <c r="I3" s="447"/>
      <c r="J3" s="447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9"/>
      <c r="W3" s="199"/>
    </row>
    <row r="4" spans="1:26">
      <c r="A4" s="200" t="s">
        <v>559</v>
      </c>
      <c r="B4" s="452" t="s">
        <v>390</v>
      </c>
      <c r="C4" s="447"/>
      <c r="D4" s="447"/>
      <c r="E4" s="447"/>
      <c r="F4" s="447"/>
      <c r="G4" s="447"/>
      <c r="H4" s="447"/>
      <c r="I4" s="447"/>
      <c r="J4" s="448"/>
    </row>
    <row r="5" spans="1:26">
      <c r="A5" s="453" t="s">
        <v>391</v>
      </c>
      <c r="B5" s="447"/>
      <c r="C5" s="447"/>
      <c r="D5" s="447"/>
      <c r="E5" s="447"/>
      <c r="F5" s="447"/>
      <c r="G5" s="447"/>
      <c r="H5" s="447"/>
      <c r="I5" s="447"/>
      <c r="J5" s="448"/>
      <c r="K5" s="203"/>
      <c r="L5" s="203"/>
      <c r="M5" s="203"/>
    </row>
    <row r="6" spans="1:26" ht="30">
      <c r="A6" s="244" t="s">
        <v>392</v>
      </c>
      <c r="B6" s="242" t="s">
        <v>393</v>
      </c>
      <c r="C6" s="204" t="s">
        <v>394</v>
      </c>
      <c r="D6" s="204" t="s">
        <v>395</v>
      </c>
      <c r="E6" s="204" t="s">
        <v>396</v>
      </c>
      <c r="F6" s="204" t="s">
        <v>397</v>
      </c>
      <c r="G6" s="204" t="s">
        <v>398</v>
      </c>
      <c r="H6" s="204" t="s">
        <v>399</v>
      </c>
      <c r="I6" s="204" t="s">
        <v>400</v>
      </c>
      <c r="J6" s="204" t="s">
        <v>401</v>
      </c>
      <c r="K6" s="205"/>
      <c r="L6" s="205"/>
      <c r="M6" s="205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1:26">
      <c r="A7" s="245" t="s">
        <v>223</v>
      </c>
      <c r="B7" s="246" t="s">
        <v>198</v>
      </c>
      <c r="C7" s="247" t="s">
        <v>18</v>
      </c>
      <c r="D7" s="208" t="s">
        <v>556</v>
      </c>
      <c r="E7" s="209">
        <v>1</v>
      </c>
      <c r="F7" s="248" t="s">
        <v>15</v>
      </c>
      <c r="G7" s="210"/>
      <c r="H7" s="271">
        <v>3248</v>
      </c>
      <c r="I7" s="271">
        <v>12992</v>
      </c>
      <c r="J7" s="211">
        <f t="shared" ref="J7:J133" si="0">SUM(G7:I7)</f>
        <v>16240</v>
      </c>
      <c r="K7" s="212"/>
      <c r="L7" s="212"/>
      <c r="M7" s="212"/>
      <c r="N7" s="213"/>
      <c r="O7" s="213"/>
      <c r="P7" s="213"/>
      <c r="Q7" s="213"/>
      <c r="R7" s="213"/>
      <c r="S7" s="213"/>
      <c r="T7" s="213"/>
      <c r="U7" s="213"/>
      <c r="V7" s="213"/>
      <c r="W7" s="201"/>
      <c r="X7" s="201"/>
      <c r="Y7" s="201"/>
      <c r="Z7" s="201"/>
    </row>
    <row r="8" spans="1:26">
      <c r="A8" s="245" t="s">
        <v>145</v>
      </c>
      <c r="B8" s="246" t="s">
        <v>201</v>
      </c>
      <c r="C8" s="249" t="s">
        <v>24</v>
      </c>
      <c r="D8" s="208" t="s">
        <v>554</v>
      </c>
      <c r="E8" s="209">
        <v>1</v>
      </c>
      <c r="F8" s="270" t="s">
        <v>163</v>
      </c>
      <c r="G8" s="210"/>
      <c r="H8" s="271">
        <v>2784</v>
      </c>
      <c r="I8" s="271">
        <v>11136</v>
      </c>
      <c r="J8" s="211">
        <f t="shared" si="0"/>
        <v>13920</v>
      </c>
      <c r="K8" s="212"/>
      <c r="L8" s="212"/>
      <c r="M8" s="212"/>
      <c r="N8" s="213"/>
      <c r="O8" s="213"/>
      <c r="P8" s="213"/>
      <c r="Q8" s="213"/>
      <c r="R8" s="213"/>
      <c r="S8" s="213"/>
      <c r="T8" s="213"/>
      <c r="U8" s="213"/>
      <c r="V8" s="213"/>
      <c r="W8" s="201"/>
      <c r="X8" s="201"/>
      <c r="Y8" s="201"/>
      <c r="Z8" s="201"/>
    </row>
    <row r="9" spans="1:26">
      <c r="A9" s="245" t="s">
        <v>226</v>
      </c>
      <c r="B9" s="246" t="s">
        <v>201</v>
      </c>
      <c r="C9" s="247" t="s">
        <v>224</v>
      </c>
      <c r="D9" s="208" t="s">
        <v>556</v>
      </c>
      <c r="E9" s="209">
        <v>1</v>
      </c>
      <c r="F9" s="248" t="s">
        <v>27</v>
      </c>
      <c r="G9" s="210"/>
      <c r="H9" s="271">
        <v>2784</v>
      </c>
      <c r="I9" s="271">
        <v>11136</v>
      </c>
      <c r="J9" s="211">
        <f t="shared" si="0"/>
        <v>13920</v>
      </c>
      <c r="K9" s="212"/>
      <c r="L9" s="212"/>
      <c r="M9" s="212"/>
      <c r="N9" s="213"/>
      <c r="O9" s="213"/>
      <c r="P9" s="213"/>
      <c r="Q9" s="213"/>
      <c r="R9" s="213"/>
      <c r="S9" s="213"/>
      <c r="T9" s="213"/>
      <c r="U9" s="213"/>
      <c r="V9" s="213"/>
      <c r="W9" s="201"/>
      <c r="X9" s="201"/>
      <c r="Y9" s="201"/>
      <c r="Z9" s="201"/>
    </row>
    <row r="10" spans="1:26">
      <c r="A10" s="245" t="s">
        <v>228</v>
      </c>
      <c r="B10" s="246" t="s">
        <v>201</v>
      </c>
      <c r="C10" s="247" t="s">
        <v>227</v>
      </c>
      <c r="D10" s="208" t="s">
        <v>554</v>
      </c>
      <c r="E10" s="209">
        <v>1</v>
      </c>
      <c r="F10" s="248" t="s">
        <v>32</v>
      </c>
      <c r="G10" s="210"/>
      <c r="H10" s="271">
        <v>2784</v>
      </c>
      <c r="I10" s="271">
        <v>11136</v>
      </c>
      <c r="J10" s="211">
        <f t="shared" si="0"/>
        <v>13920</v>
      </c>
      <c r="K10" s="212"/>
      <c r="L10" s="212"/>
      <c r="M10" s="212"/>
      <c r="N10" s="213"/>
      <c r="O10" s="213"/>
      <c r="P10" s="213"/>
      <c r="Q10" s="213"/>
      <c r="R10" s="213"/>
      <c r="S10" s="213"/>
      <c r="T10" s="213"/>
      <c r="U10" s="213"/>
      <c r="V10" s="213"/>
      <c r="W10" s="201"/>
      <c r="X10" s="201"/>
      <c r="Y10" s="201"/>
      <c r="Z10" s="201"/>
    </row>
    <row r="11" spans="1:26">
      <c r="A11" s="245" t="s">
        <v>231</v>
      </c>
      <c r="B11" s="246" t="s">
        <v>201</v>
      </c>
      <c r="C11" s="247" t="s">
        <v>229</v>
      </c>
      <c r="D11" s="208" t="s">
        <v>554</v>
      </c>
      <c r="E11" s="209">
        <v>1</v>
      </c>
      <c r="F11" s="250" t="s">
        <v>35</v>
      </c>
      <c r="G11" s="210"/>
      <c r="H11" s="271">
        <v>2784</v>
      </c>
      <c r="I11" s="271">
        <v>11136</v>
      </c>
      <c r="J11" s="211">
        <f t="shared" si="0"/>
        <v>13920</v>
      </c>
      <c r="K11" s="212"/>
      <c r="L11" s="212"/>
      <c r="M11" s="212"/>
      <c r="N11" s="213"/>
      <c r="O11" s="213"/>
      <c r="P11" s="213"/>
      <c r="Q11" s="213"/>
      <c r="R11" s="213"/>
      <c r="S11" s="213"/>
      <c r="T11" s="213"/>
      <c r="U11" s="213"/>
      <c r="V11" s="213"/>
      <c r="W11" s="201"/>
      <c r="X11" s="201"/>
      <c r="Y11" s="201"/>
      <c r="Z11" s="201"/>
    </row>
    <row r="12" spans="1:26">
      <c r="A12" s="245" t="s">
        <v>329</v>
      </c>
      <c r="B12" s="246" t="s">
        <v>201</v>
      </c>
      <c r="C12" s="247" t="s">
        <v>232</v>
      </c>
      <c r="D12" s="208" t="s">
        <v>554</v>
      </c>
      <c r="E12" s="209">
        <v>1</v>
      </c>
      <c r="F12" s="248" t="s">
        <v>146</v>
      </c>
      <c r="G12" s="210"/>
      <c r="H12" s="271">
        <v>2784</v>
      </c>
      <c r="I12" s="271">
        <v>11136</v>
      </c>
      <c r="J12" s="211">
        <f t="shared" si="0"/>
        <v>13920</v>
      </c>
      <c r="K12" s="212"/>
      <c r="L12" s="212"/>
      <c r="M12" s="212"/>
      <c r="N12" s="213"/>
      <c r="O12" s="213"/>
      <c r="P12" s="213"/>
      <c r="Q12" s="213"/>
      <c r="R12" s="213"/>
      <c r="S12" s="213"/>
      <c r="T12" s="213"/>
      <c r="U12" s="213"/>
      <c r="V12" s="213"/>
      <c r="W12" s="201"/>
      <c r="X12" s="201"/>
      <c r="Y12" s="201"/>
      <c r="Z12" s="201"/>
    </row>
    <row r="13" spans="1:26">
      <c r="A13" s="245" t="s">
        <v>235</v>
      </c>
      <c r="B13" s="246" t="s">
        <v>201</v>
      </c>
      <c r="C13" s="247" t="s">
        <v>234</v>
      </c>
      <c r="D13" s="208" t="s">
        <v>554</v>
      </c>
      <c r="E13" s="209">
        <v>1</v>
      </c>
      <c r="F13" s="248" t="s">
        <v>44</v>
      </c>
      <c r="G13" s="210"/>
      <c r="H13" s="271">
        <v>2784</v>
      </c>
      <c r="I13" s="271">
        <v>11136</v>
      </c>
      <c r="J13" s="211">
        <f t="shared" si="0"/>
        <v>13920</v>
      </c>
      <c r="K13" s="212"/>
      <c r="L13" s="212"/>
      <c r="M13" s="212"/>
      <c r="N13" s="213"/>
      <c r="O13" s="213"/>
      <c r="P13" s="213"/>
      <c r="Q13" s="213"/>
      <c r="R13" s="213"/>
      <c r="S13" s="213"/>
      <c r="T13" s="213"/>
      <c r="U13" s="213"/>
      <c r="V13" s="213"/>
      <c r="W13" s="201"/>
      <c r="X13" s="201"/>
      <c r="Y13" s="201"/>
      <c r="Z13" s="201"/>
    </row>
    <row r="14" spans="1:26">
      <c r="A14" s="245" t="s">
        <v>330</v>
      </c>
      <c r="B14" s="251" t="s">
        <v>14</v>
      </c>
      <c r="C14" s="247" t="s">
        <v>229</v>
      </c>
      <c r="D14" s="208" t="s">
        <v>554</v>
      </c>
      <c r="E14" s="209">
        <v>1</v>
      </c>
      <c r="F14" s="252" t="s">
        <v>41</v>
      </c>
      <c r="G14" s="210"/>
      <c r="H14" s="272">
        <v>2312.25</v>
      </c>
      <c r="I14" s="272">
        <v>9249.0300000000007</v>
      </c>
      <c r="J14" s="211">
        <f t="shared" si="0"/>
        <v>11561.28</v>
      </c>
      <c r="K14" s="212"/>
      <c r="L14" s="212"/>
      <c r="M14" s="212"/>
      <c r="N14" s="213"/>
      <c r="O14" s="213"/>
      <c r="P14" s="213"/>
      <c r="Q14" s="213"/>
      <c r="R14" s="213"/>
      <c r="S14" s="213"/>
      <c r="T14" s="213"/>
      <c r="U14" s="213"/>
      <c r="V14" s="213"/>
      <c r="W14" s="201"/>
      <c r="X14" s="201"/>
      <c r="Y14" s="201"/>
      <c r="Z14" s="201"/>
    </row>
    <row r="15" spans="1:26">
      <c r="A15" s="245" t="s">
        <v>331</v>
      </c>
      <c r="B15" s="251" t="s">
        <v>14</v>
      </c>
      <c r="C15" s="247" t="s">
        <v>18</v>
      </c>
      <c r="D15" s="208" t="s">
        <v>554</v>
      </c>
      <c r="E15" s="209">
        <v>1</v>
      </c>
      <c r="F15" s="247" t="s">
        <v>50</v>
      </c>
      <c r="G15" s="210"/>
      <c r="H15" s="272">
        <v>2312.25</v>
      </c>
      <c r="I15" s="272">
        <v>9249.0300000000007</v>
      </c>
      <c r="J15" s="211">
        <f t="shared" si="0"/>
        <v>11561.28</v>
      </c>
      <c r="K15" s="212"/>
      <c r="L15" s="212"/>
      <c r="M15" s="212"/>
      <c r="N15" s="213"/>
      <c r="O15" s="213"/>
      <c r="P15" s="213"/>
      <c r="Q15" s="213"/>
      <c r="R15" s="213"/>
      <c r="S15" s="213"/>
      <c r="T15" s="213"/>
      <c r="U15" s="213"/>
      <c r="V15" s="213"/>
      <c r="W15" s="201"/>
      <c r="X15" s="201"/>
      <c r="Y15" s="201"/>
      <c r="Z15" s="201"/>
    </row>
    <row r="16" spans="1:26">
      <c r="A16" s="253" t="s">
        <v>241</v>
      </c>
      <c r="B16" s="251" t="s">
        <v>14</v>
      </c>
      <c r="C16" s="247" t="s">
        <v>18</v>
      </c>
      <c r="D16" s="208" t="s">
        <v>554</v>
      </c>
      <c r="E16" s="209">
        <v>1</v>
      </c>
      <c r="F16" s="253" t="s">
        <v>239</v>
      </c>
      <c r="G16" s="210"/>
      <c r="H16" s="272">
        <v>2312.25</v>
      </c>
      <c r="I16" s="272">
        <v>9249.0300000000007</v>
      </c>
      <c r="J16" s="211">
        <f t="shared" si="0"/>
        <v>11561.28</v>
      </c>
      <c r="K16" s="212"/>
      <c r="L16" s="212"/>
      <c r="M16" s="212"/>
      <c r="N16" s="213"/>
      <c r="O16" s="213"/>
      <c r="P16" s="213"/>
      <c r="Q16" s="213"/>
      <c r="R16" s="213"/>
      <c r="S16" s="213"/>
      <c r="T16" s="213"/>
      <c r="U16" s="213"/>
      <c r="V16" s="213"/>
      <c r="W16" s="201"/>
      <c r="X16" s="201"/>
      <c r="Y16" s="201"/>
      <c r="Z16" s="201"/>
    </row>
    <row r="17" spans="1:26">
      <c r="A17" s="254" t="s">
        <v>144</v>
      </c>
      <c r="B17" s="255" t="s">
        <v>19</v>
      </c>
      <c r="C17" s="247" t="s">
        <v>18</v>
      </c>
      <c r="D17" s="208" t="s">
        <v>554</v>
      </c>
      <c r="E17" s="209">
        <v>1</v>
      </c>
      <c r="F17" s="256" t="s">
        <v>20</v>
      </c>
      <c r="G17" s="210"/>
      <c r="H17" s="272">
        <v>1695.65</v>
      </c>
      <c r="I17" s="272">
        <v>6782.61</v>
      </c>
      <c r="J17" s="211">
        <f t="shared" si="0"/>
        <v>8478.26</v>
      </c>
      <c r="K17" s="212"/>
      <c r="L17" s="212"/>
      <c r="M17" s="212"/>
      <c r="N17" s="213"/>
      <c r="O17" s="213"/>
      <c r="P17" s="213"/>
      <c r="Q17" s="213"/>
      <c r="R17" s="213"/>
      <c r="S17" s="213"/>
      <c r="T17" s="213"/>
      <c r="U17" s="213"/>
      <c r="V17" s="213"/>
      <c r="W17" s="201"/>
      <c r="X17" s="201"/>
      <c r="Y17" s="201"/>
      <c r="Z17" s="201"/>
    </row>
    <row r="18" spans="1:26">
      <c r="A18" s="245" t="s">
        <v>205</v>
      </c>
      <c r="B18" s="251" t="s">
        <v>19</v>
      </c>
      <c r="C18" s="247" t="s">
        <v>18</v>
      </c>
      <c r="D18" s="208" t="s">
        <v>554</v>
      </c>
      <c r="E18" s="209">
        <v>1</v>
      </c>
      <c r="F18" s="247" t="s">
        <v>204</v>
      </c>
      <c r="G18" s="210"/>
      <c r="H18" s="272">
        <v>1695.65</v>
      </c>
      <c r="I18" s="272">
        <v>6782.61</v>
      </c>
      <c r="J18" s="211">
        <f t="shared" si="0"/>
        <v>8478.26</v>
      </c>
      <c r="K18" s="212"/>
      <c r="L18" s="212"/>
      <c r="M18" s="212"/>
      <c r="N18" s="213"/>
      <c r="O18" s="213"/>
      <c r="P18" s="213"/>
      <c r="Q18" s="213"/>
      <c r="R18" s="213"/>
      <c r="S18" s="213"/>
      <c r="T18" s="213"/>
      <c r="U18" s="213"/>
      <c r="V18" s="213"/>
      <c r="W18" s="201"/>
      <c r="X18" s="201"/>
      <c r="Y18" s="201"/>
      <c r="Z18" s="201"/>
    </row>
    <row r="19" spans="1:26">
      <c r="A19" s="254" t="s">
        <v>22</v>
      </c>
      <c r="B19" s="251" t="s">
        <v>19</v>
      </c>
      <c r="C19" s="247" t="s">
        <v>18</v>
      </c>
      <c r="D19" s="208" t="s">
        <v>554</v>
      </c>
      <c r="E19" s="209">
        <v>1</v>
      </c>
      <c r="F19" s="257" t="s">
        <v>351</v>
      </c>
      <c r="G19" s="210"/>
      <c r="H19" s="272">
        <v>1695.65</v>
      </c>
      <c r="I19" s="272">
        <v>6782.61</v>
      </c>
      <c r="J19" s="211">
        <f t="shared" si="0"/>
        <v>8478.26</v>
      </c>
      <c r="K19" s="212"/>
      <c r="L19" s="212"/>
      <c r="M19" s="212"/>
      <c r="N19" s="213"/>
      <c r="O19" s="213"/>
      <c r="P19" s="213"/>
      <c r="Q19" s="213"/>
      <c r="R19" s="213"/>
      <c r="S19" s="213"/>
      <c r="T19" s="213"/>
      <c r="U19" s="213"/>
      <c r="V19" s="213"/>
      <c r="W19" s="201"/>
      <c r="X19" s="201"/>
      <c r="Y19" s="201"/>
      <c r="Z19" s="201"/>
    </row>
    <row r="20" spans="1:26">
      <c r="A20" s="245" t="s">
        <v>22</v>
      </c>
      <c r="B20" s="255" t="s">
        <v>19</v>
      </c>
      <c r="C20" s="247" t="s">
        <v>18</v>
      </c>
      <c r="D20" s="208" t="s">
        <v>554</v>
      </c>
      <c r="E20" s="209">
        <v>1</v>
      </c>
      <c r="F20" s="247" t="s">
        <v>283</v>
      </c>
      <c r="G20" s="210"/>
      <c r="H20" s="272">
        <v>1695.65</v>
      </c>
      <c r="I20" s="272">
        <v>6782.61</v>
      </c>
      <c r="J20" s="211">
        <f t="shared" si="0"/>
        <v>8478.26</v>
      </c>
      <c r="K20" s="212"/>
      <c r="L20" s="212"/>
      <c r="M20" s="212"/>
      <c r="N20" s="213"/>
      <c r="O20" s="213"/>
      <c r="P20" s="213"/>
      <c r="Q20" s="213"/>
      <c r="R20" s="213"/>
      <c r="S20" s="213"/>
      <c r="T20" s="213"/>
      <c r="U20" s="213"/>
      <c r="V20" s="213"/>
      <c r="W20" s="201"/>
      <c r="X20" s="201"/>
      <c r="Y20" s="201"/>
      <c r="Z20" s="201"/>
    </row>
    <row r="21" spans="1:26">
      <c r="A21" s="254" t="s">
        <v>22</v>
      </c>
      <c r="B21" s="251" t="s">
        <v>19</v>
      </c>
      <c r="C21" s="249" t="s">
        <v>18</v>
      </c>
      <c r="D21" s="208" t="s">
        <v>554</v>
      </c>
      <c r="E21" s="209">
        <v>1</v>
      </c>
      <c r="F21" s="258" t="s">
        <v>364</v>
      </c>
      <c r="G21" s="210"/>
      <c r="H21" s="272">
        <v>1695.65</v>
      </c>
      <c r="I21" s="272">
        <v>6782.61</v>
      </c>
      <c r="J21" s="211">
        <f t="shared" si="0"/>
        <v>8478.26</v>
      </c>
      <c r="K21" s="212"/>
      <c r="L21" s="212"/>
      <c r="M21" s="212"/>
      <c r="N21" s="213"/>
      <c r="O21" s="213"/>
      <c r="P21" s="213"/>
      <c r="Q21" s="213"/>
      <c r="R21" s="213"/>
      <c r="S21" s="213"/>
      <c r="T21" s="213"/>
      <c r="U21" s="213"/>
      <c r="V21" s="213"/>
      <c r="W21" s="201"/>
      <c r="X21" s="201"/>
      <c r="Y21" s="201"/>
      <c r="Z21" s="201"/>
    </row>
    <row r="22" spans="1:26">
      <c r="A22" s="245" t="s">
        <v>22</v>
      </c>
      <c r="B22" s="251" t="s">
        <v>19</v>
      </c>
      <c r="C22" s="249" t="s">
        <v>18</v>
      </c>
      <c r="D22" s="208" t="s">
        <v>554</v>
      </c>
      <c r="E22" s="209">
        <v>1</v>
      </c>
      <c r="F22" s="249" t="s">
        <v>362</v>
      </c>
      <c r="G22" s="210"/>
      <c r="H22" s="272">
        <v>1695.65</v>
      </c>
      <c r="I22" s="272">
        <v>6782.61</v>
      </c>
      <c r="J22" s="211">
        <f t="shared" si="0"/>
        <v>8478.26</v>
      </c>
      <c r="K22" s="212"/>
      <c r="L22" s="212"/>
      <c r="M22" s="212"/>
      <c r="N22" s="213"/>
      <c r="O22" s="213"/>
      <c r="P22" s="213"/>
      <c r="Q22" s="213"/>
      <c r="R22" s="213"/>
      <c r="S22" s="213"/>
      <c r="T22" s="213"/>
      <c r="U22" s="213"/>
      <c r="V22" s="213"/>
      <c r="W22" s="201"/>
      <c r="X22" s="201"/>
      <c r="Y22" s="201"/>
      <c r="Z22" s="201"/>
    </row>
    <row r="23" spans="1:26">
      <c r="A23" s="254" t="s">
        <v>245</v>
      </c>
      <c r="B23" s="255" t="s">
        <v>31</v>
      </c>
      <c r="C23" s="247" t="s">
        <v>18</v>
      </c>
      <c r="D23" s="208" t="s">
        <v>554</v>
      </c>
      <c r="E23" s="209">
        <v>1</v>
      </c>
      <c r="F23" s="256" t="s">
        <v>47</v>
      </c>
      <c r="G23" s="210"/>
      <c r="H23" s="272">
        <v>1425.9</v>
      </c>
      <c r="I23" s="272">
        <v>5703.56</v>
      </c>
      <c r="J23" s="211">
        <f t="shared" si="0"/>
        <v>7129.4600000000009</v>
      </c>
      <c r="K23" s="212"/>
      <c r="L23" s="212"/>
      <c r="M23" s="212"/>
      <c r="N23" s="213"/>
      <c r="O23" s="213"/>
      <c r="P23" s="213"/>
      <c r="Q23" s="213"/>
      <c r="R23" s="213"/>
      <c r="S23" s="213"/>
      <c r="T23" s="213"/>
      <c r="U23" s="213"/>
      <c r="V23" s="213"/>
      <c r="W23" s="201"/>
      <c r="X23" s="201"/>
      <c r="Y23" s="201"/>
      <c r="Z23" s="201"/>
    </row>
    <row r="24" spans="1:26">
      <c r="A24" s="254" t="s">
        <v>246</v>
      </c>
      <c r="B24" s="251" t="s">
        <v>31</v>
      </c>
      <c r="C24" s="249" t="s">
        <v>224</v>
      </c>
      <c r="D24" s="208" t="s">
        <v>554</v>
      </c>
      <c r="E24" s="209">
        <v>1</v>
      </c>
      <c r="F24" s="256" t="s">
        <v>53</v>
      </c>
      <c r="G24" s="210"/>
      <c r="H24" s="272">
        <v>1425.9</v>
      </c>
      <c r="I24" s="272">
        <v>5703.56</v>
      </c>
      <c r="J24" s="211">
        <f t="shared" si="0"/>
        <v>7129.4600000000009</v>
      </c>
      <c r="K24" s="212"/>
      <c r="L24" s="212"/>
      <c r="M24" s="212"/>
      <c r="N24" s="213"/>
      <c r="O24" s="213"/>
      <c r="P24" s="213"/>
      <c r="Q24" s="213"/>
      <c r="R24" s="213"/>
      <c r="S24" s="213"/>
      <c r="T24" s="213"/>
      <c r="U24" s="213"/>
      <c r="V24" s="213"/>
      <c r="W24" s="201"/>
      <c r="X24" s="201"/>
      <c r="Y24" s="201"/>
      <c r="Z24" s="201"/>
    </row>
    <row r="25" spans="1:26">
      <c r="A25" s="254" t="s">
        <v>247</v>
      </c>
      <c r="B25" s="251" t="s">
        <v>31</v>
      </c>
      <c r="C25" s="249" t="s">
        <v>18</v>
      </c>
      <c r="D25" s="208" t="s">
        <v>554</v>
      </c>
      <c r="E25" s="209">
        <v>1</v>
      </c>
      <c r="F25" s="249" t="s">
        <v>195</v>
      </c>
      <c r="G25" s="210"/>
      <c r="H25" s="272">
        <v>1425.9</v>
      </c>
      <c r="I25" s="272">
        <v>5703.56</v>
      </c>
      <c r="J25" s="211">
        <f t="shared" si="0"/>
        <v>7129.4600000000009</v>
      </c>
      <c r="K25" s="212"/>
      <c r="L25" s="212"/>
      <c r="M25" s="212"/>
      <c r="N25" s="213"/>
      <c r="O25" s="213"/>
      <c r="P25" s="213"/>
      <c r="Q25" s="213"/>
      <c r="R25" s="213"/>
      <c r="S25" s="213"/>
      <c r="T25" s="213"/>
      <c r="U25" s="213"/>
      <c r="V25" s="213"/>
      <c r="W25" s="201"/>
      <c r="X25" s="201"/>
      <c r="Y25" s="201"/>
      <c r="Z25" s="201"/>
    </row>
    <row r="26" spans="1:26">
      <c r="A26" s="245" t="s">
        <v>248</v>
      </c>
      <c r="B26" s="255" t="s">
        <v>31</v>
      </c>
      <c r="C26" s="247" t="s">
        <v>224</v>
      </c>
      <c r="D26" s="208" t="s">
        <v>554</v>
      </c>
      <c r="E26" s="209">
        <v>1</v>
      </c>
      <c r="F26" s="252" t="s">
        <v>73</v>
      </c>
      <c r="G26" s="210"/>
      <c r="H26" s="272">
        <v>1425.9</v>
      </c>
      <c r="I26" s="272">
        <v>5703.56</v>
      </c>
      <c r="J26" s="211">
        <f t="shared" si="0"/>
        <v>7129.4600000000009</v>
      </c>
      <c r="K26" s="212"/>
      <c r="L26" s="212"/>
      <c r="M26" s="212"/>
      <c r="N26" s="213"/>
      <c r="O26" s="213"/>
      <c r="P26" s="213"/>
      <c r="Q26" s="213"/>
      <c r="R26" s="213"/>
      <c r="S26" s="213"/>
      <c r="T26" s="213"/>
      <c r="U26" s="213"/>
      <c r="V26" s="213"/>
      <c r="W26" s="201"/>
      <c r="X26" s="201"/>
      <c r="Y26" s="201"/>
      <c r="Z26" s="201"/>
    </row>
    <row r="27" spans="1:26">
      <c r="A27" s="245" t="s">
        <v>369</v>
      </c>
      <c r="B27" s="255" t="s">
        <v>31</v>
      </c>
      <c r="C27" s="249" t="s">
        <v>232</v>
      </c>
      <c r="D27" s="208" t="s">
        <v>554</v>
      </c>
      <c r="E27" s="209">
        <v>1</v>
      </c>
      <c r="F27" s="256" t="s">
        <v>95</v>
      </c>
      <c r="G27" s="210"/>
      <c r="H27" s="272">
        <v>1425.9</v>
      </c>
      <c r="I27" s="272">
        <v>5703.56</v>
      </c>
      <c r="J27" s="211">
        <f t="shared" si="0"/>
        <v>7129.4600000000009</v>
      </c>
      <c r="K27" s="212"/>
      <c r="L27" s="212"/>
      <c r="M27" s="212"/>
      <c r="N27" s="213"/>
      <c r="O27" s="213"/>
      <c r="P27" s="213"/>
      <c r="Q27" s="213"/>
      <c r="R27" s="213"/>
      <c r="S27" s="213"/>
      <c r="T27" s="213"/>
      <c r="U27" s="213"/>
      <c r="V27" s="213"/>
      <c r="W27" s="201"/>
      <c r="X27" s="201"/>
      <c r="Y27" s="201"/>
      <c r="Z27" s="201"/>
    </row>
    <row r="28" spans="1:26">
      <c r="A28" s="245" t="s">
        <v>249</v>
      </c>
      <c r="B28" s="255" t="s">
        <v>31</v>
      </c>
      <c r="C28" s="247" t="s">
        <v>229</v>
      </c>
      <c r="D28" s="208" t="s">
        <v>554</v>
      </c>
      <c r="E28" s="209">
        <v>1</v>
      </c>
      <c r="F28" s="252" t="s">
        <v>71</v>
      </c>
      <c r="G28" s="210"/>
      <c r="H28" s="272">
        <v>1425.9</v>
      </c>
      <c r="I28" s="272">
        <v>5703.56</v>
      </c>
      <c r="J28" s="211">
        <f t="shared" si="0"/>
        <v>7129.4600000000009</v>
      </c>
      <c r="K28" s="212"/>
      <c r="L28" s="212"/>
      <c r="M28" s="212"/>
      <c r="N28" s="213"/>
      <c r="O28" s="213"/>
      <c r="P28" s="213"/>
      <c r="Q28" s="213"/>
      <c r="R28" s="213"/>
      <c r="S28" s="213"/>
      <c r="T28" s="213"/>
      <c r="U28" s="213"/>
      <c r="V28" s="213"/>
      <c r="W28" s="201"/>
      <c r="X28" s="201"/>
      <c r="Y28" s="201"/>
      <c r="Z28" s="201"/>
    </row>
    <row r="29" spans="1:26">
      <c r="A29" s="245" t="s">
        <v>250</v>
      </c>
      <c r="B29" s="255" t="s">
        <v>31</v>
      </c>
      <c r="C29" s="247" t="s">
        <v>224</v>
      </c>
      <c r="D29" s="208" t="s">
        <v>554</v>
      </c>
      <c r="E29" s="209">
        <v>1</v>
      </c>
      <c r="F29" s="247" t="s">
        <v>83</v>
      </c>
      <c r="G29" s="210"/>
      <c r="H29" s="272">
        <v>1425.9</v>
      </c>
      <c r="I29" s="272">
        <v>5703.56</v>
      </c>
      <c r="J29" s="211">
        <f t="shared" si="0"/>
        <v>7129.4600000000009</v>
      </c>
      <c r="K29" s="212"/>
      <c r="L29" s="212"/>
      <c r="M29" s="212"/>
      <c r="N29" s="213"/>
      <c r="O29" s="213"/>
      <c r="P29" s="213"/>
      <c r="Q29" s="213"/>
      <c r="R29" s="213"/>
      <c r="S29" s="213"/>
      <c r="T29" s="213"/>
      <c r="U29" s="213"/>
      <c r="V29" s="213"/>
      <c r="W29" s="201"/>
      <c r="X29" s="201"/>
      <c r="Y29" s="201"/>
      <c r="Z29" s="201"/>
    </row>
    <row r="30" spans="1:26">
      <c r="A30" s="254" t="s">
        <v>289</v>
      </c>
      <c r="B30" s="255" t="s">
        <v>31</v>
      </c>
      <c r="C30" s="247" t="s">
        <v>18</v>
      </c>
      <c r="D30" s="208" t="s">
        <v>554</v>
      </c>
      <c r="E30" s="209">
        <v>1</v>
      </c>
      <c r="F30" s="247" t="s">
        <v>286</v>
      </c>
      <c r="G30" s="210"/>
      <c r="H30" s="272">
        <v>1425.9</v>
      </c>
      <c r="I30" s="272">
        <v>5703.56</v>
      </c>
      <c r="J30" s="211">
        <f t="shared" si="0"/>
        <v>7129.4600000000009</v>
      </c>
      <c r="K30" s="212"/>
      <c r="L30" s="212"/>
      <c r="M30" s="212"/>
      <c r="N30" s="213"/>
      <c r="O30" s="213"/>
      <c r="P30" s="213"/>
      <c r="Q30" s="213"/>
      <c r="R30" s="213"/>
      <c r="S30" s="213"/>
      <c r="T30" s="213"/>
      <c r="U30" s="213"/>
      <c r="V30" s="213"/>
      <c r="W30" s="201"/>
      <c r="X30" s="201"/>
      <c r="Y30" s="201"/>
      <c r="Z30" s="201"/>
    </row>
    <row r="31" spans="1:26">
      <c r="A31" s="254" t="s">
        <v>378</v>
      </c>
      <c r="B31" s="255" t="s">
        <v>31</v>
      </c>
      <c r="C31" s="249" t="s">
        <v>24</v>
      </c>
      <c r="D31" s="208" t="s">
        <v>554</v>
      </c>
      <c r="E31" s="209">
        <v>1</v>
      </c>
      <c r="F31" s="256" t="s">
        <v>65</v>
      </c>
      <c r="G31" s="210"/>
      <c r="H31" s="272">
        <v>1425.9</v>
      </c>
      <c r="I31" s="272">
        <v>5703.56</v>
      </c>
      <c r="J31" s="211">
        <f t="shared" si="0"/>
        <v>7129.4600000000009</v>
      </c>
      <c r="K31" s="212"/>
      <c r="L31" s="212"/>
      <c r="M31" s="212"/>
      <c r="N31" s="213"/>
      <c r="O31" s="213"/>
      <c r="P31" s="213"/>
      <c r="Q31" s="213"/>
      <c r="R31" s="213"/>
      <c r="S31" s="213"/>
      <c r="T31" s="213"/>
      <c r="U31" s="213"/>
      <c r="V31" s="213"/>
      <c r="W31" s="201"/>
      <c r="X31" s="201"/>
      <c r="Y31" s="201"/>
      <c r="Z31" s="201"/>
    </row>
    <row r="32" spans="1:26">
      <c r="A32" s="254" t="s">
        <v>251</v>
      </c>
      <c r="B32" s="251" t="s">
        <v>34</v>
      </c>
      <c r="C32" s="249" t="s">
        <v>234</v>
      </c>
      <c r="D32" s="208" t="s">
        <v>554</v>
      </c>
      <c r="E32" s="209">
        <v>1</v>
      </c>
      <c r="F32" s="256" t="s">
        <v>54</v>
      </c>
      <c r="G32" s="210"/>
      <c r="H32" s="272">
        <v>1310.28</v>
      </c>
      <c r="I32" s="272">
        <v>5241.1099999999997</v>
      </c>
      <c r="J32" s="211">
        <f t="shared" si="0"/>
        <v>6551.3899999999994</v>
      </c>
      <c r="K32" s="212"/>
      <c r="L32" s="212"/>
      <c r="M32" s="212"/>
      <c r="N32" s="213"/>
      <c r="O32" s="213"/>
      <c r="P32" s="213"/>
      <c r="Q32" s="213"/>
      <c r="R32" s="213"/>
      <c r="S32" s="213"/>
      <c r="T32" s="213"/>
      <c r="U32" s="213"/>
      <c r="V32" s="213"/>
      <c r="W32" s="201"/>
      <c r="X32" s="201"/>
      <c r="Y32" s="201"/>
      <c r="Z32" s="201"/>
    </row>
    <row r="33" spans="1:26">
      <c r="A33" s="254" t="s">
        <v>251</v>
      </c>
      <c r="B33" s="251" t="s">
        <v>34</v>
      </c>
      <c r="C33" s="249" t="s">
        <v>234</v>
      </c>
      <c r="D33" s="208" t="s">
        <v>554</v>
      </c>
      <c r="E33" s="209">
        <v>1</v>
      </c>
      <c r="F33" s="258" t="s">
        <v>365</v>
      </c>
      <c r="G33" s="210"/>
      <c r="H33" s="272">
        <v>1310.28</v>
      </c>
      <c r="I33" s="272">
        <v>5241.1099999999997</v>
      </c>
      <c r="J33" s="211">
        <f t="shared" si="0"/>
        <v>6551.3899999999994</v>
      </c>
      <c r="K33" s="212"/>
      <c r="L33" s="212"/>
      <c r="M33" s="212"/>
      <c r="N33" s="213"/>
      <c r="O33" s="213"/>
      <c r="P33" s="213"/>
      <c r="Q33" s="213"/>
      <c r="R33" s="213"/>
      <c r="S33" s="213"/>
      <c r="T33" s="213"/>
      <c r="U33" s="213"/>
      <c r="V33" s="213"/>
      <c r="W33" s="201"/>
      <c r="X33" s="201"/>
      <c r="Y33" s="201"/>
      <c r="Z33" s="201"/>
    </row>
    <row r="34" spans="1:26">
      <c r="A34" s="254" t="s">
        <v>252</v>
      </c>
      <c r="B34" s="251" t="s">
        <v>34</v>
      </c>
      <c r="C34" s="249" t="s">
        <v>234</v>
      </c>
      <c r="D34" s="208" t="s">
        <v>556</v>
      </c>
      <c r="E34" s="209">
        <v>1</v>
      </c>
      <c r="F34" s="256" t="s">
        <v>57</v>
      </c>
      <c r="G34" s="210"/>
      <c r="H34" s="272">
        <v>1310.28</v>
      </c>
      <c r="I34" s="272">
        <v>5241.1099999999997</v>
      </c>
      <c r="J34" s="211">
        <f t="shared" si="0"/>
        <v>6551.3899999999994</v>
      </c>
      <c r="K34" s="212"/>
      <c r="L34" s="212"/>
      <c r="M34" s="212"/>
      <c r="N34" s="213"/>
      <c r="O34" s="213"/>
      <c r="P34" s="213"/>
      <c r="Q34" s="213"/>
      <c r="R34" s="213"/>
      <c r="S34" s="213"/>
      <c r="T34" s="213"/>
      <c r="U34" s="213"/>
      <c r="V34" s="213"/>
      <c r="W34" s="201"/>
      <c r="X34" s="201"/>
      <c r="Y34" s="201"/>
      <c r="Z34" s="201"/>
    </row>
    <row r="35" spans="1:26">
      <c r="A35" s="254" t="s">
        <v>148</v>
      </c>
      <c r="B35" s="251" t="s">
        <v>34</v>
      </c>
      <c r="C35" s="249" t="s">
        <v>18</v>
      </c>
      <c r="D35" s="208" t="s">
        <v>554</v>
      </c>
      <c r="E35" s="209">
        <v>1</v>
      </c>
      <c r="F35" s="256" t="s">
        <v>60</v>
      </c>
      <c r="G35" s="210"/>
      <c r="H35" s="272">
        <v>1310.28</v>
      </c>
      <c r="I35" s="272">
        <v>5241.1099999999997</v>
      </c>
      <c r="J35" s="211">
        <f t="shared" si="0"/>
        <v>6551.3899999999994</v>
      </c>
      <c r="K35" s="212"/>
      <c r="L35" s="212"/>
      <c r="M35" s="212"/>
      <c r="N35" s="213"/>
      <c r="O35" s="213"/>
      <c r="P35" s="213"/>
      <c r="Q35" s="213"/>
      <c r="R35" s="213"/>
      <c r="S35" s="213"/>
      <c r="T35" s="213"/>
      <c r="U35" s="213"/>
      <c r="V35" s="213"/>
      <c r="W35" s="201"/>
      <c r="X35" s="201"/>
      <c r="Y35" s="201"/>
      <c r="Z35" s="201"/>
    </row>
    <row r="36" spans="1:26">
      <c r="A36" s="254" t="s">
        <v>149</v>
      </c>
      <c r="B36" s="251" t="s">
        <v>34</v>
      </c>
      <c r="C36" s="249" t="s">
        <v>229</v>
      </c>
      <c r="D36" s="208" t="s">
        <v>554</v>
      </c>
      <c r="E36" s="209">
        <v>1</v>
      </c>
      <c r="F36" s="256" t="s">
        <v>61</v>
      </c>
      <c r="G36" s="210"/>
      <c r="H36" s="272">
        <v>1310.28</v>
      </c>
      <c r="I36" s="272">
        <v>5241.1099999999997</v>
      </c>
      <c r="J36" s="211">
        <f t="shared" si="0"/>
        <v>6551.3899999999994</v>
      </c>
      <c r="K36" s="212"/>
      <c r="L36" s="212"/>
      <c r="M36" s="212"/>
      <c r="N36" s="213"/>
      <c r="O36" s="213"/>
      <c r="P36" s="213"/>
      <c r="Q36" s="213"/>
      <c r="R36" s="213"/>
      <c r="S36" s="213"/>
      <c r="T36" s="213"/>
      <c r="U36" s="213"/>
      <c r="V36" s="213"/>
      <c r="W36" s="201"/>
      <c r="X36" s="201"/>
      <c r="Y36" s="201"/>
      <c r="Z36" s="201"/>
    </row>
    <row r="37" spans="1:26">
      <c r="A37" s="245" t="s">
        <v>252</v>
      </c>
      <c r="B37" s="259" t="s">
        <v>34</v>
      </c>
      <c r="C37" s="247" t="s">
        <v>234</v>
      </c>
      <c r="D37" s="208" t="s">
        <v>554</v>
      </c>
      <c r="E37" s="209">
        <v>1</v>
      </c>
      <c r="F37" s="252" t="s">
        <v>62</v>
      </c>
      <c r="G37" s="210"/>
      <c r="H37" s="272">
        <v>1310.28</v>
      </c>
      <c r="I37" s="272">
        <v>5241.1099999999997</v>
      </c>
      <c r="J37" s="211">
        <f t="shared" si="0"/>
        <v>6551.3899999999994</v>
      </c>
      <c r="K37" s="212"/>
      <c r="L37" s="212"/>
      <c r="M37" s="212"/>
      <c r="N37" s="213"/>
      <c r="O37" s="213"/>
      <c r="P37" s="213"/>
      <c r="Q37" s="213"/>
      <c r="R37" s="213"/>
      <c r="S37" s="213"/>
      <c r="T37" s="213"/>
      <c r="U37" s="213"/>
      <c r="V37" s="213"/>
      <c r="W37" s="201"/>
      <c r="X37" s="201"/>
      <c r="Y37" s="201"/>
      <c r="Z37" s="201"/>
    </row>
    <row r="38" spans="1:26">
      <c r="A38" s="254" t="s">
        <v>253</v>
      </c>
      <c r="B38" s="255" t="s">
        <v>34</v>
      </c>
      <c r="C38" s="249" t="s">
        <v>229</v>
      </c>
      <c r="D38" s="208" t="s">
        <v>554</v>
      </c>
      <c r="E38" s="209">
        <v>1</v>
      </c>
      <c r="F38" s="256" t="s">
        <v>63</v>
      </c>
      <c r="G38" s="210"/>
      <c r="H38" s="272">
        <v>1310.28</v>
      </c>
      <c r="I38" s="272">
        <v>5241.1099999999997</v>
      </c>
      <c r="J38" s="211">
        <f t="shared" si="0"/>
        <v>6551.3899999999994</v>
      </c>
      <c r="K38" s="212"/>
      <c r="L38" s="212"/>
      <c r="M38" s="212"/>
      <c r="N38" s="213"/>
      <c r="O38" s="213"/>
      <c r="P38" s="213"/>
      <c r="Q38" s="213"/>
      <c r="R38" s="213"/>
      <c r="S38" s="213"/>
      <c r="T38" s="213"/>
      <c r="U38" s="213"/>
      <c r="V38" s="213"/>
      <c r="W38" s="201"/>
      <c r="X38" s="201"/>
      <c r="Y38" s="201"/>
      <c r="Z38" s="201"/>
    </row>
    <row r="39" spans="1:26">
      <c r="A39" s="254" t="s">
        <v>150</v>
      </c>
      <c r="B39" s="251" t="s">
        <v>34</v>
      </c>
      <c r="C39" s="249" t="s">
        <v>229</v>
      </c>
      <c r="D39" s="208" t="s">
        <v>554</v>
      </c>
      <c r="E39" s="209">
        <v>1</v>
      </c>
      <c r="F39" s="256" t="s">
        <v>64</v>
      </c>
      <c r="G39" s="210"/>
      <c r="H39" s="272">
        <v>1310.28</v>
      </c>
      <c r="I39" s="272">
        <v>5241.1099999999997</v>
      </c>
      <c r="J39" s="211">
        <f t="shared" si="0"/>
        <v>6551.3899999999994</v>
      </c>
      <c r="K39" s="212"/>
      <c r="L39" s="212"/>
      <c r="M39" s="212"/>
      <c r="N39" s="213"/>
      <c r="O39" s="213"/>
      <c r="P39" s="213"/>
      <c r="Q39" s="213"/>
      <c r="R39" s="213"/>
      <c r="S39" s="213"/>
      <c r="T39" s="213"/>
      <c r="U39" s="213"/>
      <c r="V39" s="213"/>
      <c r="W39" s="201"/>
      <c r="X39" s="201"/>
      <c r="Y39" s="201"/>
      <c r="Z39" s="201"/>
    </row>
    <row r="40" spans="1:26">
      <c r="A40" s="254" t="s">
        <v>152</v>
      </c>
      <c r="B40" s="251" t="s">
        <v>34</v>
      </c>
      <c r="C40" s="249" t="s">
        <v>24</v>
      </c>
      <c r="D40" s="208" t="s">
        <v>554</v>
      </c>
      <c r="E40" s="209">
        <v>1</v>
      </c>
      <c r="F40" s="256" t="s">
        <v>108</v>
      </c>
      <c r="G40" s="210"/>
      <c r="H40" s="272">
        <v>1310.28</v>
      </c>
      <c r="I40" s="272">
        <v>5241.1099999999997</v>
      </c>
      <c r="J40" s="211">
        <f t="shared" si="0"/>
        <v>6551.3899999999994</v>
      </c>
      <c r="K40" s="212"/>
      <c r="L40" s="212"/>
      <c r="M40" s="212"/>
      <c r="N40" s="213"/>
      <c r="O40" s="213"/>
      <c r="P40" s="213"/>
      <c r="Q40" s="213"/>
      <c r="R40" s="213"/>
      <c r="S40" s="213"/>
      <c r="T40" s="213"/>
      <c r="U40" s="213"/>
      <c r="V40" s="213"/>
      <c r="W40" s="201"/>
      <c r="X40" s="201"/>
      <c r="Y40" s="201"/>
      <c r="Z40" s="201"/>
    </row>
    <row r="41" spans="1:26">
      <c r="A41" s="254" t="s">
        <v>152</v>
      </c>
      <c r="B41" s="251" t="s">
        <v>34</v>
      </c>
      <c r="C41" s="249" t="s">
        <v>232</v>
      </c>
      <c r="D41" s="208" t="s">
        <v>554</v>
      </c>
      <c r="E41" s="209">
        <v>1</v>
      </c>
      <c r="F41" s="256" t="s">
        <v>81</v>
      </c>
      <c r="G41" s="210"/>
      <c r="H41" s="272">
        <v>1310.28</v>
      </c>
      <c r="I41" s="272">
        <v>5241.1099999999997</v>
      </c>
      <c r="J41" s="211">
        <f t="shared" si="0"/>
        <v>6551.3899999999994</v>
      </c>
      <c r="K41" s="212"/>
      <c r="L41" s="212"/>
      <c r="M41" s="212"/>
      <c r="N41" s="213"/>
      <c r="O41" s="213"/>
      <c r="P41" s="213"/>
      <c r="Q41" s="213"/>
      <c r="R41" s="213"/>
      <c r="S41" s="213"/>
      <c r="T41" s="213"/>
      <c r="U41" s="213"/>
      <c r="V41" s="213"/>
      <c r="W41" s="201"/>
      <c r="X41" s="201"/>
      <c r="Y41" s="201"/>
      <c r="Z41" s="201"/>
    </row>
    <row r="42" spans="1:26">
      <c r="A42" s="254" t="s">
        <v>254</v>
      </c>
      <c r="B42" s="251" t="s">
        <v>34</v>
      </c>
      <c r="C42" s="249" t="s">
        <v>227</v>
      </c>
      <c r="D42" s="208" t="s">
        <v>554</v>
      </c>
      <c r="E42" s="209">
        <v>1</v>
      </c>
      <c r="F42" s="256" t="s">
        <v>66</v>
      </c>
      <c r="G42" s="210"/>
      <c r="H42" s="272">
        <v>1310.28</v>
      </c>
      <c r="I42" s="272">
        <v>5241.1099999999997</v>
      </c>
      <c r="J42" s="211">
        <f t="shared" si="0"/>
        <v>6551.3899999999994</v>
      </c>
      <c r="K42" s="212"/>
      <c r="L42" s="212"/>
      <c r="M42" s="212"/>
      <c r="N42" s="213"/>
      <c r="O42" s="213"/>
      <c r="P42" s="213"/>
      <c r="Q42" s="213"/>
      <c r="R42" s="213"/>
      <c r="S42" s="213"/>
      <c r="T42" s="213"/>
      <c r="U42" s="213"/>
      <c r="V42" s="213"/>
      <c r="W42" s="201"/>
      <c r="X42" s="201"/>
      <c r="Y42" s="201"/>
      <c r="Z42" s="201"/>
    </row>
    <row r="43" spans="1:26">
      <c r="A43" s="254" t="s">
        <v>255</v>
      </c>
      <c r="B43" s="260" t="s">
        <v>34</v>
      </c>
      <c r="C43" s="249" t="s">
        <v>227</v>
      </c>
      <c r="D43" s="208" t="s">
        <v>554</v>
      </c>
      <c r="E43" s="209">
        <v>1</v>
      </c>
      <c r="F43" s="256" t="s">
        <v>67</v>
      </c>
      <c r="G43" s="210"/>
      <c r="H43" s="272">
        <v>1310.28</v>
      </c>
      <c r="I43" s="272">
        <v>5241.1099999999997</v>
      </c>
      <c r="J43" s="211">
        <f t="shared" si="0"/>
        <v>6551.3899999999994</v>
      </c>
      <c r="K43" s="212"/>
      <c r="L43" s="212"/>
      <c r="M43" s="212"/>
      <c r="N43" s="213"/>
      <c r="O43" s="213"/>
      <c r="P43" s="213"/>
      <c r="Q43" s="213"/>
      <c r="R43" s="213"/>
      <c r="S43" s="213"/>
      <c r="T43" s="213"/>
      <c r="U43" s="213"/>
      <c r="V43" s="213"/>
      <c r="W43" s="201"/>
      <c r="X43" s="201"/>
      <c r="Y43" s="201"/>
      <c r="Z43" s="201"/>
    </row>
    <row r="44" spans="1:26">
      <c r="A44" s="245" t="s">
        <v>150</v>
      </c>
      <c r="B44" s="251" t="s">
        <v>34</v>
      </c>
      <c r="C44" s="247" t="s">
        <v>229</v>
      </c>
      <c r="D44" s="208" t="s">
        <v>554</v>
      </c>
      <c r="E44" s="209">
        <v>1</v>
      </c>
      <c r="F44" s="247" t="s">
        <v>333</v>
      </c>
      <c r="G44" s="210"/>
      <c r="H44" s="272">
        <v>1310.28</v>
      </c>
      <c r="I44" s="272">
        <v>5241.1099999999997</v>
      </c>
      <c r="J44" s="211">
        <f t="shared" si="0"/>
        <v>6551.3899999999994</v>
      </c>
      <c r="K44" s="212"/>
      <c r="L44" s="212"/>
      <c r="M44" s="212"/>
      <c r="N44" s="213"/>
      <c r="O44" s="213"/>
      <c r="P44" s="213"/>
      <c r="Q44" s="213"/>
      <c r="R44" s="213"/>
      <c r="S44" s="213"/>
      <c r="T44" s="213"/>
      <c r="U44" s="213"/>
      <c r="V44" s="213"/>
      <c r="W44" s="201"/>
      <c r="X44" s="201"/>
      <c r="Y44" s="201"/>
      <c r="Z44" s="201"/>
    </row>
    <row r="45" spans="1:26">
      <c r="A45" s="254" t="s">
        <v>153</v>
      </c>
      <c r="B45" s="260" t="s">
        <v>34</v>
      </c>
      <c r="C45" s="249" t="s">
        <v>232</v>
      </c>
      <c r="D45" s="208" t="s">
        <v>554</v>
      </c>
      <c r="E45" s="209">
        <v>1</v>
      </c>
      <c r="F45" s="256" t="s">
        <v>70</v>
      </c>
      <c r="G45" s="210"/>
      <c r="H45" s="272">
        <v>1310.28</v>
      </c>
      <c r="I45" s="272">
        <v>5241.1099999999997</v>
      </c>
      <c r="J45" s="211">
        <f t="shared" si="0"/>
        <v>6551.3899999999994</v>
      </c>
      <c r="K45" s="212"/>
      <c r="L45" s="212"/>
      <c r="M45" s="212"/>
      <c r="N45" s="213"/>
      <c r="O45" s="213"/>
      <c r="P45" s="213"/>
      <c r="Q45" s="213"/>
      <c r="R45" s="213"/>
      <c r="S45" s="213"/>
      <c r="T45" s="213"/>
      <c r="U45" s="213"/>
      <c r="V45" s="213"/>
      <c r="W45" s="201"/>
      <c r="X45" s="201"/>
      <c r="Y45" s="201"/>
      <c r="Z45" s="201"/>
    </row>
    <row r="46" spans="1:26">
      <c r="A46" s="254" t="s">
        <v>150</v>
      </c>
      <c r="B46" s="260" t="s">
        <v>34</v>
      </c>
      <c r="C46" s="249" t="s">
        <v>229</v>
      </c>
      <c r="D46" s="208" t="s">
        <v>554</v>
      </c>
      <c r="E46" s="209">
        <v>1</v>
      </c>
      <c r="F46" s="253" t="s">
        <v>190</v>
      </c>
      <c r="G46" s="210"/>
      <c r="H46" s="272">
        <v>1310.28</v>
      </c>
      <c r="I46" s="272">
        <v>5241.1099999999997</v>
      </c>
      <c r="J46" s="211">
        <f t="shared" si="0"/>
        <v>6551.3899999999994</v>
      </c>
      <c r="K46" s="212"/>
      <c r="L46" s="212"/>
      <c r="M46" s="212"/>
      <c r="N46" s="213"/>
      <c r="O46" s="213"/>
      <c r="P46" s="213"/>
      <c r="Q46" s="213"/>
      <c r="R46" s="213"/>
      <c r="S46" s="213"/>
      <c r="T46" s="213"/>
      <c r="U46" s="213"/>
      <c r="V46" s="213"/>
      <c r="W46" s="201"/>
      <c r="X46" s="201"/>
      <c r="Y46" s="201"/>
      <c r="Z46" s="201"/>
    </row>
    <row r="47" spans="1:26">
      <c r="A47" s="254" t="s">
        <v>150</v>
      </c>
      <c r="B47" s="251" t="s">
        <v>34</v>
      </c>
      <c r="C47" s="247" t="s">
        <v>229</v>
      </c>
      <c r="D47" s="208" t="s">
        <v>554</v>
      </c>
      <c r="E47" s="209">
        <v>1</v>
      </c>
      <c r="F47" s="252" t="s">
        <v>277</v>
      </c>
      <c r="G47" s="210"/>
      <c r="H47" s="272">
        <v>1310.28</v>
      </c>
      <c r="I47" s="272">
        <v>5241.1099999999997</v>
      </c>
      <c r="J47" s="211">
        <f t="shared" si="0"/>
        <v>6551.3899999999994</v>
      </c>
      <c r="K47" s="212"/>
      <c r="L47" s="212"/>
      <c r="M47" s="212"/>
      <c r="N47" s="213"/>
      <c r="O47" s="213"/>
      <c r="P47" s="213"/>
      <c r="Q47" s="213"/>
      <c r="R47" s="213"/>
      <c r="S47" s="213"/>
      <c r="T47" s="213"/>
      <c r="U47" s="213"/>
      <c r="V47" s="213"/>
      <c r="W47" s="201"/>
      <c r="X47" s="201"/>
      <c r="Y47" s="201"/>
      <c r="Z47" s="201"/>
    </row>
    <row r="48" spans="1:26">
      <c r="A48" s="254" t="s">
        <v>154</v>
      </c>
      <c r="B48" s="260" t="s">
        <v>34</v>
      </c>
      <c r="C48" s="249" t="s">
        <v>229</v>
      </c>
      <c r="D48" s="208" t="s">
        <v>554</v>
      </c>
      <c r="E48" s="209">
        <v>1</v>
      </c>
      <c r="F48" s="256" t="s">
        <v>290</v>
      </c>
      <c r="G48" s="210"/>
      <c r="H48" s="272">
        <v>1310.28</v>
      </c>
      <c r="I48" s="272">
        <v>5241.1099999999997</v>
      </c>
      <c r="J48" s="211">
        <f t="shared" si="0"/>
        <v>6551.3899999999994</v>
      </c>
      <c r="K48" s="212"/>
      <c r="L48" s="212"/>
      <c r="M48" s="212"/>
      <c r="N48" s="213"/>
      <c r="O48" s="213"/>
      <c r="P48" s="213"/>
      <c r="Q48" s="213"/>
      <c r="R48" s="213"/>
      <c r="S48" s="213"/>
      <c r="T48" s="213"/>
      <c r="U48" s="213"/>
      <c r="V48" s="213"/>
      <c r="W48" s="201"/>
      <c r="X48" s="201"/>
      <c r="Y48" s="201"/>
      <c r="Z48" s="201"/>
    </row>
    <row r="49" spans="1:26">
      <c r="A49" s="254" t="s">
        <v>256</v>
      </c>
      <c r="B49" s="251" t="s">
        <v>34</v>
      </c>
      <c r="C49" s="249" t="s">
        <v>232</v>
      </c>
      <c r="D49" s="208" t="s">
        <v>554</v>
      </c>
      <c r="E49" s="209">
        <v>1</v>
      </c>
      <c r="F49" s="249" t="s">
        <v>191</v>
      </c>
      <c r="G49" s="210"/>
      <c r="H49" s="272">
        <v>1310.28</v>
      </c>
      <c r="I49" s="272">
        <v>5241.1099999999997</v>
      </c>
      <c r="J49" s="211">
        <f t="shared" si="0"/>
        <v>6551.3899999999994</v>
      </c>
      <c r="K49" s="212"/>
      <c r="L49" s="212"/>
      <c r="M49" s="212"/>
      <c r="N49" s="213"/>
      <c r="O49" s="213"/>
      <c r="P49" s="213"/>
      <c r="Q49" s="213"/>
      <c r="R49" s="213"/>
      <c r="S49" s="213"/>
      <c r="T49" s="213"/>
      <c r="U49" s="213"/>
      <c r="V49" s="213"/>
      <c r="W49" s="201"/>
      <c r="X49" s="201"/>
      <c r="Y49" s="201"/>
      <c r="Z49" s="201"/>
    </row>
    <row r="50" spans="1:26">
      <c r="A50" s="254" t="s">
        <v>55</v>
      </c>
      <c r="B50" s="251" t="s">
        <v>34</v>
      </c>
      <c r="C50" s="249" t="s">
        <v>227</v>
      </c>
      <c r="D50" s="208" t="s">
        <v>554</v>
      </c>
      <c r="E50" s="209">
        <v>1</v>
      </c>
      <c r="F50" s="249" t="s">
        <v>379</v>
      </c>
      <c r="G50" s="210"/>
      <c r="H50" s="272">
        <v>1310.28</v>
      </c>
      <c r="I50" s="272">
        <v>5241.1099999999997</v>
      </c>
      <c r="J50" s="211">
        <f t="shared" si="0"/>
        <v>6551.3899999999994</v>
      </c>
      <c r="K50" s="212"/>
      <c r="L50" s="212"/>
      <c r="M50" s="212"/>
      <c r="N50" s="213"/>
      <c r="O50" s="213"/>
      <c r="P50" s="213"/>
      <c r="Q50" s="213"/>
      <c r="R50" s="213"/>
      <c r="S50" s="213"/>
      <c r="T50" s="213"/>
      <c r="U50" s="213"/>
      <c r="V50" s="213"/>
      <c r="W50" s="201"/>
      <c r="X50" s="201"/>
      <c r="Y50" s="201"/>
      <c r="Z50" s="201"/>
    </row>
    <row r="51" spans="1:26">
      <c r="A51" s="245" t="s">
        <v>150</v>
      </c>
      <c r="B51" s="255" t="s">
        <v>34</v>
      </c>
      <c r="C51" s="247" t="s">
        <v>229</v>
      </c>
      <c r="D51" s="208" t="s">
        <v>554</v>
      </c>
      <c r="E51" s="209">
        <v>1</v>
      </c>
      <c r="F51" s="247" t="s">
        <v>211</v>
      </c>
      <c r="G51" s="210"/>
      <c r="H51" s="272">
        <v>1310.28</v>
      </c>
      <c r="I51" s="272">
        <v>5241.1099999999997</v>
      </c>
      <c r="J51" s="211">
        <f t="shared" si="0"/>
        <v>6551.3899999999994</v>
      </c>
      <c r="K51" s="212"/>
      <c r="L51" s="212"/>
      <c r="M51" s="212"/>
      <c r="N51" s="213"/>
      <c r="O51" s="213"/>
      <c r="P51" s="213"/>
      <c r="Q51" s="213"/>
      <c r="R51" s="213"/>
      <c r="S51" s="213"/>
      <c r="T51" s="213"/>
      <c r="U51" s="213"/>
      <c r="V51" s="213"/>
      <c r="W51" s="201"/>
      <c r="X51" s="201"/>
      <c r="Y51" s="201"/>
      <c r="Z51" s="201"/>
    </row>
    <row r="52" spans="1:26">
      <c r="A52" s="254" t="s">
        <v>155</v>
      </c>
      <c r="B52" s="255" t="s">
        <v>34</v>
      </c>
      <c r="C52" s="249" t="s">
        <v>18</v>
      </c>
      <c r="D52" s="208" t="s">
        <v>554</v>
      </c>
      <c r="E52" s="209">
        <v>1</v>
      </c>
      <c r="F52" s="249" t="s">
        <v>74</v>
      </c>
      <c r="G52" s="210"/>
      <c r="H52" s="272">
        <v>1310.28</v>
      </c>
      <c r="I52" s="272">
        <v>5241.1099999999997</v>
      </c>
      <c r="J52" s="211">
        <f t="shared" si="0"/>
        <v>6551.3899999999994</v>
      </c>
      <c r="K52" s="212"/>
      <c r="L52" s="212"/>
      <c r="M52" s="212"/>
      <c r="N52" s="213"/>
      <c r="O52" s="213"/>
      <c r="P52" s="213"/>
      <c r="Q52" s="213"/>
      <c r="R52" s="213"/>
      <c r="S52" s="213"/>
      <c r="T52" s="213"/>
      <c r="U52" s="213"/>
      <c r="V52" s="213"/>
      <c r="W52" s="201"/>
      <c r="X52" s="201"/>
      <c r="Y52" s="201"/>
      <c r="Z52" s="201"/>
    </row>
    <row r="53" spans="1:26">
      <c r="A53" s="254" t="s">
        <v>257</v>
      </c>
      <c r="B53" s="255" t="s">
        <v>34</v>
      </c>
      <c r="C53" s="249" t="s">
        <v>224</v>
      </c>
      <c r="D53" s="208" t="s">
        <v>556</v>
      </c>
      <c r="E53" s="209">
        <v>1</v>
      </c>
      <c r="F53" s="256" t="s">
        <v>51</v>
      </c>
      <c r="G53" s="210"/>
      <c r="H53" s="272">
        <v>1310.28</v>
      </c>
      <c r="I53" s="272">
        <v>5241.1099999999997</v>
      </c>
      <c r="J53" s="211">
        <f t="shared" si="0"/>
        <v>6551.3899999999994</v>
      </c>
      <c r="K53" s="212"/>
      <c r="L53" s="212"/>
      <c r="M53" s="212"/>
      <c r="N53" s="213"/>
      <c r="O53" s="213"/>
      <c r="P53" s="213"/>
      <c r="Q53" s="213"/>
      <c r="R53" s="213"/>
      <c r="S53" s="213"/>
      <c r="T53" s="213"/>
      <c r="U53" s="213"/>
      <c r="V53" s="213"/>
      <c r="W53" s="201"/>
      <c r="X53" s="201"/>
      <c r="Y53" s="201"/>
      <c r="Z53" s="201"/>
    </row>
    <row r="54" spans="1:26">
      <c r="A54" s="261" t="s">
        <v>207</v>
      </c>
      <c r="B54" s="255" t="s">
        <v>34</v>
      </c>
      <c r="C54" s="247" t="s">
        <v>18</v>
      </c>
      <c r="D54" s="208" t="s">
        <v>554</v>
      </c>
      <c r="E54" s="209">
        <v>1</v>
      </c>
      <c r="F54" s="247" t="s">
        <v>206</v>
      </c>
      <c r="G54" s="210"/>
      <c r="H54" s="272">
        <v>1310.28</v>
      </c>
      <c r="I54" s="272">
        <v>5241.1099999999997</v>
      </c>
      <c r="J54" s="211">
        <f t="shared" si="0"/>
        <v>6551.3899999999994</v>
      </c>
      <c r="K54" s="212"/>
      <c r="L54" s="212"/>
      <c r="M54" s="212"/>
      <c r="N54" s="213"/>
      <c r="O54" s="213"/>
      <c r="P54" s="213"/>
      <c r="Q54" s="213"/>
      <c r="R54" s="213"/>
      <c r="S54" s="213"/>
      <c r="T54" s="213"/>
      <c r="U54" s="213"/>
      <c r="V54" s="213"/>
      <c r="W54" s="201"/>
      <c r="X54" s="201"/>
      <c r="Y54" s="201"/>
      <c r="Z54" s="201"/>
    </row>
    <row r="55" spans="1:26">
      <c r="A55" s="261" t="s">
        <v>55</v>
      </c>
      <c r="B55" s="251" t="s">
        <v>34</v>
      </c>
      <c r="C55" s="247" t="s">
        <v>232</v>
      </c>
      <c r="D55" s="208" t="s">
        <v>554</v>
      </c>
      <c r="E55" s="209">
        <v>1</v>
      </c>
      <c r="F55" s="247" t="s">
        <v>208</v>
      </c>
      <c r="G55" s="210"/>
      <c r="H55" s="272">
        <v>1310.28</v>
      </c>
      <c r="I55" s="272">
        <v>5241.1099999999997</v>
      </c>
      <c r="J55" s="211">
        <f t="shared" si="0"/>
        <v>6551.3899999999994</v>
      </c>
      <c r="K55" s="212"/>
      <c r="L55" s="212"/>
      <c r="M55" s="212"/>
      <c r="N55" s="213"/>
      <c r="O55" s="213"/>
      <c r="P55" s="213"/>
      <c r="Q55" s="213"/>
      <c r="R55" s="213"/>
      <c r="S55" s="213"/>
      <c r="T55" s="213"/>
      <c r="U55" s="213"/>
      <c r="V55" s="213"/>
      <c r="W55" s="201"/>
      <c r="X55" s="201"/>
      <c r="Y55" s="201"/>
      <c r="Z55" s="201"/>
    </row>
    <row r="56" spans="1:26">
      <c r="A56" s="261" t="s">
        <v>213</v>
      </c>
      <c r="B56" s="251" t="s">
        <v>34</v>
      </c>
      <c r="C56" s="247" t="s">
        <v>232</v>
      </c>
      <c r="D56" s="208" t="s">
        <v>554</v>
      </c>
      <c r="E56" s="209">
        <v>1</v>
      </c>
      <c r="F56" s="247" t="s">
        <v>212</v>
      </c>
      <c r="G56" s="210"/>
      <c r="H56" s="272">
        <v>1310.28</v>
      </c>
      <c r="I56" s="272">
        <v>5241.1099999999997</v>
      </c>
      <c r="J56" s="211">
        <f t="shared" si="0"/>
        <v>6551.3899999999994</v>
      </c>
      <c r="K56" s="212"/>
      <c r="L56" s="212"/>
      <c r="M56" s="212"/>
      <c r="N56" s="213"/>
      <c r="O56" s="213"/>
      <c r="P56" s="213"/>
      <c r="Q56" s="213"/>
      <c r="R56" s="213"/>
      <c r="S56" s="213"/>
      <c r="T56" s="213"/>
      <c r="U56" s="213"/>
      <c r="V56" s="213"/>
      <c r="W56" s="201"/>
      <c r="X56" s="201"/>
      <c r="Y56" s="201"/>
      <c r="Z56" s="201"/>
    </row>
    <row r="57" spans="1:26">
      <c r="A57" s="254" t="s">
        <v>55</v>
      </c>
      <c r="B57" s="251" t="s">
        <v>34</v>
      </c>
      <c r="C57" s="249" t="s">
        <v>18</v>
      </c>
      <c r="D57" s="208" t="s">
        <v>554</v>
      </c>
      <c r="E57" s="209">
        <v>1</v>
      </c>
      <c r="F57" s="258" t="s">
        <v>366</v>
      </c>
      <c r="G57" s="210"/>
      <c r="H57" s="272">
        <v>1310.28</v>
      </c>
      <c r="I57" s="272">
        <v>5241.1099999999997</v>
      </c>
      <c r="J57" s="211">
        <f t="shared" si="0"/>
        <v>6551.3899999999994</v>
      </c>
      <c r="K57" s="212"/>
      <c r="L57" s="212"/>
      <c r="M57" s="212"/>
      <c r="N57" s="213"/>
      <c r="O57" s="213"/>
      <c r="P57" s="213"/>
      <c r="Q57" s="213"/>
      <c r="R57" s="213"/>
      <c r="S57" s="213"/>
      <c r="T57" s="213"/>
      <c r="U57" s="213"/>
      <c r="V57" s="213"/>
      <c r="W57" s="201"/>
      <c r="X57" s="201"/>
      <c r="Y57" s="201"/>
      <c r="Z57" s="201"/>
    </row>
    <row r="58" spans="1:26">
      <c r="A58" s="254" t="s">
        <v>55</v>
      </c>
      <c r="B58" s="251" t="s">
        <v>34</v>
      </c>
      <c r="C58" s="249" t="s">
        <v>341</v>
      </c>
      <c r="D58" s="208" t="s">
        <v>554</v>
      </c>
      <c r="E58" s="209">
        <v>1</v>
      </c>
      <c r="F58" s="249" t="s">
        <v>342</v>
      </c>
      <c r="G58" s="210"/>
      <c r="H58" s="272">
        <v>1310.28</v>
      </c>
      <c r="I58" s="272">
        <v>5241.1099999999997</v>
      </c>
      <c r="J58" s="211">
        <f t="shared" si="0"/>
        <v>6551.3899999999994</v>
      </c>
      <c r="K58" s="212"/>
      <c r="L58" s="212"/>
      <c r="M58" s="212"/>
      <c r="N58" s="213"/>
      <c r="O58" s="213"/>
      <c r="P58" s="213"/>
      <c r="Q58" s="213"/>
      <c r="R58" s="213"/>
      <c r="S58" s="213"/>
      <c r="T58" s="213"/>
      <c r="U58" s="213"/>
      <c r="V58" s="213"/>
      <c r="W58" s="201"/>
      <c r="X58" s="201"/>
      <c r="Y58" s="201"/>
      <c r="Z58" s="201"/>
    </row>
    <row r="59" spans="1:26">
      <c r="A59" s="254" t="s">
        <v>156</v>
      </c>
      <c r="B59" s="251" t="s">
        <v>37</v>
      </c>
      <c r="C59" s="262" t="s">
        <v>18</v>
      </c>
      <c r="D59" s="208" t="s">
        <v>554</v>
      </c>
      <c r="E59" s="209">
        <v>1</v>
      </c>
      <c r="F59" s="263" t="s">
        <v>75</v>
      </c>
      <c r="G59" s="210"/>
      <c r="H59" s="272">
        <v>1076.06</v>
      </c>
      <c r="I59" s="272">
        <v>4316.21</v>
      </c>
      <c r="J59" s="211">
        <f t="shared" si="0"/>
        <v>5392.27</v>
      </c>
      <c r="K59" s="212"/>
      <c r="L59" s="212"/>
      <c r="M59" s="212"/>
      <c r="N59" s="213"/>
      <c r="O59" s="213"/>
      <c r="P59" s="213"/>
      <c r="Q59" s="213"/>
      <c r="R59" s="213"/>
      <c r="S59" s="213"/>
      <c r="T59" s="213"/>
      <c r="U59" s="213"/>
      <c r="V59" s="213"/>
      <c r="W59" s="201"/>
      <c r="X59" s="201"/>
      <c r="Y59" s="201"/>
      <c r="Z59" s="201"/>
    </row>
    <row r="60" spans="1:26">
      <c r="A60" s="254" t="s">
        <v>258</v>
      </c>
      <c r="B60" s="251" t="s">
        <v>37</v>
      </c>
      <c r="C60" s="249" t="s">
        <v>18</v>
      </c>
      <c r="D60" s="208" t="s">
        <v>554</v>
      </c>
      <c r="E60" s="209">
        <v>1</v>
      </c>
      <c r="F60" s="256" t="s">
        <v>76</v>
      </c>
      <c r="G60" s="210"/>
      <c r="H60" s="272">
        <v>1076.06</v>
      </c>
      <c r="I60" s="272">
        <v>4316.21</v>
      </c>
      <c r="J60" s="211">
        <f t="shared" si="0"/>
        <v>5392.27</v>
      </c>
      <c r="K60" s="212"/>
      <c r="L60" s="212"/>
      <c r="M60" s="212"/>
      <c r="N60" s="213"/>
      <c r="O60" s="213"/>
      <c r="P60" s="213"/>
      <c r="Q60" s="213"/>
      <c r="R60" s="213"/>
      <c r="S60" s="213"/>
      <c r="T60" s="213"/>
      <c r="U60" s="213"/>
      <c r="V60" s="213"/>
      <c r="W60" s="201"/>
      <c r="X60" s="201"/>
      <c r="Y60" s="201"/>
      <c r="Z60" s="201"/>
    </row>
    <row r="61" spans="1:26">
      <c r="A61" s="254" t="s">
        <v>258</v>
      </c>
      <c r="B61" s="251" t="s">
        <v>37</v>
      </c>
      <c r="C61" s="249" t="s">
        <v>18</v>
      </c>
      <c r="D61" s="208" t="s">
        <v>554</v>
      </c>
      <c r="E61" s="209">
        <v>1</v>
      </c>
      <c r="F61" s="264" t="s">
        <v>77</v>
      </c>
      <c r="G61" s="210"/>
      <c r="H61" s="272">
        <v>1076.06</v>
      </c>
      <c r="I61" s="272">
        <v>4316.21</v>
      </c>
      <c r="J61" s="211">
        <f t="shared" si="0"/>
        <v>5392.27</v>
      </c>
      <c r="K61" s="212"/>
      <c r="L61" s="212"/>
      <c r="M61" s="212"/>
      <c r="N61" s="213"/>
      <c r="O61" s="213"/>
      <c r="P61" s="213"/>
      <c r="Q61" s="213"/>
      <c r="R61" s="213"/>
      <c r="S61" s="213"/>
      <c r="T61" s="213"/>
      <c r="U61" s="213"/>
      <c r="V61" s="213"/>
      <c r="W61" s="201"/>
      <c r="X61" s="201"/>
      <c r="Y61" s="201"/>
      <c r="Z61" s="201"/>
    </row>
    <row r="62" spans="1:26">
      <c r="A62" s="254" t="s">
        <v>157</v>
      </c>
      <c r="B62" s="251" t="s">
        <v>37</v>
      </c>
      <c r="C62" s="249" t="s">
        <v>224</v>
      </c>
      <c r="D62" s="208" t="s">
        <v>554</v>
      </c>
      <c r="E62" s="209">
        <v>1</v>
      </c>
      <c r="F62" s="256" t="s">
        <v>78</v>
      </c>
      <c r="G62" s="210"/>
      <c r="H62" s="272">
        <v>1076.06</v>
      </c>
      <c r="I62" s="272">
        <v>4316.21</v>
      </c>
      <c r="J62" s="211">
        <f t="shared" si="0"/>
        <v>5392.27</v>
      </c>
      <c r="K62" s="212"/>
      <c r="L62" s="212"/>
      <c r="M62" s="212"/>
      <c r="N62" s="213"/>
      <c r="O62" s="213"/>
      <c r="P62" s="213"/>
      <c r="Q62" s="213"/>
      <c r="R62" s="213"/>
      <c r="S62" s="213"/>
      <c r="T62" s="213"/>
      <c r="U62" s="213"/>
      <c r="V62" s="213"/>
      <c r="W62" s="201"/>
      <c r="X62" s="201"/>
      <c r="Y62" s="201"/>
      <c r="Z62" s="201"/>
    </row>
    <row r="63" spans="1:26">
      <c r="A63" s="245" t="s">
        <v>259</v>
      </c>
      <c r="B63" s="260" t="s">
        <v>37</v>
      </c>
      <c r="C63" s="249" t="s">
        <v>229</v>
      </c>
      <c r="D63" s="208" t="s">
        <v>554</v>
      </c>
      <c r="E63" s="209">
        <v>1</v>
      </c>
      <c r="F63" s="252" t="s">
        <v>197</v>
      </c>
      <c r="G63" s="210"/>
      <c r="H63" s="272">
        <v>1076.06</v>
      </c>
      <c r="I63" s="272">
        <v>4316.21</v>
      </c>
      <c r="J63" s="211">
        <f t="shared" si="0"/>
        <v>5392.27</v>
      </c>
      <c r="K63" s="212"/>
      <c r="L63" s="212"/>
      <c r="M63" s="212"/>
      <c r="N63" s="213"/>
      <c r="O63" s="213"/>
      <c r="P63" s="213"/>
      <c r="Q63" s="213"/>
      <c r="R63" s="213"/>
      <c r="S63" s="213"/>
      <c r="T63" s="213"/>
      <c r="U63" s="213"/>
      <c r="V63" s="213"/>
      <c r="W63" s="201"/>
      <c r="X63" s="201"/>
      <c r="Y63" s="201"/>
      <c r="Z63" s="201"/>
    </row>
    <row r="64" spans="1:26">
      <c r="A64" s="254" t="s">
        <v>381</v>
      </c>
      <c r="B64" s="251" t="s">
        <v>37</v>
      </c>
      <c r="C64" s="247" t="s">
        <v>232</v>
      </c>
      <c r="D64" s="208" t="s">
        <v>554</v>
      </c>
      <c r="E64" s="209">
        <v>1</v>
      </c>
      <c r="F64" s="252" t="s">
        <v>219</v>
      </c>
      <c r="G64" s="210"/>
      <c r="H64" s="272">
        <v>1076.06</v>
      </c>
      <c r="I64" s="272">
        <v>4316.21</v>
      </c>
      <c r="J64" s="211">
        <f t="shared" si="0"/>
        <v>5392.27</v>
      </c>
      <c r="K64" s="212"/>
      <c r="L64" s="212"/>
      <c r="M64" s="212"/>
      <c r="N64" s="213"/>
      <c r="O64" s="213"/>
      <c r="P64" s="213"/>
      <c r="Q64" s="213"/>
      <c r="R64" s="213"/>
      <c r="S64" s="213"/>
      <c r="T64" s="213"/>
      <c r="U64" s="213"/>
      <c r="V64" s="213"/>
      <c r="W64" s="201"/>
      <c r="X64" s="201"/>
      <c r="Y64" s="201"/>
      <c r="Z64" s="201"/>
    </row>
    <row r="65" spans="1:26">
      <c r="A65" s="254" t="s">
        <v>158</v>
      </c>
      <c r="B65" s="260" t="s">
        <v>37</v>
      </c>
      <c r="C65" s="249" t="s">
        <v>24</v>
      </c>
      <c r="D65" s="208" t="s">
        <v>554</v>
      </c>
      <c r="E65" s="209">
        <v>1</v>
      </c>
      <c r="F65" s="256" t="s">
        <v>80</v>
      </c>
      <c r="G65" s="210"/>
      <c r="H65" s="272">
        <v>1076.06</v>
      </c>
      <c r="I65" s="272">
        <v>4316.21</v>
      </c>
      <c r="J65" s="211">
        <f t="shared" si="0"/>
        <v>5392.27</v>
      </c>
      <c r="K65" s="212"/>
      <c r="L65" s="212"/>
      <c r="M65" s="212"/>
      <c r="N65" s="213"/>
      <c r="O65" s="213"/>
      <c r="P65" s="213"/>
      <c r="Q65" s="213"/>
      <c r="R65" s="213"/>
      <c r="S65" s="213"/>
      <c r="T65" s="213"/>
      <c r="U65" s="213"/>
      <c r="V65" s="213"/>
      <c r="W65" s="201"/>
      <c r="X65" s="201"/>
      <c r="Y65" s="201"/>
      <c r="Z65" s="201"/>
    </row>
    <row r="66" spans="1:26">
      <c r="A66" s="254" t="s">
        <v>159</v>
      </c>
      <c r="B66" s="251" t="s">
        <v>37</v>
      </c>
      <c r="C66" s="265" t="s">
        <v>24</v>
      </c>
      <c r="D66" s="208" t="s">
        <v>554</v>
      </c>
      <c r="E66" s="209">
        <v>1</v>
      </c>
      <c r="F66" s="265" t="s">
        <v>382</v>
      </c>
      <c r="G66" s="210"/>
      <c r="H66" s="272">
        <v>1076.06</v>
      </c>
      <c r="I66" s="272">
        <v>4316.21</v>
      </c>
      <c r="J66" s="211">
        <f t="shared" si="0"/>
        <v>5392.27</v>
      </c>
      <c r="K66" s="212"/>
      <c r="L66" s="212"/>
      <c r="M66" s="212"/>
      <c r="N66" s="213"/>
      <c r="O66" s="213"/>
      <c r="P66" s="213"/>
      <c r="Q66" s="213"/>
      <c r="R66" s="213"/>
      <c r="S66" s="213"/>
      <c r="T66" s="213"/>
      <c r="U66" s="213"/>
      <c r="V66" s="213"/>
      <c r="W66" s="201"/>
      <c r="X66" s="201"/>
      <c r="Y66" s="201"/>
      <c r="Z66" s="201"/>
    </row>
    <row r="67" spans="1:26">
      <c r="A67" s="254" t="s">
        <v>160</v>
      </c>
      <c r="B67" s="251" t="s">
        <v>37</v>
      </c>
      <c r="C67" s="249" t="s">
        <v>224</v>
      </c>
      <c r="D67" s="208" t="s">
        <v>554</v>
      </c>
      <c r="E67" s="209">
        <v>1</v>
      </c>
      <c r="F67" s="256" t="s">
        <v>82</v>
      </c>
      <c r="G67" s="210"/>
      <c r="H67" s="272">
        <v>1076.06</v>
      </c>
      <c r="I67" s="272">
        <v>4316.21</v>
      </c>
      <c r="J67" s="211">
        <f t="shared" si="0"/>
        <v>5392.27</v>
      </c>
      <c r="K67" s="212"/>
      <c r="L67" s="212"/>
      <c r="M67" s="212"/>
      <c r="N67" s="213"/>
      <c r="O67" s="213"/>
      <c r="P67" s="213"/>
      <c r="Q67" s="213"/>
      <c r="R67" s="213"/>
      <c r="S67" s="213"/>
      <c r="T67" s="213"/>
      <c r="U67" s="213"/>
      <c r="V67" s="213"/>
      <c r="W67" s="201"/>
      <c r="X67" s="201"/>
      <c r="Y67" s="201"/>
      <c r="Z67" s="201"/>
    </row>
    <row r="68" spans="1:26">
      <c r="A68" s="261" t="s">
        <v>215</v>
      </c>
      <c r="B68" s="255" t="s">
        <v>37</v>
      </c>
      <c r="C68" s="247" t="s">
        <v>18</v>
      </c>
      <c r="D68" s="208" t="s">
        <v>554</v>
      </c>
      <c r="E68" s="209">
        <v>1</v>
      </c>
      <c r="F68" s="247" t="s">
        <v>214</v>
      </c>
      <c r="G68" s="210"/>
      <c r="H68" s="272">
        <v>1076.06</v>
      </c>
      <c r="I68" s="272">
        <v>4316.21</v>
      </c>
      <c r="J68" s="211">
        <f t="shared" si="0"/>
        <v>5392.27</v>
      </c>
      <c r="K68" s="212"/>
      <c r="L68" s="212"/>
      <c r="M68" s="212"/>
      <c r="N68" s="213"/>
      <c r="O68" s="213"/>
      <c r="P68" s="213"/>
      <c r="Q68" s="213"/>
      <c r="R68" s="213"/>
      <c r="S68" s="213"/>
      <c r="T68" s="213"/>
      <c r="U68" s="213"/>
      <c r="V68" s="213"/>
      <c r="W68" s="201"/>
      <c r="X68" s="201"/>
      <c r="Y68" s="201"/>
      <c r="Z68" s="201"/>
    </row>
    <row r="69" spans="1:26">
      <c r="A69" s="254" t="s">
        <v>261</v>
      </c>
      <c r="B69" s="251" t="s">
        <v>37</v>
      </c>
      <c r="C69" s="249" t="s">
        <v>224</v>
      </c>
      <c r="D69" s="208" t="s">
        <v>554</v>
      </c>
      <c r="E69" s="209">
        <v>1</v>
      </c>
      <c r="F69" s="256" t="s">
        <v>84</v>
      </c>
      <c r="G69" s="210"/>
      <c r="H69" s="272">
        <v>1076.06</v>
      </c>
      <c r="I69" s="272">
        <v>4316.21</v>
      </c>
      <c r="J69" s="211">
        <f t="shared" si="0"/>
        <v>5392.27</v>
      </c>
      <c r="K69" s="212"/>
      <c r="L69" s="212"/>
      <c r="M69" s="212"/>
      <c r="N69" s="213"/>
      <c r="O69" s="213"/>
      <c r="P69" s="213"/>
      <c r="Q69" s="213"/>
      <c r="R69" s="213"/>
      <c r="S69" s="213"/>
      <c r="T69" s="213"/>
      <c r="U69" s="213"/>
      <c r="V69" s="213"/>
      <c r="W69" s="201"/>
      <c r="X69" s="201"/>
      <c r="Y69" s="201"/>
      <c r="Z69" s="201"/>
    </row>
    <row r="70" spans="1:26">
      <c r="A70" s="254" t="s">
        <v>262</v>
      </c>
      <c r="B70" s="251" t="s">
        <v>37</v>
      </c>
      <c r="C70" s="249" t="s">
        <v>227</v>
      </c>
      <c r="D70" s="208" t="s">
        <v>554</v>
      </c>
      <c r="E70" s="209">
        <v>1</v>
      </c>
      <c r="F70" s="256" t="s">
        <v>85</v>
      </c>
      <c r="G70" s="210"/>
      <c r="H70" s="272">
        <v>1076.06</v>
      </c>
      <c r="I70" s="272">
        <v>4316.21</v>
      </c>
      <c r="J70" s="211">
        <f t="shared" si="0"/>
        <v>5392.27</v>
      </c>
      <c r="K70" s="212"/>
      <c r="L70" s="212"/>
      <c r="M70" s="212"/>
      <c r="N70" s="213"/>
      <c r="O70" s="213"/>
      <c r="P70" s="213"/>
      <c r="Q70" s="213"/>
      <c r="R70" s="213"/>
      <c r="S70" s="213"/>
      <c r="T70" s="213"/>
      <c r="U70" s="213"/>
      <c r="V70" s="213"/>
      <c r="W70" s="201"/>
      <c r="X70" s="201"/>
      <c r="Y70" s="201"/>
      <c r="Z70" s="201"/>
    </row>
    <row r="71" spans="1:26">
      <c r="A71" s="254" t="s">
        <v>161</v>
      </c>
      <c r="B71" s="251" t="s">
        <v>37</v>
      </c>
      <c r="C71" s="249" t="s">
        <v>227</v>
      </c>
      <c r="D71" s="208" t="s">
        <v>554</v>
      </c>
      <c r="E71" s="209">
        <v>1</v>
      </c>
      <c r="F71" s="264" t="s">
        <v>87</v>
      </c>
      <c r="G71" s="210"/>
      <c r="H71" s="272">
        <v>1076.06</v>
      </c>
      <c r="I71" s="272">
        <v>4316.21</v>
      </c>
      <c r="J71" s="211">
        <f t="shared" si="0"/>
        <v>5392.27</v>
      </c>
      <c r="K71" s="212"/>
      <c r="L71" s="212"/>
      <c r="M71" s="212"/>
      <c r="N71" s="213"/>
      <c r="O71" s="213"/>
      <c r="P71" s="213"/>
      <c r="Q71" s="213"/>
      <c r="R71" s="213"/>
      <c r="S71" s="213"/>
      <c r="T71" s="213"/>
      <c r="U71" s="213"/>
      <c r="V71" s="213"/>
      <c r="W71" s="201"/>
      <c r="X71" s="201"/>
      <c r="Y71" s="201"/>
      <c r="Z71" s="201"/>
    </row>
    <row r="72" spans="1:26">
      <c r="A72" s="254" t="s">
        <v>263</v>
      </c>
      <c r="B72" s="266" t="s">
        <v>37</v>
      </c>
      <c r="C72" s="249" t="s">
        <v>227</v>
      </c>
      <c r="D72" s="208" t="s">
        <v>554</v>
      </c>
      <c r="E72" s="209">
        <v>1</v>
      </c>
      <c r="F72" s="256" t="s">
        <v>88</v>
      </c>
      <c r="G72" s="210"/>
      <c r="H72" s="272">
        <v>1076.06</v>
      </c>
      <c r="I72" s="272">
        <v>4316.21</v>
      </c>
      <c r="J72" s="211">
        <f t="shared" si="0"/>
        <v>5392.27</v>
      </c>
      <c r="K72" s="212"/>
      <c r="L72" s="212"/>
      <c r="M72" s="212"/>
      <c r="N72" s="213"/>
      <c r="O72" s="213"/>
      <c r="P72" s="213"/>
      <c r="Q72" s="213"/>
      <c r="R72" s="213"/>
      <c r="S72" s="213"/>
      <c r="T72" s="213"/>
      <c r="U72" s="213"/>
      <c r="V72" s="213"/>
      <c r="W72" s="201"/>
      <c r="X72" s="201"/>
      <c r="Y72" s="201"/>
      <c r="Z72" s="201"/>
    </row>
    <row r="73" spans="1:26">
      <c r="A73" s="254" t="s">
        <v>264</v>
      </c>
      <c r="B73" s="260" t="s">
        <v>37</v>
      </c>
      <c r="C73" s="249" t="s">
        <v>227</v>
      </c>
      <c r="D73" s="208" t="s">
        <v>554</v>
      </c>
      <c r="E73" s="209">
        <v>1</v>
      </c>
      <c r="F73" s="247" t="s">
        <v>121</v>
      </c>
      <c r="G73" s="210"/>
      <c r="H73" s="272">
        <v>1076.06</v>
      </c>
      <c r="I73" s="272">
        <v>4316.21</v>
      </c>
      <c r="J73" s="211">
        <f t="shared" si="0"/>
        <v>5392.27</v>
      </c>
      <c r="K73" s="212"/>
      <c r="L73" s="212"/>
      <c r="M73" s="212"/>
      <c r="N73" s="213"/>
      <c r="O73" s="213"/>
      <c r="P73" s="213"/>
      <c r="Q73" s="213"/>
      <c r="R73" s="213"/>
      <c r="S73" s="213"/>
      <c r="T73" s="213"/>
      <c r="U73" s="213"/>
      <c r="V73" s="213"/>
      <c r="W73" s="201"/>
      <c r="X73" s="201"/>
      <c r="Y73" s="201"/>
      <c r="Z73" s="201"/>
    </row>
    <row r="74" spans="1:26">
      <c r="A74" s="245" t="s">
        <v>216</v>
      </c>
      <c r="B74" s="260" t="s">
        <v>37</v>
      </c>
      <c r="C74" s="247" t="s">
        <v>232</v>
      </c>
      <c r="D74" s="208" t="s">
        <v>554</v>
      </c>
      <c r="E74" s="209">
        <v>1</v>
      </c>
      <c r="F74" s="252" t="s">
        <v>124</v>
      </c>
      <c r="G74" s="210"/>
      <c r="H74" s="272">
        <v>1076.06</v>
      </c>
      <c r="I74" s="272">
        <v>4316.21</v>
      </c>
      <c r="J74" s="211">
        <f t="shared" si="0"/>
        <v>5392.27</v>
      </c>
      <c r="K74" s="212"/>
      <c r="L74" s="212"/>
      <c r="M74" s="212"/>
      <c r="N74" s="213"/>
      <c r="O74" s="213"/>
      <c r="P74" s="213"/>
      <c r="Q74" s="213"/>
      <c r="R74" s="213"/>
      <c r="S74" s="213"/>
      <c r="T74" s="213"/>
      <c r="U74" s="213"/>
      <c r="V74" s="213"/>
      <c r="W74" s="201"/>
      <c r="X74" s="201"/>
      <c r="Y74" s="201"/>
      <c r="Z74" s="201"/>
    </row>
    <row r="75" spans="1:26">
      <c r="A75" s="254" t="s">
        <v>69</v>
      </c>
      <c r="B75" s="251" t="s">
        <v>37</v>
      </c>
      <c r="C75" s="262" t="s">
        <v>18</v>
      </c>
      <c r="D75" s="208" t="s">
        <v>554</v>
      </c>
      <c r="E75" s="209">
        <v>1</v>
      </c>
      <c r="F75" s="267" t="s">
        <v>332</v>
      </c>
      <c r="G75" s="210"/>
      <c r="H75" s="272">
        <v>1076.06</v>
      </c>
      <c r="I75" s="272">
        <v>4316.21</v>
      </c>
      <c r="J75" s="211">
        <f t="shared" si="0"/>
        <v>5392.27</v>
      </c>
      <c r="K75" s="212"/>
      <c r="L75" s="212"/>
      <c r="M75" s="212"/>
      <c r="N75" s="213"/>
      <c r="O75" s="213"/>
      <c r="P75" s="213"/>
      <c r="Q75" s="213"/>
      <c r="R75" s="213"/>
      <c r="S75" s="213"/>
      <c r="T75" s="213"/>
      <c r="U75" s="213"/>
      <c r="V75" s="213"/>
      <c r="W75" s="201"/>
      <c r="X75" s="201"/>
      <c r="Y75" s="201"/>
      <c r="Z75" s="201"/>
    </row>
    <row r="76" spans="1:26">
      <c r="A76" s="254" t="s">
        <v>162</v>
      </c>
      <c r="B76" s="255" t="s">
        <v>37</v>
      </c>
      <c r="C76" s="249" t="s">
        <v>18</v>
      </c>
      <c r="D76" s="208" t="s">
        <v>554</v>
      </c>
      <c r="E76" s="209">
        <v>1</v>
      </c>
      <c r="F76" s="264" t="s">
        <v>90</v>
      </c>
      <c r="G76" s="210"/>
      <c r="H76" s="272">
        <v>1076.06</v>
      </c>
      <c r="I76" s="272">
        <v>4316.21</v>
      </c>
      <c r="J76" s="211">
        <f t="shared" si="0"/>
        <v>5392.27</v>
      </c>
      <c r="K76" s="212"/>
      <c r="L76" s="212"/>
      <c r="M76" s="212"/>
      <c r="N76" s="213"/>
      <c r="O76" s="213"/>
      <c r="P76" s="213"/>
      <c r="Q76" s="213"/>
      <c r="R76" s="213"/>
      <c r="S76" s="213"/>
      <c r="T76" s="213"/>
      <c r="U76" s="213"/>
      <c r="V76" s="213"/>
      <c r="W76" s="201"/>
      <c r="X76" s="201"/>
      <c r="Y76" s="201"/>
      <c r="Z76" s="201"/>
    </row>
    <row r="77" spans="1:26">
      <c r="A77" s="254" t="s">
        <v>215</v>
      </c>
      <c r="B77" s="255" t="s">
        <v>37</v>
      </c>
      <c r="C77" s="249" t="s">
        <v>232</v>
      </c>
      <c r="D77" s="208" t="s">
        <v>554</v>
      </c>
      <c r="E77" s="209">
        <v>1</v>
      </c>
      <c r="F77" s="249" t="s">
        <v>353</v>
      </c>
      <c r="G77" s="210"/>
      <c r="H77" s="272">
        <v>1076.06</v>
      </c>
      <c r="I77" s="272">
        <v>4316.21</v>
      </c>
      <c r="J77" s="211">
        <f t="shared" si="0"/>
        <v>5392.27</v>
      </c>
      <c r="K77" s="212"/>
      <c r="L77" s="212"/>
      <c r="M77" s="212"/>
      <c r="N77" s="213"/>
      <c r="O77" s="213"/>
      <c r="P77" s="213"/>
      <c r="Q77" s="213"/>
      <c r="R77" s="213"/>
      <c r="S77" s="213"/>
      <c r="T77" s="213"/>
      <c r="U77" s="213"/>
      <c r="V77" s="213"/>
      <c r="W77" s="201"/>
      <c r="X77" s="201"/>
      <c r="Y77" s="201"/>
      <c r="Z77" s="201"/>
    </row>
    <row r="78" spans="1:26">
      <c r="A78" s="254" t="s">
        <v>162</v>
      </c>
      <c r="B78" s="255" t="s">
        <v>37</v>
      </c>
      <c r="C78" s="249" t="s">
        <v>18</v>
      </c>
      <c r="D78" s="208" t="s">
        <v>554</v>
      </c>
      <c r="E78" s="209">
        <v>1</v>
      </c>
      <c r="F78" s="264" t="s">
        <v>91</v>
      </c>
      <c r="G78" s="210"/>
      <c r="H78" s="272">
        <v>1076.06</v>
      </c>
      <c r="I78" s="272">
        <v>4316.21</v>
      </c>
      <c r="J78" s="211">
        <f t="shared" si="0"/>
        <v>5392.27</v>
      </c>
      <c r="K78" s="212"/>
      <c r="L78" s="212"/>
      <c r="M78" s="212"/>
      <c r="N78" s="213"/>
      <c r="O78" s="213"/>
      <c r="P78" s="213"/>
      <c r="Q78" s="213"/>
      <c r="R78" s="213"/>
      <c r="S78" s="213"/>
      <c r="T78" s="213"/>
      <c r="U78" s="213"/>
      <c r="V78" s="213"/>
      <c r="W78" s="201"/>
      <c r="X78" s="201"/>
      <c r="Y78" s="201"/>
      <c r="Z78" s="201"/>
    </row>
    <row r="79" spans="1:26">
      <c r="A79" s="254" t="s">
        <v>266</v>
      </c>
      <c r="B79" s="255" t="s">
        <v>37</v>
      </c>
      <c r="C79" s="249" t="s">
        <v>232</v>
      </c>
      <c r="D79" s="208" t="s">
        <v>554</v>
      </c>
      <c r="E79" s="209">
        <v>1</v>
      </c>
      <c r="F79" s="258" t="s">
        <v>192</v>
      </c>
      <c r="G79" s="210"/>
      <c r="H79" s="272">
        <v>1076.06</v>
      </c>
      <c r="I79" s="272">
        <v>4316.21</v>
      </c>
      <c r="J79" s="211">
        <f t="shared" si="0"/>
        <v>5392.27</v>
      </c>
      <c r="K79" s="212"/>
      <c r="L79" s="212"/>
      <c r="M79" s="212"/>
      <c r="N79" s="213"/>
      <c r="O79" s="213"/>
      <c r="P79" s="213"/>
      <c r="Q79" s="213"/>
      <c r="R79" s="213"/>
      <c r="S79" s="213"/>
      <c r="T79" s="213"/>
      <c r="U79" s="213"/>
      <c r="V79" s="213"/>
      <c r="W79" s="201"/>
      <c r="X79" s="201"/>
      <c r="Y79" s="201"/>
      <c r="Z79" s="201"/>
    </row>
    <row r="80" spans="1:26">
      <c r="A80" s="254" t="s">
        <v>265</v>
      </c>
      <c r="B80" s="255" t="s">
        <v>37</v>
      </c>
      <c r="C80" s="249" t="s">
        <v>227</v>
      </c>
      <c r="D80" s="208" t="s">
        <v>554</v>
      </c>
      <c r="E80" s="209">
        <v>1</v>
      </c>
      <c r="F80" s="249" t="s">
        <v>92</v>
      </c>
      <c r="G80" s="210"/>
      <c r="H80" s="272">
        <v>1076.06</v>
      </c>
      <c r="I80" s="272">
        <v>4316.21</v>
      </c>
      <c r="J80" s="211">
        <f t="shared" si="0"/>
        <v>5392.27</v>
      </c>
      <c r="K80" s="212"/>
      <c r="L80" s="212"/>
      <c r="M80" s="212"/>
      <c r="N80" s="213"/>
      <c r="O80" s="213"/>
      <c r="P80" s="213"/>
      <c r="Q80" s="213"/>
      <c r="R80" s="213"/>
      <c r="S80" s="213"/>
      <c r="T80" s="213"/>
      <c r="U80" s="213"/>
      <c r="V80" s="213"/>
      <c r="W80" s="201"/>
      <c r="X80" s="201"/>
      <c r="Y80" s="201"/>
      <c r="Z80" s="201"/>
    </row>
    <row r="81" spans="1:26">
      <c r="A81" s="245" t="s">
        <v>267</v>
      </c>
      <c r="B81" s="255" t="s">
        <v>37</v>
      </c>
      <c r="C81" s="247" t="s">
        <v>227</v>
      </c>
      <c r="D81" s="208" t="s">
        <v>554</v>
      </c>
      <c r="E81" s="209">
        <v>1</v>
      </c>
      <c r="F81" s="247" t="s">
        <v>209</v>
      </c>
      <c r="G81" s="210"/>
      <c r="H81" s="272">
        <v>1076.06</v>
      </c>
      <c r="I81" s="272">
        <v>4316.21</v>
      </c>
      <c r="J81" s="211">
        <f t="shared" si="0"/>
        <v>5392.27</v>
      </c>
      <c r="K81" s="212"/>
      <c r="L81" s="212"/>
      <c r="M81" s="212"/>
      <c r="N81" s="213"/>
      <c r="O81" s="213"/>
      <c r="P81" s="213"/>
      <c r="Q81" s="213"/>
      <c r="R81" s="213"/>
      <c r="S81" s="213"/>
      <c r="T81" s="213"/>
      <c r="U81" s="213"/>
      <c r="V81" s="213"/>
      <c r="W81" s="201"/>
      <c r="X81" s="201"/>
      <c r="Y81" s="201"/>
      <c r="Z81" s="201"/>
    </row>
    <row r="82" spans="1:26">
      <c r="A82" s="245" t="s">
        <v>371</v>
      </c>
      <c r="B82" s="255" t="s">
        <v>37</v>
      </c>
      <c r="C82" s="247" t="s">
        <v>227</v>
      </c>
      <c r="D82" s="208" t="s">
        <v>554</v>
      </c>
      <c r="E82" s="209">
        <v>1</v>
      </c>
      <c r="F82" s="247" t="s">
        <v>210</v>
      </c>
      <c r="G82" s="210"/>
      <c r="H82" s="272">
        <v>1076.06</v>
      </c>
      <c r="I82" s="272">
        <v>4316.21</v>
      </c>
      <c r="J82" s="211">
        <f t="shared" si="0"/>
        <v>5392.27</v>
      </c>
      <c r="K82" s="212"/>
      <c r="L82" s="212"/>
      <c r="M82" s="212"/>
      <c r="N82" s="213"/>
      <c r="O82" s="213"/>
      <c r="P82" s="213"/>
      <c r="Q82" s="213"/>
      <c r="R82" s="213"/>
      <c r="S82" s="213"/>
      <c r="T82" s="213"/>
      <c r="U82" s="213"/>
      <c r="V82" s="213"/>
      <c r="W82" s="201"/>
      <c r="X82" s="201"/>
      <c r="Y82" s="201"/>
      <c r="Z82" s="201"/>
    </row>
    <row r="83" spans="1:26">
      <c r="A83" s="254" t="s">
        <v>69</v>
      </c>
      <c r="B83" s="255" t="s">
        <v>37</v>
      </c>
      <c r="C83" s="249" t="s">
        <v>234</v>
      </c>
      <c r="D83" s="208" t="s">
        <v>554</v>
      </c>
      <c r="E83" s="209">
        <v>1</v>
      </c>
      <c r="F83" s="247" t="s">
        <v>269</v>
      </c>
      <c r="G83" s="210"/>
      <c r="H83" s="272">
        <v>1076.06</v>
      </c>
      <c r="I83" s="272">
        <v>4316.21</v>
      </c>
      <c r="J83" s="211">
        <f t="shared" si="0"/>
        <v>5392.27</v>
      </c>
      <c r="K83" s="212"/>
      <c r="L83" s="212"/>
      <c r="M83" s="212"/>
      <c r="N83" s="213"/>
      <c r="O83" s="213"/>
      <c r="P83" s="213"/>
      <c r="Q83" s="213"/>
      <c r="R83" s="213"/>
      <c r="S83" s="213"/>
      <c r="T83" s="213"/>
      <c r="U83" s="213"/>
      <c r="V83" s="213"/>
      <c r="W83" s="201"/>
      <c r="X83" s="201"/>
      <c r="Y83" s="201"/>
      <c r="Z83" s="201"/>
    </row>
    <row r="84" spans="1:26">
      <c r="A84" s="254" t="s">
        <v>164</v>
      </c>
      <c r="B84" s="255" t="s">
        <v>40</v>
      </c>
      <c r="C84" s="249" t="s">
        <v>224</v>
      </c>
      <c r="D84" s="208" t="s">
        <v>554</v>
      </c>
      <c r="E84" s="209">
        <v>1</v>
      </c>
      <c r="F84" s="256" t="s">
        <v>93</v>
      </c>
      <c r="G84" s="210"/>
      <c r="H84" s="273">
        <v>936.46</v>
      </c>
      <c r="I84" s="272">
        <v>3745.85</v>
      </c>
      <c r="J84" s="211">
        <f t="shared" si="0"/>
        <v>4682.3099999999995</v>
      </c>
      <c r="K84" s="212"/>
      <c r="L84" s="212"/>
      <c r="M84" s="212"/>
      <c r="N84" s="213"/>
      <c r="O84" s="213"/>
      <c r="P84" s="213"/>
      <c r="Q84" s="213"/>
      <c r="R84" s="213"/>
      <c r="S84" s="213"/>
      <c r="T84" s="213"/>
      <c r="U84" s="213"/>
      <c r="V84" s="213"/>
      <c r="W84" s="201"/>
      <c r="X84" s="201"/>
      <c r="Y84" s="201"/>
      <c r="Z84" s="201"/>
    </row>
    <row r="85" spans="1:26">
      <c r="A85" s="254" t="s">
        <v>165</v>
      </c>
      <c r="B85" s="255" t="s">
        <v>40</v>
      </c>
      <c r="C85" s="249" t="s">
        <v>229</v>
      </c>
      <c r="D85" s="208" t="s">
        <v>554</v>
      </c>
      <c r="E85" s="209">
        <v>1</v>
      </c>
      <c r="F85" s="265" t="s">
        <v>326</v>
      </c>
      <c r="G85" s="210"/>
      <c r="H85" s="273">
        <v>936.46</v>
      </c>
      <c r="I85" s="272">
        <v>3745.85</v>
      </c>
      <c r="J85" s="211">
        <f t="shared" si="0"/>
        <v>4682.3099999999995</v>
      </c>
      <c r="K85" s="212"/>
      <c r="L85" s="212"/>
      <c r="M85" s="212"/>
      <c r="N85" s="213"/>
      <c r="O85" s="213"/>
      <c r="P85" s="213"/>
      <c r="Q85" s="213"/>
      <c r="R85" s="213"/>
      <c r="S85" s="213"/>
      <c r="T85" s="213"/>
      <c r="U85" s="213"/>
      <c r="V85" s="213"/>
      <c r="W85" s="201"/>
      <c r="X85" s="201"/>
      <c r="Y85" s="201"/>
      <c r="Z85" s="201"/>
    </row>
    <row r="86" spans="1:26">
      <c r="A86" s="254" t="s">
        <v>165</v>
      </c>
      <c r="B86" s="255" t="s">
        <v>40</v>
      </c>
      <c r="C86" s="249" t="s">
        <v>229</v>
      </c>
      <c r="D86" s="208" t="s">
        <v>554</v>
      </c>
      <c r="E86" s="209">
        <v>1</v>
      </c>
      <c r="F86" s="256" t="s">
        <v>96</v>
      </c>
      <c r="G86" s="210"/>
      <c r="H86" s="273">
        <v>936.46</v>
      </c>
      <c r="I86" s="272">
        <v>3745.85</v>
      </c>
      <c r="J86" s="211">
        <f t="shared" si="0"/>
        <v>4682.3099999999995</v>
      </c>
      <c r="K86" s="212"/>
      <c r="L86" s="212"/>
      <c r="M86" s="212"/>
      <c r="N86" s="213"/>
      <c r="O86" s="213"/>
      <c r="P86" s="213"/>
      <c r="Q86" s="213"/>
      <c r="R86" s="213"/>
      <c r="S86" s="213"/>
      <c r="T86" s="213"/>
      <c r="U86" s="213"/>
      <c r="V86" s="213"/>
      <c r="W86" s="201"/>
      <c r="X86" s="201"/>
      <c r="Y86" s="201"/>
      <c r="Z86" s="201"/>
    </row>
    <row r="87" spans="1:26">
      <c r="A87" s="254" t="s">
        <v>166</v>
      </c>
      <c r="B87" s="255" t="s">
        <v>40</v>
      </c>
      <c r="C87" s="249" t="s">
        <v>229</v>
      </c>
      <c r="D87" s="208" t="s">
        <v>554</v>
      </c>
      <c r="E87" s="209">
        <v>1</v>
      </c>
      <c r="F87" s="256" t="s">
        <v>97</v>
      </c>
      <c r="G87" s="210"/>
      <c r="H87" s="273">
        <v>936.46</v>
      </c>
      <c r="I87" s="272">
        <v>3745.85</v>
      </c>
      <c r="J87" s="211">
        <f t="shared" si="0"/>
        <v>4682.3099999999995</v>
      </c>
      <c r="K87" s="212"/>
      <c r="L87" s="212"/>
      <c r="M87" s="212"/>
      <c r="N87" s="213"/>
      <c r="O87" s="213"/>
      <c r="P87" s="213"/>
      <c r="Q87" s="213"/>
      <c r="R87" s="213"/>
      <c r="S87" s="213"/>
      <c r="T87" s="213"/>
      <c r="U87" s="213"/>
      <c r="V87" s="213"/>
      <c r="W87" s="201"/>
      <c r="X87" s="201"/>
      <c r="Y87" s="201"/>
      <c r="Z87" s="201"/>
    </row>
    <row r="88" spans="1:26">
      <c r="A88" s="254" t="s">
        <v>167</v>
      </c>
      <c r="B88" s="255" t="s">
        <v>43</v>
      </c>
      <c r="C88" s="249" t="s">
        <v>224</v>
      </c>
      <c r="D88" s="208" t="s">
        <v>556</v>
      </c>
      <c r="E88" s="209">
        <v>1</v>
      </c>
      <c r="F88" s="256" t="s">
        <v>98</v>
      </c>
      <c r="G88" s="210"/>
      <c r="H88" s="273">
        <v>770.75</v>
      </c>
      <c r="I88" s="272">
        <v>3083.01</v>
      </c>
      <c r="J88" s="211">
        <f t="shared" si="0"/>
        <v>3853.76</v>
      </c>
      <c r="K88" s="212"/>
      <c r="L88" s="212"/>
      <c r="M88" s="212"/>
      <c r="N88" s="213"/>
      <c r="O88" s="213"/>
      <c r="P88" s="213"/>
      <c r="Q88" s="213"/>
      <c r="R88" s="213"/>
      <c r="S88" s="213"/>
      <c r="T88" s="213"/>
      <c r="U88" s="213"/>
      <c r="V88" s="213"/>
      <c r="W88" s="201"/>
      <c r="X88" s="201"/>
      <c r="Y88" s="201"/>
      <c r="Z88" s="201"/>
    </row>
    <row r="89" spans="1:26">
      <c r="A89" s="254" t="s">
        <v>168</v>
      </c>
      <c r="B89" s="255" t="s">
        <v>43</v>
      </c>
      <c r="C89" s="249" t="s">
        <v>227</v>
      </c>
      <c r="D89" s="208" t="s">
        <v>554</v>
      </c>
      <c r="E89" s="209">
        <v>1</v>
      </c>
      <c r="F89" s="256" t="s">
        <v>101</v>
      </c>
      <c r="G89" s="210"/>
      <c r="H89" s="273">
        <v>770.75</v>
      </c>
      <c r="I89" s="272">
        <v>3083.01</v>
      </c>
      <c r="J89" s="211">
        <f t="shared" si="0"/>
        <v>3853.76</v>
      </c>
      <c r="K89" s="212"/>
      <c r="L89" s="212"/>
      <c r="M89" s="212"/>
      <c r="N89" s="213"/>
      <c r="O89" s="213"/>
      <c r="P89" s="213"/>
      <c r="Q89" s="213"/>
      <c r="R89" s="213"/>
      <c r="S89" s="213"/>
      <c r="T89" s="213"/>
      <c r="U89" s="213"/>
      <c r="V89" s="213"/>
      <c r="W89" s="201"/>
      <c r="X89" s="201"/>
      <c r="Y89" s="201"/>
      <c r="Z89" s="201"/>
    </row>
    <row r="90" spans="1:26">
      <c r="A90" s="254" t="s">
        <v>169</v>
      </c>
      <c r="B90" s="255" t="s">
        <v>43</v>
      </c>
      <c r="C90" s="249" t="s">
        <v>224</v>
      </c>
      <c r="D90" s="208" t="s">
        <v>554</v>
      </c>
      <c r="E90" s="209">
        <v>1</v>
      </c>
      <c r="F90" s="256" t="s">
        <v>102</v>
      </c>
      <c r="G90" s="210"/>
      <c r="H90" s="273">
        <v>770.75</v>
      </c>
      <c r="I90" s="272">
        <v>3083.01</v>
      </c>
      <c r="J90" s="211">
        <f t="shared" si="0"/>
        <v>3853.76</v>
      </c>
      <c r="K90" s="212"/>
      <c r="L90" s="212"/>
      <c r="M90" s="212"/>
      <c r="N90" s="213"/>
      <c r="O90" s="213"/>
      <c r="P90" s="213"/>
      <c r="Q90" s="213"/>
      <c r="R90" s="213"/>
      <c r="S90" s="213"/>
      <c r="T90" s="213"/>
      <c r="U90" s="213"/>
      <c r="V90" s="213"/>
      <c r="W90" s="201"/>
      <c r="X90" s="201"/>
      <c r="Y90" s="201"/>
      <c r="Z90" s="201"/>
    </row>
    <row r="91" spans="1:26">
      <c r="A91" s="254" t="s">
        <v>171</v>
      </c>
      <c r="B91" s="251" t="s">
        <v>43</v>
      </c>
      <c r="C91" s="249" t="s">
        <v>18</v>
      </c>
      <c r="D91" s="208" t="s">
        <v>554</v>
      </c>
      <c r="E91" s="209">
        <v>1</v>
      </c>
      <c r="F91" s="256" t="s">
        <v>217</v>
      </c>
      <c r="G91" s="210"/>
      <c r="H91" s="273">
        <v>770.75</v>
      </c>
      <c r="I91" s="272">
        <v>3083.01</v>
      </c>
      <c r="J91" s="211">
        <f t="shared" si="0"/>
        <v>3853.76</v>
      </c>
      <c r="K91" s="212"/>
      <c r="L91" s="212"/>
      <c r="M91" s="212"/>
      <c r="N91" s="213"/>
      <c r="O91" s="213"/>
      <c r="P91" s="213"/>
      <c r="Q91" s="213"/>
      <c r="R91" s="213"/>
      <c r="S91" s="213"/>
      <c r="T91" s="213"/>
      <c r="U91" s="213"/>
      <c r="V91" s="213"/>
      <c r="W91" s="201"/>
      <c r="X91" s="201"/>
      <c r="Y91" s="201"/>
      <c r="Z91" s="201"/>
    </row>
    <row r="92" spans="1:26">
      <c r="A92" s="254" t="s">
        <v>171</v>
      </c>
      <c r="B92" s="255" t="s">
        <v>43</v>
      </c>
      <c r="C92" s="249" t="s">
        <v>18</v>
      </c>
      <c r="D92" s="208" t="s">
        <v>554</v>
      </c>
      <c r="E92" s="209">
        <v>1</v>
      </c>
      <c r="F92" s="256" t="s">
        <v>103</v>
      </c>
      <c r="G92" s="210"/>
      <c r="H92" s="273">
        <v>770.75</v>
      </c>
      <c r="I92" s="272">
        <v>3083.01</v>
      </c>
      <c r="J92" s="211">
        <f t="shared" si="0"/>
        <v>3853.76</v>
      </c>
      <c r="K92" s="212"/>
      <c r="L92" s="212"/>
      <c r="M92" s="212"/>
      <c r="N92" s="213"/>
      <c r="O92" s="213"/>
      <c r="P92" s="213"/>
      <c r="Q92" s="213"/>
      <c r="R92" s="213"/>
      <c r="S92" s="213"/>
      <c r="T92" s="213"/>
      <c r="U92" s="213"/>
      <c r="V92" s="213"/>
      <c r="W92" s="201"/>
      <c r="X92" s="201"/>
      <c r="Y92" s="201"/>
      <c r="Z92" s="201"/>
    </row>
    <row r="93" spans="1:26">
      <c r="A93" s="254" t="s">
        <v>172</v>
      </c>
      <c r="B93" s="255" t="s">
        <v>43</v>
      </c>
      <c r="C93" s="249" t="s">
        <v>229</v>
      </c>
      <c r="D93" s="208" t="s">
        <v>554</v>
      </c>
      <c r="E93" s="209">
        <v>1</v>
      </c>
      <c r="F93" s="264" t="s">
        <v>104</v>
      </c>
      <c r="G93" s="210"/>
      <c r="H93" s="273">
        <v>770.75</v>
      </c>
      <c r="I93" s="272">
        <v>3083.01</v>
      </c>
      <c r="J93" s="211">
        <f t="shared" si="0"/>
        <v>3853.76</v>
      </c>
      <c r="K93" s="212"/>
      <c r="L93" s="212"/>
      <c r="M93" s="212"/>
      <c r="N93" s="213"/>
      <c r="O93" s="213"/>
      <c r="P93" s="213"/>
      <c r="Q93" s="213"/>
      <c r="R93" s="213"/>
      <c r="S93" s="213"/>
      <c r="T93" s="213"/>
      <c r="U93" s="213"/>
      <c r="V93" s="213"/>
      <c r="W93" s="201"/>
      <c r="X93" s="201"/>
      <c r="Y93" s="201"/>
      <c r="Z93" s="201"/>
    </row>
    <row r="94" spans="1:26">
      <c r="A94" s="254" t="s">
        <v>171</v>
      </c>
      <c r="B94" s="251" t="s">
        <v>43</v>
      </c>
      <c r="C94" s="268" t="s">
        <v>18</v>
      </c>
      <c r="D94" s="208" t="s">
        <v>554</v>
      </c>
      <c r="E94" s="209">
        <v>1</v>
      </c>
      <c r="F94" s="269" t="s">
        <v>105</v>
      </c>
      <c r="G94" s="210"/>
      <c r="H94" s="273">
        <v>770.75</v>
      </c>
      <c r="I94" s="272">
        <v>3083.01</v>
      </c>
      <c r="J94" s="211">
        <f t="shared" si="0"/>
        <v>3853.76</v>
      </c>
      <c r="K94" s="212"/>
      <c r="L94" s="212"/>
      <c r="M94" s="212"/>
      <c r="N94" s="213"/>
      <c r="O94" s="213"/>
      <c r="P94" s="213"/>
      <c r="Q94" s="213"/>
      <c r="R94" s="213"/>
      <c r="S94" s="213"/>
      <c r="T94" s="213"/>
      <c r="U94" s="213"/>
      <c r="V94" s="213"/>
      <c r="W94" s="201"/>
      <c r="X94" s="201"/>
      <c r="Y94" s="201"/>
      <c r="Z94" s="201"/>
    </row>
    <row r="95" spans="1:26">
      <c r="A95" s="254" t="s">
        <v>170</v>
      </c>
      <c r="B95" s="255" t="s">
        <v>43</v>
      </c>
      <c r="C95" s="249" t="s">
        <v>18</v>
      </c>
      <c r="D95" s="208" t="s">
        <v>554</v>
      </c>
      <c r="E95" s="209">
        <v>1</v>
      </c>
      <c r="F95" s="256" t="s">
        <v>106</v>
      </c>
      <c r="G95" s="210"/>
      <c r="H95" s="273">
        <v>770.75</v>
      </c>
      <c r="I95" s="272">
        <v>3083.01</v>
      </c>
      <c r="J95" s="211">
        <f t="shared" si="0"/>
        <v>3853.76</v>
      </c>
      <c r="K95" s="212"/>
      <c r="L95" s="212"/>
      <c r="M95" s="212"/>
      <c r="N95" s="213"/>
      <c r="O95" s="213"/>
      <c r="P95" s="213"/>
      <c r="Q95" s="213"/>
      <c r="R95" s="213"/>
      <c r="S95" s="213"/>
      <c r="T95" s="213"/>
      <c r="U95" s="213"/>
      <c r="V95" s="213"/>
      <c r="W95" s="201"/>
      <c r="X95" s="201"/>
      <c r="Y95" s="201"/>
      <c r="Z95" s="201"/>
    </row>
    <row r="96" spans="1:26">
      <c r="A96" s="254" t="s">
        <v>270</v>
      </c>
      <c r="B96" s="255" t="s">
        <v>43</v>
      </c>
      <c r="C96" s="262" t="s">
        <v>224</v>
      </c>
      <c r="D96" s="208" t="s">
        <v>554</v>
      </c>
      <c r="E96" s="209">
        <v>1</v>
      </c>
      <c r="F96" s="263" t="s">
        <v>107</v>
      </c>
      <c r="G96" s="210"/>
      <c r="H96" s="273">
        <v>770.75</v>
      </c>
      <c r="I96" s="272">
        <v>3083.01</v>
      </c>
      <c r="J96" s="211">
        <f t="shared" si="0"/>
        <v>3853.76</v>
      </c>
      <c r="K96" s="212"/>
      <c r="L96" s="212"/>
      <c r="M96" s="212"/>
      <c r="N96" s="213"/>
      <c r="O96" s="213"/>
      <c r="P96" s="213"/>
      <c r="Q96" s="213"/>
      <c r="R96" s="213"/>
      <c r="S96" s="213"/>
      <c r="T96" s="213"/>
      <c r="U96" s="213"/>
      <c r="V96" s="213"/>
      <c r="W96" s="201"/>
      <c r="X96" s="201"/>
      <c r="Y96" s="201"/>
      <c r="Z96" s="201"/>
    </row>
    <row r="97" spans="1:26">
      <c r="A97" s="254" t="s">
        <v>270</v>
      </c>
      <c r="B97" s="251" t="s">
        <v>43</v>
      </c>
      <c r="C97" s="249" t="s">
        <v>224</v>
      </c>
      <c r="D97" s="208" t="s">
        <v>554</v>
      </c>
      <c r="E97" s="209">
        <v>1</v>
      </c>
      <c r="F97" s="265" t="s">
        <v>194</v>
      </c>
      <c r="G97" s="210"/>
      <c r="H97" s="273">
        <v>770.75</v>
      </c>
      <c r="I97" s="272">
        <v>3083.01</v>
      </c>
      <c r="J97" s="211">
        <f t="shared" si="0"/>
        <v>3853.76</v>
      </c>
      <c r="K97" s="212"/>
      <c r="L97" s="212"/>
      <c r="M97" s="212"/>
      <c r="N97" s="213"/>
      <c r="O97" s="213"/>
      <c r="P97" s="213"/>
      <c r="Q97" s="213"/>
      <c r="R97" s="213"/>
      <c r="S97" s="213"/>
      <c r="T97" s="213"/>
      <c r="U97" s="213"/>
      <c r="V97" s="213"/>
      <c r="W97" s="201"/>
      <c r="X97" s="201"/>
      <c r="Y97" s="201"/>
      <c r="Z97" s="201"/>
    </row>
    <row r="98" spans="1:26">
      <c r="A98" s="254" t="s">
        <v>173</v>
      </c>
      <c r="B98" s="251" t="s">
        <v>43</v>
      </c>
      <c r="C98" s="249" t="s">
        <v>24</v>
      </c>
      <c r="D98" s="208" t="s">
        <v>554</v>
      </c>
      <c r="E98" s="209">
        <v>1</v>
      </c>
      <c r="F98" s="256" t="s">
        <v>109</v>
      </c>
      <c r="G98" s="210"/>
      <c r="H98" s="273">
        <v>770.75</v>
      </c>
      <c r="I98" s="272">
        <v>3083.01</v>
      </c>
      <c r="J98" s="211">
        <f t="shared" si="0"/>
        <v>3853.76</v>
      </c>
      <c r="K98" s="212"/>
      <c r="L98" s="212"/>
      <c r="M98" s="212"/>
      <c r="N98" s="213"/>
      <c r="O98" s="213"/>
      <c r="P98" s="213"/>
      <c r="Q98" s="213"/>
      <c r="R98" s="213"/>
      <c r="S98" s="213"/>
      <c r="T98" s="213"/>
      <c r="U98" s="213"/>
      <c r="V98" s="213"/>
      <c r="W98" s="201"/>
      <c r="X98" s="201"/>
      <c r="Y98" s="201"/>
      <c r="Z98" s="201"/>
    </row>
    <row r="99" spans="1:26">
      <c r="A99" s="254" t="s">
        <v>174</v>
      </c>
      <c r="B99" s="251" t="s">
        <v>43</v>
      </c>
      <c r="C99" s="249" t="s">
        <v>224</v>
      </c>
      <c r="D99" s="208" t="s">
        <v>554</v>
      </c>
      <c r="E99" s="209">
        <v>1</v>
      </c>
      <c r="F99" s="256" t="s">
        <v>110</v>
      </c>
      <c r="G99" s="210"/>
      <c r="H99" s="273">
        <v>770.75</v>
      </c>
      <c r="I99" s="272">
        <v>3083.01</v>
      </c>
      <c r="J99" s="211">
        <f t="shared" si="0"/>
        <v>3853.76</v>
      </c>
      <c r="K99" s="212"/>
      <c r="L99" s="212"/>
      <c r="M99" s="212"/>
      <c r="N99" s="213"/>
      <c r="O99" s="213"/>
      <c r="P99" s="213"/>
      <c r="Q99" s="213"/>
      <c r="R99" s="213"/>
      <c r="S99" s="213"/>
      <c r="T99" s="213"/>
      <c r="U99" s="213"/>
      <c r="V99" s="213"/>
      <c r="W99" s="201"/>
      <c r="X99" s="201"/>
      <c r="Y99" s="201"/>
      <c r="Z99" s="201"/>
    </row>
    <row r="100" spans="1:26">
      <c r="A100" s="254" t="s">
        <v>271</v>
      </c>
      <c r="B100" s="251" t="s">
        <v>43</v>
      </c>
      <c r="C100" s="249" t="s">
        <v>234</v>
      </c>
      <c r="D100" s="208" t="s">
        <v>554</v>
      </c>
      <c r="E100" s="209">
        <v>1</v>
      </c>
      <c r="F100" s="256" t="s">
        <v>111</v>
      </c>
      <c r="G100" s="210"/>
      <c r="H100" s="273">
        <v>770.75</v>
      </c>
      <c r="I100" s="272">
        <v>3083.01</v>
      </c>
      <c r="J100" s="211">
        <f t="shared" si="0"/>
        <v>3853.76</v>
      </c>
      <c r="K100" s="212"/>
      <c r="L100" s="212"/>
      <c r="M100" s="212"/>
      <c r="N100" s="213"/>
      <c r="O100" s="213"/>
      <c r="P100" s="213"/>
      <c r="Q100" s="213"/>
      <c r="R100" s="213"/>
      <c r="S100" s="213"/>
      <c r="T100" s="213"/>
      <c r="U100" s="213"/>
      <c r="V100" s="213"/>
      <c r="W100" s="201"/>
      <c r="X100" s="201"/>
      <c r="Y100" s="201"/>
      <c r="Z100" s="201"/>
    </row>
    <row r="101" spans="1:26">
      <c r="A101" s="254" t="s">
        <v>175</v>
      </c>
      <c r="B101" s="251" t="s">
        <v>43</v>
      </c>
      <c r="C101" s="249" t="s">
        <v>224</v>
      </c>
      <c r="D101" s="208" t="s">
        <v>554</v>
      </c>
      <c r="E101" s="209">
        <v>1</v>
      </c>
      <c r="F101" s="256" t="s">
        <v>112</v>
      </c>
      <c r="G101" s="210"/>
      <c r="H101" s="273">
        <v>770.75</v>
      </c>
      <c r="I101" s="272">
        <v>3083.01</v>
      </c>
      <c r="J101" s="211">
        <f t="shared" si="0"/>
        <v>3853.76</v>
      </c>
      <c r="K101" s="212"/>
      <c r="L101" s="212"/>
      <c r="M101" s="212"/>
      <c r="N101" s="213"/>
      <c r="O101" s="213"/>
      <c r="P101" s="213"/>
      <c r="Q101" s="213"/>
      <c r="R101" s="213"/>
      <c r="S101" s="213"/>
      <c r="T101" s="213"/>
      <c r="U101" s="213"/>
      <c r="V101" s="213"/>
      <c r="W101" s="201"/>
      <c r="X101" s="201"/>
      <c r="Y101" s="201"/>
      <c r="Z101" s="201"/>
    </row>
    <row r="102" spans="1:26">
      <c r="A102" s="254" t="s">
        <v>176</v>
      </c>
      <c r="B102" s="251" t="s">
        <v>43</v>
      </c>
      <c r="C102" s="249" t="s">
        <v>224</v>
      </c>
      <c r="D102" s="208" t="s">
        <v>554</v>
      </c>
      <c r="E102" s="209">
        <v>1</v>
      </c>
      <c r="F102" s="256" t="s">
        <v>113</v>
      </c>
      <c r="G102" s="210"/>
      <c r="H102" s="273">
        <v>770.75</v>
      </c>
      <c r="I102" s="272">
        <v>3083.01</v>
      </c>
      <c r="J102" s="211">
        <f t="shared" si="0"/>
        <v>3853.76</v>
      </c>
      <c r="K102" s="212"/>
      <c r="L102" s="212"/>
      <c r="M102" s="212"/>
      <c r="N102" s="213"/>
      <c r="O102" s="213"/>
      <c r="P102" s="213"/>
      <c r="Q102" s="213"/>
      <c r="R102" s="213"/>
      <c r="S102" s="213"/>
      <c r="T102" s="213"/>
      <c r="U102" s="213"/>
      <c r="V102" s="213"/>
      <c r="W102" s="201"/>
      <c r="X102" s="201"/>
      <c r="Y102" s="201"/>
      <c r="Z102" s="201"/>
    </row>
    <row r="103" spans="1:26">
      <c r="A103" s="254" t="s">
        <v>164</v>
      </c>
      <c r="B103" s="251" t="s">
        <v>43</v>
      </c>
      <c r="C103" s="249" t="s">
        <v>224</v>
      </c>
      <c r="D103" s="208" t="s">
        <v>554</v>
      </c>
      <c r="E103" s="209">
        <v>1</v>
      </c>
      <c r="F103" s="256" t="s">
        <v>114</v>
      </c>
      <c r="G103" s="210"/>
      <c r="H103" s="273">
        <v>770.75</v>
      </c>
      <c r="I103" s="272">
        <v>3083.01</v>
      </c>
      <c r="J103" s="211">
        <f t="shared" si="0"/>
        <v>3853.76</v>
      </c>
      <c r="K103" s="212"/>
      <c r="L103" s="212"/>
      <c r="M103" s="212"/>
      <c r="N103" s="213"/>
      <c r="O103" s="213"/>
      <c r="P103" s="213"/>
      <c r="Q103" s="213"/>
      <c r="R103" s="213"/>
      <c r="S103" s="213"/>
      <c r="T103" s="213"/>
      <c r="U103" s="213"/>
      <c r="V103" s="213"/>
      <c r="W103" s="201"/>
      <c r="X103" s="201"/>
      <c r="Y103" s="201"/>
      <c r="Z103" s="201"/>
    </row>
    <row r="104" spans="1:26">
      <c r="A104" s="254" t="s">
        <v>383</v>
      </c>
      <c r="B104" s="251" t="s">
        <v>43</v>
      </c>
      <c r="C104" s="249" t="s">
        <v>224</v>
      </c>
      <c r="D104" s="208" t="s">
        <v>554</v>
      </c>
      <c r="E104" s="209">
        <v>1</v>
      </c>
      <c r="F104" s="256" t="s">
        <v>116</v>
      </c>
      <c r="G104" s="210"/>
      <c r="H104" s="273">
        <v>770.75</v>
      </c>
      <c r="I104" s="272">
        <v>3083.01</v>
      </c>
      <c r="J104" s="211">
        <f t="shared" si="0"/>
        <v>3853.76</v>
      </c>
      <c r="K104" s="212"/>
      <c r="L104" s="212"/>
      <c r="M104" s="212"/>
      <c r="N104" s="213"/>
      <c r="O104" s="213"/>
      <c r="P104" s="213"/>
      <c r="Q104" s="213"/>
      <c r="R104" s="213"/>
      <c r="S104" s="213"/>
      <c r="T104" s="213"/>
      <c r="U104" s="213"/>
      <c r="V104" s="213"/>
      <c r="W104" s="201"/>
      <c r="X104" s="201"/>
      <c r="Y104" s="201"/>
      <c r="Z104" s="201"/>
    </row>
    <row r="105" spans="1:26">
      <c r="A105" s="254" t="s">
        <v>178</v>
      </c>
      <c r="B105" s="251" t="s">
        <v>43</v>
      </c>
      <c r="C105" s="249" t="s">
        <v>224</v>
      </c>
      <c r="D105" s="208" t="s">
        <v>554</v>
      </c>
      <c r="E105" s="209">
        <v>1</v>
      </c>
      <c r="F105" s="256" t="s">
        <v>117</v>
      </c>
      <c r="G105" s="210"/>
      <c r="H105" s="273">
        <v>770.75</v>
      </c>
      <c r="I105" s="272">
        <v>3083.01</v>
      </c>
      <c r="J105" s="211">
        <f t="shared" si="0"/>
        <v>3853.76</v>
      </c>
      <c r="K105" s="212"/>
      <c r="L105" s="212"/>
      <c r="M105" s="212"/>
      <c r="N105" s="213"/>
      <c r="O105" s="213"/>
      <c r="P105" s="213"/>
      <c r="Q105" s="213"/>
      <c r="R105" s="213"/>
      <c r="S105" s="213"/>
      <c r="T105" s="213"/>
      <c r="U105" s="213"/>
      <c r="V105" s="213"/>
      <c r="W105" s="201"/>
      <c r="X105" s="201"/>
      <c r="Y105" s="201"/>
      <c r="Z105" s="201"/>
    </row>
    <row r="106" spans="1:26">
      <c r="A106" s="254" t="s">
        <v>272</v>
      </c>
      <c r="B106" s="251" t="s">
        <v>43</v>
      </c>
      <c r="C106" s="249" t="s">
        <v>224</v>
      </c>
      <c r="D106" s="208" t="s">
        <v>554</v>
      </c>
      <c r="E106" s="209">
        <v>1</v>
      </c>
      <c r="F106" s="256" t="s">
        <v>118</v>
      </c>
      <c r="G106" s="210"/>
      <c r="H106" s="273">
        <v>770.75</v>
      </c>
      <c r="I106" s="272">
        <v>3083.01</v>
      </c>
      <c r="J106" s="211">
        <f t="shared" si="0"/>
        <v>3853.76</v>
      </c>
      <c r="K106" s="212"/>
      <c r="L106" s="212"/>
      <c r="M106" s="212"/>
      <c r="N106" s="213"/>
      <c r="O106" s="213"/>
      <c r="P106" s="213"/>
      <c r="Q106" s="213"/>
      <c r="R106" s="213"/>
      <c r="S106" s="213"/>
      <c r="T106" s="213"/>
      <c r="U106" s="213"/>
      <c r="V106" s="213"/>
      <c r="W106" s="201"/>
      <c r="X106" s="201"/>
      <c r="Y106" s="201"/>
      <c r="Z106" s="201"/>
    </row>
    <row r="107" spans="1:26">
      <c r="A107" s="254" t="s">
        <v>273</v>
      </c>
      <c r="B107" s="251" t="s">
        <v>43</v>
      </c>
      <c r="C107" s="249" t="s">
        <v>227</v>
      </c>
      <c r="D107" s="208" t="s">
        <v>554</v>
      </c>
      <c r="E107" s="209">
        <v>1</v>
      </c>
      <c r="F107" s="256" t="s">
        <v>119</v>
      </c>
      <c r="G107" s="210"/>
      <c r="H107" s="273">
        <v>770.75</v>
      </c>
      <c r="I107" s="272">
        <v>3083.01</v>
      </c>
      <c r="J107" s="211">
        <f t="shared" si="0"/>
        <v>3853.76</v>
      </c>
      <c r="K107" s="212"/>
      <c r="L107" s="212"/>
      <c r="M107" s="212"/>
      <c r="N107" s="213"/>
      <c r="O107" s="213"/>
      <c r="P107" s="213"/>
      <c r="Q107" s="213"/>
      <c r="R107" s="213"/>
      <c r="S107" s="213"/>
      <c r="T107" s="213"/>
      <c r="U107" s="213"/>
      <c r="V107" s="213"/>
      <c r="W107" s="201"/>
      <c r="X107" s="201"/>
      <c r="Y107" s="201"/>
      <c r="Z107" s="201"/>
    </row>
    <row r="108" spans="1:26">
      <c r="A108" s="254" t="s">
        <v>274</v>
      </c>
      <c r="B108" s="251" t="s">
        <v>43</v>
      </c>
      <c r="C108" s="249" t="s">
        <v>227</v>
      </c>
      <c r="D108" s="208" t="s">
        <v>554</v>
      </c>
      <c r="E108" s="209">
        <v>1</v>
      </c>
      <c r="F108" s="256" t="s">
        <v>120</v>
      </c>
      <c r="G108" s="210"/>
      <c r="H108" s="273">
        <v>770.75</v>
      </c>
      <c r="I108" s="272">
        <v>3083.01</v>
      </c>
      <c r="J108" s="211">
        <f t="shared" si="0"/>
        <v>3853.76</v>
      </c>
      <c r="K108" s="212"/>
      <c r="L108" s="212"/>
      <c r="M108" s="212"/>
      <c r="N108" s="213"/>
      <c r="O108" s="213"/>
      <c r="P108" s="213"/>
      <c r="Q108" s="213"/>
      <c r="R108" s="213"/>
      <c r="S108" s="213"/>
      <c r="T108" s="213"/>
      <c r="U108" s="213"/>
      <c r="V108" s="213"/>
      <c r="W108" s="201"/>
      <c r="X108" s="201"/>
      <c r="Y108" s="201"/>
      <c r="Z108" s="201"/>
    </row>
    <row r="109" spans="1:26">
      <c r="A109" s="245" t="s">
        <v>274</v>
      </c>
      <c r="B109" s="255" t="s">
        <v>43</v>
      </c>
      <c r="C109" s="247" t="s">
        <v>227</v>
      </c>
      <c r="D109" s="208" t="s">
        <v>554</v>
      </c>
      <c r="E109" s="209">
        <v>1</v>
      </c>
      <c r="F109" s="247" t="s">
        <v>284</v>
      </c>
      <c r="G109" s="210"/>
      <c r="H109" s="273">
        <v>770.75</v>
      </c>
      <c r="I109" s="272">
        <v>3083.01</v>
      </c>
      <c r="J109" s="211">
        <f t="shared" si="0"/>
        <v>3853.76</v>
      </c>
      <c r="K109" s="212"/>
      <c r="L109" s="212"/>
      <c r="M109" s="212"/>
      <c r="N109" s="213"/>
      <c r="O109" s="213"/>
      <c r="P109" s="213"/>
      <c r="Q109" s="213"/>
      <c r="R109" s="213"/>
      <c r="S109" s="213"/>
      <c r="T109" s="213"/>
      <c r="U109" s="213"/>
      <c r="V109" s="213"/>
      <c r="W109" s="201"/>
      <c r="X109" s="201"/>
      <c r="Y109" s="201"/>
      <c r="Z109" s="201"/>
    </row>
    <row r="110" spans="1:26">
      <c r="A110" s="254" t="s">
        <v>180</v>
      </c>
      <c r="B110" s="251" t="s">
        <v>43</v>
      </c>
      <c r="C110" s="249" t="s">
        <v>227</v>
      </c>
      <c r="D110" s="208" t="s">
        <v>554</v>
      </c>
      <c r="E110" s="209">
        <v>1</v>
      </c>
      <c r="F110" s="256" t="s">
        <v>122</v>
      </c>
      <c r="G110" s="210"/>
      <c r="H110" s="273">
        <v>770.75</v>
      </c>
      <c r="I110" s="272">
        <v>3083.01</v>
      </c>
      <c r="J110" s="211">
        <f t="shared" si="0"/>
        <v>3853.76</v>
      </c>
      <c r="K110" s="212"/>
      <c r="L110" s="212"/>
      <c r="M110" s="212"/>
      <c r="N110" s="213"/>
      <c r="O110" s="213"/>
      <c r="P110" s="213"/>
      <c r="Q110" s="213"/>
      <c r="R110" s="213"/>
      <c r="S110" s="213"/>
      <c r="T110" s="213"/>
      <c r="U110" s="213"/>
      <c r="V110" s="213"/>
      <c r="W110" s="201"/>
      <c r="X110" s="201"/>
      <c r="Y110" s="201"/>
      <c r="Z110" s="201"/>
    </row>
    <row r="111" spans="1:26">
      <c r="A111" s="254" t="s">
        <v>181</v>
      </c>
      <c r="B111" s="251" t="s">
        <v>43</v>
      </c>
      <c r="C111" s="249" t="s">
        <v>229</v>
      </c>
      <c r="D111" s="208" t="s">
        <v>554</v>
      </c>
      <c r="E111" s="209">
        <v>1</v>
      </c>
      <c r="F111" s="256" t="s">
        <v>123</v>
      </c>
      <c r="G111" s="210"/>
      <c r="H111" s="273">
        <v>770.75</v>
      </c>
      <c r="I111" s="272">
        <v>3083.01</v>
      </c>
      <c r="J111" s="211">
        <f t="shared" si="0"/>
        <v>3853.76</v>
      </c>
      <c r="K111" s="212"/>
      <c r="L111" s="212"/>
      <c r="M111" s="212"/>
      <c r="N111" s="213"/>
      <c r="O111" s="213"/>
      <c r="P111" s="213"/>
      <c r="Q111" s="213"/>
      <c r="R111" s="213"/>
      <c r="S111" s="213"/>
      <c r="T111" s="213"/>
      <c r="U111" s="213"/>
      <c r="V111" s="213"/>
      <c r="W111" s="201"/>
      <c r="X111" s="201"/>
      <c r="Y111" s="201"/>
      <c r="Z111" s="201"/>
    </row>
    <row r="112" spans="1:26">
      <c r="A112" s="245" t="s">
        <v>275</v>
      </c>
      <c r="B112" s="251" t="s">
        <v>43</v>
      </c>
      <c r="C112" s="247" t="s">
        <v>232</v>
      </c>
      <c r="D112" s="208" t="s">
        <v>554</v>
      </c>
      <c r="E112" s="209">
        <v>1</v>
      </c>
      <c r="F112" s="247" t="s">
        <v>218</v>
      </c>
      <c r="G112" s="210"/>
      <c r="H112" s="273">
        <v>770.75</v>
      </c>
      <c r="I112" s="272">
        <v>3083.01</v>
      </c>
      <c r="J112" s="211">
        <f t="shared" si="0"/>
        <v>3853.76</v>
      </c>
      <c r="K112" s="212"/>
      <c r="L112" s="212"/>
      <c r="M112" s="212"/>
      <c r="N112" s="213"/>
      <c r="O112" s="213"/>
      <c r="P112" s="213"/>
      <c r="Q112" s="213"/>
      <c r="R112" s="213"/>
      <c r="S112" s="213"/>
      <c r="T112" s="213"/>
      <c r="U112" s="213"/>
      <c r="V112" s="213"/>
      <c r="W112" s="201"/>
      <c r="X112" s="201"/>
      <c r="Y112" s="201"/>
      <c r="Z112" s="201"/>
    </row>
    <row r="113" spans="1:26">
      <c r="A113" s="245" t="s">
        <v>276</v>
      </c>
      <c r="B113" s="251" t="s">
        <v>43</v>
      </c>
      <c r="C113" s="247" t="s">
        <v>229</v>
      </c>
      <c r="D113" s="208" t="s">
        <v>554</v>
      </c>
      <c r="E113" s="209">
        <v>1</v>
      </c>
      <c r="F113" s="252" t="s">
        <v>125</v>
      </c>
      <c r="G113" s="210"/>
      <c r="H113" s="273">
        <v>770.75</v>
      </c>
      <c r="I113" s="272">
        <v>3083.01</v>
      </c>
      <c r="J113" s="211">
        <f t="shared" si="0"/>
        <v>3853.76</v>
      </c>
      <c r="K113" s="212"/>
      <c r="L113" s="212"/>
      <c r="M113" s="212"/>
      <c r="N113" s="213"/>
      <c r="O113" s="213"/>
      <c r="P113" s="213"/>
      <c r="Q113" s="213"/>
      <c r="R113" s="213"/>
      <c r="S113" s="213"/>
      <c r="T113" s="213"/>
      <c r="U113" s="213"/>
      <c r="V113" s="213"/>
      <c r="W113" s="201"/>
      <c r="X113" s="201"/>
      <c r="Y113" s="201"/>
      <c r="Z113" s="201"/>
    </row>
    <row r="114" spans="1:26">
      <c r="A114" s="245" t="s">
        <v>178</v>
      </c>
      <c r="B114" s="251" t="s">
        <v>43</v>
      </c>
      <c r="C114" s="247" t="s">
        <v>224</v>
      </c>
      <c r="D114" s="208" t="s">
        <v>554</v>
      </c>
      <c r="E114" s="209">
        <v>1</v>
      </c>
      <c r="F114" s="252" t="s">
        <v>133</v>
      </c>
      <c r="G114" s="210"/>
      <c r="H114" s="273">
        <v>770.75</v>
      </c>
      <c r="I114" s="272">
        <v>3083.01</v>
      </c>
      <c r="J114" s="211">
        <f t="shared" si="0"/>
        <v>3853.76</v>
      </c>
      <c r="K114" s="212"/>
      <c r="L114" s="212"/>
      <c r="M114" s="212"/>
      <c r="N114" s="213"/>
      <c r="O114" s="213"/>
      <c r="P114" s="213"/>
      <c r="Q114" s="213"/>
      <c r="R114" s="213"/>
      <c r="S114" s="213"/>
      <c r="T114" s="213"/>
      <c r="U114" s="213"/>
      <c r="V114" s="213"/>
      <c r="W114" s="201"/>
      <c r="X114" s="201"/>
      <c r="Y114" s="201"/>
      <c r="Z114" s="201"/>
    </row>
    <row r="115" spans="1:26">
      <c r="A115" s="245" t="s">
        <v>385</v>
      </c>
      <c r="B115" s="251" t="s">
        <v>43</v>
      </c>
      <c r="C115" s="265" t="s">
        <v>229</v>
      </c>
      <c r="D115" s="208" t="s">
        <v>554</v>
      </c>
      <c r="E115" s="209">
        <v>1</v>
      </c>
      <c r="F115" s="265" t="s">
        <v>384</v>
      </c>
      <c r="G115" s="210"/>
      <c r="H115" s="273">
        <v>770.75</v>
      </c>
      <c r="I115" s="272">
        <v>3083.01</v>
      </c>
      <c r="J115" s="211">
        <f t="shared" si="0"/>
        <v>3853.76</v>
      </c>
      <c r="K115" s="212"/>
      <c r="L115" s="212"/>
      <c r="M115" s="212"/>
      <c r="N115" s="213"/>
      <c r="O115" s="213"/>
      <c r="P115" s="213"/>
      <c r="Q115" s="213"/>
      <c r="R115" s="213"/>
      <c r="S115" s="213"/>
      <c r="T115" s="213"/>
      <c r="U115" s="213"/>
      <c r="V115" s="213"/>
      <c r="W115" s="201"/>
      <c r="X115" s="201"/>
      <c r="Y115" s="201"/>
      <c r="Z115" s="201"/>
    </row>
    <row r="116" spans="1:26">
      <c r="A116" s="245" t="s">
        <v>273</v>
      </c>
      <c r="B116" s="251" t="s">
        <v>46</v>
      </c>
      <c r="C116" s="247" t="s">
        <v>227</v>
      </c>
      <c r="D116" s="208" t="s">
        <v>554</v>
      </c>
      <c r="E116" s="209">
        <v>1</v>
      </c>
      <c r="F116" s="252" t="s">
        <v>126</v>
      </c>
      <c r="G116" s="210"/>
      <c r="H116" s="273">
        <v>500.99</v>
      </c>
      <c r="I116" s="272">
        <v>2003.96</v>
      </c>
      <c r="J116" s="211">
        <f t="shared" si="0"/>
        <v>2504.9499999999998</v>
      </c>
      <c r="K116" s="212"/>
      <c r="L116" s="212"/>
      <c r="M116" s="212"/>
      <c r="N116" s="213"/>
      <c r="O116" s="213"/>
      <c r="P116" s="213"/>
      <c r="Q116" s="213"/>
      <c r="R116" s="213"/>
      <c r="S116" s="213"/>
      <c r="T116" s="213"/>
      <c r="U116" s="213"/>
      <c r="V116" s="213"/>
      <c r="W116" s="201"/>
      <c r="X116" s="201"/>
      <c r="Y116" s="201"/>
      <c r="Z116" s="201"/>
    </row>
    <row r="117" spans="1:26">
      <c r="A117" s="245" t="s">
        <v>182</v>
      </c>
      <c r="B117" s="251" t="s">
        <v>46</v>
      </c>
      <c r="C117" s="247" t="s">
        <v>234</v>
      </c>
      <c r="D117" s="208" t="s">
        <v>554</v>
      </c>
      <c r="E117" s="209">
        <v>1</v>
      </c>
      <c r="F117" s="257" t="s">
        <v>128</v>
      </c>
      <c r="G117" s="210"/>
      <c r="H117" s="273">
        <v>500.99</v>
      </c>
      <c r="I117" s="272">
        <v>2003.96</v>
      </c>
      <c r="J117" s="211">
        <f t="shared" si="0"/>
        <v>2504.9499999999998</v>
      </c>
      <c r="K117" s="212"/>
      <c r="L117" s="212"/>
      <c r="M117" s="212"/>
      <c r="N117" s="213"/>
      <c r="O117" s="213"/>
      <c r="P117" s="213"/>
      <c r="Q117" s="213"/>
      <c r="R117" s="213"/>
      <c r="S117" s="213"/>
      <c r="T117" s="213"/>
      <c r="U117" s="213"/>
      <c r="V117" s="213"/>
      <c r="W117" s="201"/>
      <c r="X117" s="201"/>
      <c r="Y117" s="201"/>
      <c r="Z117" s="201"/>
    </row>
    <row r="118" spans="1:26">
      <c r="A118" s="245" t="s">
        <v>169</v>
      </c>
      <c r="B118" s="255" t="s">
        <v>46</v>
      </c>
      <c r="C118" s="247" t="s">
        <v>224</v>
      </c>
      <c r="D118" s="208" t="s">
        <v>554</v>
      </c>
      <c r="E118" s="209">
        <v>1</v>
      </c>
      <c r="F118" s="252" t="s">
        <v>129</v>
      </c>
      <c r="G118" s="210"/>
      <c r="H118" s="273">
        <v>500.99</v>
      </c>
      <c r="I118" s="272">
        <v>2003.96</v>
      </c>
      <c r="J118" s="211">
        <f t="shared" si="0"/>
        <v>2504.9499999999998</v>
      </c>
      <c r="K118" s="212"/>
      <c r="L118" s="212"/>
      <c r="M118" s="212"/>
      <c r="N118" s="213"/>
      <c r="O118" s="213"/>
      <c r="P118" s="213"/>
      <c r="Q118" s="213"/>
      <c r="R118" s="213"/>
      <c r="S118" s="213"/>
      <c r="T118" s="213"/>
      <c r="U118" s="213"/>
      <c r="V118" s="213"/>
      <c r="W118" s="201"/>
      <c r="X118" s="201"/>
      <c r="Y118" s="201"/>
      <c r="Z118" s="201"/>
    </row>
    <row r="119" spans="1:26">
      <c r="A119" s="245" t="s">
        <v>183</v>
      </c>
      <c r="B119" s="251" t="s">
        <v>46</v>
      </c>
      <c r="C119" s="247" t="s">
        <v>224</v>
      </c>
      <c r="D119" s="208" t="s">
        <v>554</v>
      </c>
      <c r="E119" s="209">
        <v>1</v>
      </c>
      <c r="F119" s="252" t="s">
        <v>130</v>
      </c>
      <c r="G119" s="210"/>
      <c r="H119" s="273">
        <v>500.99</v>
      </c>
      <c r="I119" s="272">
        <v>2003.96</v>
      </c>
      <c r="J119" s="211">
        <f t="shared" si="0"/>
        <v>2504.9499999999998</v>
      </c>
      <c r="K119" s="212"/>
      <c r="L119" s="212"/>
      <c r="M119" s="212"/>
      <c r="N119" s="213"/>
      <c r="O119" s="213"/>
      <c r="P119" s="213"/>
      <c r="Q119" s="213"/>
      <c r="R119" s="213"/>
      <c r="S119" s="213"/>
      <c r="T119" s="213"/>
      <c r="U119" s="213"/>
      <c r="V119" s="213"/>
      <c r="W119" s="201"/>
      <c r="X119" s="201"/>
      <c r="Y119" s="201"/>
      <c r="Z119" s="201"/>
    </row>
    <row r="120" spans="1:26">
      <c r="A120" s="245" t="s">
        <v>184</v>
      </c>
      <c r="B120" s="251" t="s">
        <v>46</v>
      </c>
      <c r="C120" s="247" t="s">
        <v>224</v>
      </c>
      <c r="D120" s="208" t="s">
        <v>554</v>
      </c>
      <c r="E120" s="209">
        <v>1</v>
      </c>
      <c r="F120" s="252" t="s">
        <v>131</v>
      </c>
      <c r="G120" s="210"/>
      <c r="H120" s="273">
        <v>500.99</v>
      </c>
      <c r="I120" s="272">
        <v>2003.96</v>
      </c>
      <c r="J120" s="211">
        <f t="shared" si="0"/>
        <v>2504.9499999999998</v>
      </c>
      <c r="K120" s="212"/>
      <c r="L120" s="212"/>
      <c r="M120" s="212"/>
      <c r="N120" s="213"/>
      <c r="O120" s="213"/>
      <c r="P120" s="213"/>
      <c r="Q120" s="213"/>
      <c r="R120" s="213"/>
      <c r="S120" s="213"/>
      <c r="T120" s="213"/>
      <c r="U120" s="213"/>
      <c r="V120" s="213"/>
      <c r="W120" s="201"/>
      <c r="X120" s="201"/>
      <c r="Y120" s="201"/>
      <c r="Z120" s="201"/>
    </row>
    <row r="121" spans="1:26">
      <c r="A121" s="245" t="s">
        <v>185</v>
      </c>
      <c r="B121" s="255" t="s">
        <v>46</v>
      </c>
      <c r="C121" s="247" t="s">
        <v>224</v>
      </c>
      <c r="D121" s="208" t="s">
        <v>554</v>
      </c>
      <c r="E121" s="209">
        <v>1</v>
      </c>
      <c r="F121" s="252" t="s">
        <v>132</v>
      </c>
      <c r="G121" s="210"/>
      <c r="H121" s="273">
        <v>500.99</v>
      </c>
      <c r="I121" s="272">
        <v>2003.96</v>
      </c>
      <c r="J121" s="211">
        <f t="shared" si="0"/>
        <v>2504.9499999999998</v>
      </c>
      <c r="K121" s="212"/>
      <c r="L121" s="212"/>
      <c r="M121" s="212"/>
      <c r="N121" s="213"/>
      <c r="O121" s="213"/>
      <c r="P121" s="213"/>
      <c r="Q121" s="213"/>
      <c r="R121" s="213"/>
      <c r="S121" s="213"/>
      <c r="T121" s="213"/>
      <c r="U121" s="213"/>
      <c r="V121" s="213"/>
      <c r="W121" s="201"/>
      <c r="X121" s="201"/>
      <c r="Y121" s="201"/>
      <c r="Z121" s="201"/>
    </row>
    <row r="122" spans="1:26">
      <c r="A122" s="245" t="s">
        <v>189</v>
      </c>
      <c r="B122" s="251" t="s">
        <v>46</v>
      </c>
      <c r="C122" s="247" t="s">
        <v>224</v>
      </c>
      <c r="D122" s="208" t="s">
        <v>554</v>
      </c>
      <c r="E122" s="209">
        <v>1</v>
      </c>
      <c r="F122" s="252" t="s">
        <v>143</v>
      </c>
      <c r="G122" s="210"/>
      <c r="H122" s="273">
        <v>500.99</v>
      </c>
      <c r="I122" s="272">
        <v>2003.96</v>
      </c>
      <c r="J122" s="211">
        <f t="shared" si="0"/>
        <v>2504.9499999999998</v>
      </c>
      <c r="K122" s="212"/>
      <c r="L122" s="212"/>
      <c r="M122" s="212"/>
      <c r="N122" s="213"/>
      <c r="O122" s="213"/>
      <c r="P122" s="213"/>
      <c r="Q122" s="213"/>
      <c r="R122" s="213"/>
      <c r="S122" s="213"/>
      <c r="T122" s="213"/>
      <c r="U122" s="213"/>
      <c r="V122" s="213"/>
      <c r="W122" s="201"/>
      <c r="X122" s="201"/>
      <c r="Y122" s="201"/>
      <c r="Z122" s="201"/>
    </row>
    <row r="123" spans="1:26">
      <c r="A123" s="245" t="s">
        <v>273</v>
      </c>
      <c r="B123" s="251" t="s">
        <v>46</v>
      </c>
      <c r="C123" s="247" t="s">
        <v>227</v>
      </c>
      <c r="D123" s="208" t="s">
        <v>554</v>
      </c>
      <c r="E123" s="209">
        <v>1</v>
      </c>
      <c r="F123" s="252" t="s">
        <v>134</v>
      </c>
      <c r="G123" s="210"/>
      <c r="H123" s="273">
        <v>500.99</v>
      </c>
      <c r="I123" s="272">
        <v>2003.96</v>
      </c>
      <c r="J123" s="211">
        <f t="shared" si="0"/>
        <v>2504.9499999999998</v>
      </c>
      <c r="K123" s="212"/>
      <c r="L123" s="212"/>
      <c r="M123" s="212"/>
      <c r="N123" s="213"/>
      <c r="O123" s="213"/>
      <c r="P123" s="213"/>
      <c r="Q123" s="213"/>
      <c r="R123" s="213"/>
      <c r="S123" s="213"/>
      <c r="T123" s="213"/>
      <c r="U123" s="213"/>
      <c r="V123" s="213"/>
      <c r="W123" s="201"/>
      <c r="X123" s="201"/>
      <c r="Y123" s="201"/>
      <c r="Z123" s="201"/>
    </row>
    <row r="124" spans="1:26">
      <c r="A124" s="245" t="s">
        <v>273</v>
      </c>
      <c r="B124" s="255" t="s">
        <v>46</v>
      </c>
      <c r="C124" s="247" t="s">
        <v>227</v>
      </c>
      <c r="D124" s="208" t="s">
        <v>554</v>
      </c>
      <c r="E124" s="209">
        <v>1</v>
      </c>
      <c r="F124" s="267" t="s">
        <v>193</v>
      </c>
      <c r="G124" s="210"/>
      <c r="H124" s="273">
        <v>500.99</v>
      </c>
      <c r="I124" s="272">
        <v>2003.96</v>
      </c>
      <c r="J124" s="211">
        <f t="shared" si="0"/>
        <v>2504.9499999999998</v>
      </c>
      <c r="K124" s="212"/>
      <c r="L124" s="212"/>
      <c r="M124" s="212"/>
      <c r="N124" s="213"/>
      <c r="O124" s="213"/>
      <c r="P124" s="213"/>
      <c r="Q124" s="213"/>
      <c r="R124" s="213"/>
      <c r="S124" s="213"/>
      <c r="T124" s="213"/>
      <c r="U124" s="213"/>
      <c r="V124" s="213"/>
      <c r="W124" s="201"/>
      <c r="X124" s="201"/>
      <c r="Y124" s="201"/>
      <c r="Z124" s="201"/>
    </row>
    <row r="125" spans="1:26">
      <c r="A125" s="245" t="s">
        <v>273</v>
      </c>
      <c r="B125" s="251" t="s">
        <v>46</v>
      </c>
      <c r="C125" s="247" t="s">
        <v>227</v>
      </c>
      <c r="D125" s="208" t="s">
        <v>555</v>
      </c>
      <c r="E125" s="209">
        <v>1</v>
      </c>
      <c r="F125" s="252" t="s">
        <v>135</v>
      </c>
      <c r="G125" s="210"/>
      <c r="H125" s="273">
        <v>500.99</v>
      </c>
      <c r="I125" s="272">
        <v>2003.96</v>
      </c>
      <c r="J125" s="211">
        <f t="shared" si="0"/>
        <v>2504.9499999999998</v>
      </c>
      <c r="K125" s="212"/>
      <c r="L125" s="212"/>
      <c r="M125" s="212"/>
      <c r="N125" s="213"/>
      <c r="O125" s="213"/>
      <c r="P125" s="213"/>
      <c r="Q125" s="213"/>
      <c r="R125" s="213"/>
      <c r="S125" s="213"/>
      <c r="T125" s="213"/>
      <c r="U125" s="213"/>
      <c r="V125" s="213"/>
      <c r="W125" s="201"/>
      <c r="X125" s="201"/>
      <c r="Y125" s="201"/>
      <c r="Z125" s="201"/>
    </row>
    <row r="126" spans="1:26">
      <c r="A126" s="245" t="s">
        <v>274</v>
      </c>
      <c r="B126" s="251" t="s">
        <v>46</v>
      </c>
      <c r="C126" s="247" t="s">
        <v>227</v>
      </c>
      <c r="D126" s="208" t="s">
        <v>554</v>
      </c>
      <c r="E126" s="209">
        <v>1</v>
      </c>
      <c r="F126" s="252" t="s">
        <v>279</v>
      </c>
      <c r="G126" s="210"/>
      <c r="H126" s="273">
        <v>500.99</v>
      </c>
      <c r="I126" s="272">
        <v>2003.96</v>
      </c>
      <c r="J126" s="211">
        <f t="shared" si="0"/>
        <v>2504.9499999999998</v>
      </c>
      <c r="K126" s="212"/>
      <c r="L126" s="212"/>
      <c r="M126" s="212"/>
      <c r="N126" s="213"/>
      <c r="O126" s="213"/>
      <c r="P126" s="213"/>
      <c r="Q126" s="213"/>
      <c r="R126" s="213"/>
      <c r="S126" s="213"/>
      <c r="T126" s="213"/>
      <c r="U126" s="213"/>
      <c r="V126" s="213"/>
      <c r="W126" s="201"/>
      <c r="X126" s="201"/>
      <c r="Y126" s="201"/>
      <c r="Z126" s="201"/>
    </row>
    <row r="127" spans="1:26">
      <c r="A127" s="245" t="s">
        <v>387</v>
      </c>
      <c r="B127" s="255" t="s">
        <v>46</v>
      </c>
      <c r="C127" s="265" t="s">
        <v>232</v>
      </c>
      <c r="D127" s="208" t="s">
        <v>554</v>
      </c>
      <c r="E127" s="209">
        <v>1</v>
      </c>
      <c r="F127" s="265" t="s">
        <v>386</v>
      </c>
      <c r="G127" s="210"/>
      <c r="H127" s="273">
        <v>500.99</v>
      </c>
      <c r="I127" s="272">
        <v>2003.96</v>
      </c>
      <c r="J127" s="211">
        <f t="shared" si="0"/>
        <v>2504.9499999999998</v>
      </c>
      <c r="K127" s="212"/>
      <c r="L127" s="212"/>
      <c r="M127" s="212"/>
      <c r="N127" s="213"/>
      <c r="O127" s="213"/>
      <c r="P127" s="213"/>
      <c r="Q127" s="213"/>
      <c r="R127" s="213"/>
      <c r="S127" s="213"/>
      <c r="T127" s="213"/>
      <c r="U127" s="213"/>
      <c r="V127" s="213"/>
      <c r="W127" s="201"/>
      <c r="X127" s="201"/>
      <c r="Y127" s="201"/>
      <c r="Z127" s="201"/>
    </row>
    <row r="128" spans="1:26">
      <c r="A128" s="245" t="s">
        <v>281</v>
      </c>
      <c r="B128" s="251" t="s">
        <v>46</v>
      </c>
      <c r="C128" s="247" t="s">
        <v>232</v>
      </c>
      <c r="D128" s="208" t="s">
        <v>554</v>
      </c>
      <c r="E128" s="209">
        <v>1</v>
      </c>
      <c r="F128" s="252" t="s">
        <v>138</v>
      </c>
      <c r="G128" s="210"/>
      <c r="H128" s="273">
        <v>500.99</v>
      </c>
      <c r="I128" s="272">
        <v>2003.96</v>
      </c>
      <c r="J128" s="211">
        <f t="shared" si="0"/>
        <v>2504.9499999999998</v>
      </c>
      <c r="K128" s="212"/>
      <c r="L128" s="212"/>
      <c r="M128" s="212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</row>
    <row r="129" spans="1:26">
      <c r="A129" s="245" t="s">
        <v>280</v>
      </c>
      <c r="B129" s="251" t="s">
        <v>46</v>
      </c>
      <c r="C129" s="247" t="s">
        <v>232</v>
      </c>
      <c r="D129" s="208" t="s">
        <v>554</v>
      </c>
      <c r="E129" s="209">
        <v>1</v>
      </c>
      <c r="F129" s="252" t="s">
        <v>367</v>
      </c>
      <c r="G129" s="210"/>
      <c r="H129" s="273">
        <v>500.99</v>
      </c>
      <c r="I129" s="272">
        <v>2003.96</v>
      </c>
      <c r="J129" s="211">
        <f t="shared" si="0"/>
        <v>2504.9499999999998</v>
      </c>
      <c r="K129" s="212"/>
      <c r="L129" s="212"/>
      <c r="M129" s="212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</row>
    <row r="130" spans="1:26">
      <c r="A130" s="245" t="s">
        <v>282</v>
      </c>
      <c r="B130" s="251" t="s">
        <v>49</v>
      </c>
      <c r="C130" s="247" t="s">
        <v>234</v>
      </c>
      <c r="D130" s="208" t="s">
        <v>554</v>
      </c>
      <c r="E130" s="209">
        <v>1</v>
      </c>
      <c r="F130" s="252" t="s">
        <v>346</v>
      </c>
      <c r="G130" s="210"/>
      <c r="H130" s="273">
        <v>308.3</v>
      </c>
      <c r="I130" s="272">
        <v>1233.21</v>
      </c>
      <c r="J130" s="211">
        <f t="shared" si="0"/>
        <v>1541.51</v>
      </c>
      <c r="K130" s="212"/>
      <c r="L130" s="212"/>
      <c r="M130" s="212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</row>
    <row r="131" spans="1:26">
      <c r="A131" s="245" t="s">
        <v>186</v>
      </c>
      <c r="B131" s="255" t="s">
        <v>49</v>
      </c>
      <c r="C131" s="247" t="s">
        <v>18</v>
      </c>
      <c r="D131" s="208" t="s">
        <v>554</v>
      </c>
      <c r="E131" s="209">
        <v>1</v>
      </c>
      <c r="F131" s="247" t="s">
        <v>140</v>
      </c>
      <c r="G131" s="210"/>
      <c r="H131" s="273">
        <v>308.3</v>
      </c>
      <c r="I131" s="272">
        <v>1233.21</v>
      </c>
      <c r="J131" s="211">
        <f t="shared" si="0"/>
        <v>1541.51</v>
      </c>
      <c r="K131" s="212"/>
      <c r="L131" s="212"/>
      <c r="M131" s="212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</row>
    <row r="132" spans="1:26">
      <c r="A132" s="245" t="s">
        <v>187</v>
      </c>
      <c r="B132" s="251" t="s">
        <v>49</v>
      </c>
      <c r="C132" s="247" t="s">
        <v>229</v>
      </c>
      <c r="D132" s="208" t="s">
        <v>554</v>
      </c>
      <c r="E132" s="209">
        <v>1</v>
      </c>
      <c r="F132" s="252" t="s">
        <v>141</v>
      </c>
      <c r="G132" s="210"/>
      <c r="H132" s="273">
        <v>308.3</v>
      </c>
      <c r="I132" s="272">
        <v>1233.21</v>
      </c>
      <c r="J132" s="211">
        <f t="shared" si="0"/>
        <v>1541.51</v>
      </c>
      <c r="K132" s="212"/>
      <c r="L132" s="212"/>
      <c r="M132" s="212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</row>
    <row r="133" spans="1:26">
      <c r="A133" s="254" t="s">
        <v>188</v>
      </c>
      <c r="B133" s="251" t="s">
        <v>49</v>
      </c>
      <c r="C133" s="249" t="s">
        <v>224</v>
      </c>
      <c r="D133" s="208" t="s">
        <v>554</v>
      </c>
      <c r="E133" s="209">
        <v>1</v>
      </c>
      <c r="F133" s="256" t="s">
        <v>142</v>
      </c>
      <c r="G133" s="210"/>
      <c r="H133" s="273">
        <v>308.3</v>
      </c>
      <c r="I133" s="272">
        <v>1233.21</v>
      </c>
      <c r="J133" s="211">
        <f t="shared" si="0"/>
        <v>1541.51</v>
      </c>
      <c r="K133" s="212"/>
      <c r="L133" s="212"/>
      <c r="M133" s="212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</row>
    <row r="134" spans="1:26" ht="45">
      <c r="A134" s="243" t="s">
        <v>402</v>
      </c>
      <c r="B134" s="214" t="s">
        <v>403</v>
      </c>
      <c r="C134" s="215" t="s">
        <v>404</v>
      </c>
      <c r="D134" s="215" t="s">
        <v>405</v>
      </c>
      <c r="E134" s="215" t="s">
        <v>406</v>
      </c>
      <c r="F134" s="216"/>
      <c r="G134" s="215" t="s">
        <v>407</v>
      </c>
      <c r="H134" s="215" t="s">
        <v>408</v>
      </c>
      <c r="I134" s="215" t="s">
        <v>409</v>
      </c>
      <c r="J134" s="215" t="s">
        <v>410</v>
      </c>
      <c r="K134" s="212"/>
      <c r="L134" s="212"/>
      <c r="M134" s="212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</row>
    <row r="135" spans="1:26">
      <c r="A135" s="249" t="s">
        <v>199</v>
      </c>
      <c r="B135" s="209" t="s">
        <v>198</v>
      </c>
      <c r="C135" s="275">
        <v>1</v>
      </c>
      <c r="D135" s="218">
        <f>SUMIFS($E$7:$E$133,$B$7:$B$133,"DAS",$D$7:$D$133,"VAGO")</f>
        <v>0</v>
      </c>
      <c r="E135" s="284">
        <f>C135+D135</f>
        <v>1</v>
      </c>
      <c r="F135" s="274"/>
      <c r="G135" s="220">
        <f>SUMIF($B$7:$B$133,"DAS",$G$7:$G$133)</f>
        <v>0</v>
      </c>
      <c r="H135" s="240">
        <v>3248</v>
      </c>
      <c r="I135" s="220">
        <v>12992</v>
      </c>
      <c r="J135" s="220">
        <f>E135*H135+I135</f>
        <v>16240</v>
      </c>
      <c r="K135" s="221"/>
      <c r="L135" s="221"/>
      <c r="M135" s="221"/>
    </row>
    <row r="136" spans="1:26">
      <c r="A136" s="249" t="s">
        <v>358</v>
      </c>
      <c r="B136" s="209" t="s">
        <v>557</v>
      </c>
      <c r="C136" s="275">
        <v>6</v>
      </c>
      <c r="D136" s="218">
        <v>0</v>
      </c>
      <c r="E136" s="284">
        <f t="shared" ref="E136:E145" si="1">C136+D136</f>
        <v>6</v>
      </c>
      <c r="F136" s="217"/>
      <c r="G136" s="220">
        <f>SUMIF($B$7:$B$133,"DAS-1",$G$7:$G$133)</f>
        <v>0</v>
      </c>
      <c r="H136" s="240">
        <v>2784</v>
      </c>
      <c r="I136" s="220">
        <v>11136</v>
      </c>
      <c r="J136" s="220">
        <f>(H136+I136)*E136</f>
        <v>83520</v>
      </c>
      <c r="K136" s="221"/>
      <c r="L136" s="221"/>
      <c r="M136" s="221"/>
    </row>
    <row r="137" spans="1:26">
      <c r="A137" s="273" t="s">
        <v>359</v>
      </c>
      <c r="B137" s="209" t="s">
        <v>411</v>
      </c>
      <c r="C137" s="276">
        <v>3</v>
      </c>
      <c r="D137" s="218">
        <f>SUMIFS($E$7:$E$133,$B$7:$B$133,"DAS-2",$D$7:$D$133,"VAGO")</f>
        <v>0</v>
      </c>
      <c r="E137" s="284">
        <f t="shared" si="1"/>
        <v>3</v>
      </c>
      <c r="F137" s="217"/>
      <c r="G137" s="220">
        <f>SUMIF($B$7:$B$133,"DAS-2",$G$7:$G$133)</f>
        <v>0</v>
      </c>
      <c r="H137" s="240">
        <v>2312.25</v>
      </c>
      <c r="I137" s="220">
        <v>9249.0300000000007</v>
      </c>
      <c r="J137" s="220">
        <f>(I137+H137)*E137</f>
        <v>34683.840000000004</v>
      </c>
      <c r="K137" s="221"/>
      <c r="L137" s="221"/>
      <c r="M137" s="221"/>
    </row>
    <row r="138" spans="1:26">
      <c r="A138" s="273" t="s">
        <v>360</v>
      </c>
      <c r="B138" s="209" t="s">
        <v>412</v>
      </c>
      <c r="C138" s="276">
        <v>6</v>
      </c>
      <c r="D138" s="218">
        <f>SUMIFS($E$7:$E$133,$B$7:$B$133,"DAS-3",$D$7:$D$133,"VAGO")</f>
        <v>0</v>
      </c>
      <c r="E138" s="284">
        <f t="shared" si="1"/>
        <v>6</v>
      </c>
      <c r="F138" s="217"/>
      <c r="G138" s="220">
        <f>SUMIF($B$7:$B$133,"DAS-3",$G$7:$G$133)</f>
        <v>0</v>
      </c>
      <c r="H138" s="240">
        <v>1695.65</v>
      </c>
      <c r="I138" s="220">
        <v>6782.61</v>
      </c>
      <c r="J138" s="220">
        <f t="shared" ref="J138:J145" si="2">(I138+H138)*E138</f>
        <v>50869.56</v>
      </c>
      <c r="K138" s="221"/>
      <c r="L138" s="221"/>
      <c r="M138" s="165"/>
      <c r="N138" s="165" t="s">
        <v>9</v>
      </c>
      <c r="O138" s="165" t="s">
        <v>10</v>
      </c>
      <c r="P138" s="165" t="s">
        <v>11</v>
      </c>
      <c r="Q138" s="165" t="s">
        <v>12</v>
      </c>
      <c r="R138" s="166" t="s">
        <v>2</v>
      </c>
      <c r="S138" s="165" t="s">
        <v>13</v>
      </c>
    </row>
    <row r="139" spans="1:26">
      <c r="A139" s="273" t="s">
        <v>361</v>
      </c>
      <c r="B139" s="209" t="s">
        <v>413</v>
      </c>
      <c r="C139" s="276">
        <v>9</v>
      </c>
      <c r="D139" s="218">
        <f>SUMIFS($E$7:$E$133,$B$7:$B$133,"DAS-4",$D$7:$D$133,"VAGO")</f>
        <v>0</v>
      </c>
      <c r="E139" s="284">
        <f t="shared" si="1"/>
        <v>9</v>
      </c>
      <c r="F139" s="223"/>
      <c r="G139" s="220">
        <f>SUMIF($B$7:$B$133,"DAS-4",$G$7:$G$133)</f>
        <v>0</v>
      </c>
      <c r="H139" s="240">
        <v>1425.9</v>
      </c>
      <c r="I139" s="220">
        <v>5703.56</v>
      </c>
      <c r="J139" s="220">
        <f t="shared" si="2"/>
        <v>64165.140000000007</v>
      </c>
      <c r="K139" s="221"/>
      <c r="L139" s="221"/>
      <c r="M139" s="27" t="s">
        <v>199</v>
      </c>
      <c r="N139" s="27" t="s">
        <v>200</v>
      </c>
      <c r="O139" s="133">
        <v>3248</v>
      </c>
      <c r="P139" s="133">
        <v>12992</v>
      </c>
      <c r="Q139" s="133">
        <f>O139+P139</f>
        <v>16240</v>
      </c>
      <c r="R139" s="134">
        <v>1</v>
      </c>
      <c r="S139" s="135">
        <f t="shared" ref="S139:S149" si="3">Q139*R139</f>
        <v>16240</v>
      </c>
    </row>
    <row r="140" spans="1:26">
      <c r="A140" s="273" t="s">
        <v>33</v>
      </c>
      <c r="B140" s="209" t="s">
        <v>414</v>
      </c>
      <c r="C140" s="276">
        <v>27</v>
      </c>
      <c r="D140" s="218">
        <f>SUMIFS($E$7:$E$133,$B$7:$B$133,"DAS-5",$D$7:$D$133,"VAGO")</f>
        <v>0</v>
      </c>
      <c r="E140" s="284">
        <f t="shared" si="1"/>
        <v>27</v>
      </c>
      <c r="F140" s="223"/>
      <c r="G140" s="220">
        <f>SUMIF($B$7:$B$133,"DAS-5",$G$7:$G$133)</f>
        <v>0</v>
      </c>
      <c r="H140" s="240">
        <v>1310.28</v>
      </c>
      <c r="I140" s="220">
        <v>5241.1099999999997</v>
      </c>
      <c r="J140" s="220">
        <f t="shared" si="2"/>
        <v>176887.52999999997</v>
      </c>
      <c r="K140" s="221"/>
      <c r="L140" s="221"/>
      <c r="M140" s="27" t="s">
        <v>358</v>
      </c>
      <c r="N140" s="27" t="s">
        <v>200</v>
      </c>
      <c r="O140" s="133">
        <v>2784</v>
      </c>
      <c r="P140" s="133">
        <v>11136</v>
      </c>
      <c r="Q140" s="133">
        <f>O140+P140</f>
        <v>13920</v>
      </c>
      <c r="R140" s="134">
        <v>6</v>
      </c>
      <c r="S140" s="135">
        <f t="shared" si="3"/>
        <v>83520</v>
      </c>
    </row>
    <row r="141" spans="1:26">
      <c r="A141" s="273" t="s">
        <v>36</v>
      </c>
      <c r="B141" s="209" t="s">
        <v>415</v>
      </c>
      <c r="C141" s="276">
        <v>25</v>
      </c>
      <c r="D141" s="218">
        <f>SUMIFS($E$7:$E$133,$B$7:$B$133,"CAA-1",$D$7:$D$133,"VAGO")</f>
        <v>0</v>
      </c>
      <c r="E141" s="284">
        <f t="shared" si="1"/>
        <v>25</v>
      </c>
      <c r="F141" s="223"/>
      <c r="G141" s="220">
        <f>SUMIF($B$7:$B$133,"CAA-1",$G$7:$G$133)</f>
        <v>0</v>
      </c>
      <c r="H141" s="240">
        <v>1076.06</v>
      </c>
      <c r="I141" s="220">
        <v>4316.21</v>
      </c>
      <c r="J141" s="220">
        <f t="shared" si="2"/>
        <v>134806.75</v>
      </c>
      <c r="K141" s="221"/>
      <c r="L141" s="221"/>
      <c r="M141" s="165" t="s">
        <v>359</v>
      </c>
      <c r="N141" s="165" t="s">
        <v>14</v>
      </c>
      <c r="O141" s="171">
        <v>2312.25</v>
      </c>
      <c r="P141" s="171">
        <v>9249.0300000000007</v>
      </c>
      <c r="Q141" s="171">
        <f>O141+P141</f>
        <v>11561.28</v>
      </c>
      <c r="R141" s="166">
        <v>3</v>
      </c>
      <c r="S141" s="172">
        <f t="shared" si="3"/>
        <v>34683.840000000004</v>
      </c>
    </row>
    <row r="142" spans="1:26">
      <c r="A142" s="273" t="s">
        <v>39</v>
      </c>
      <c r="B142" s="209" t="s">
        <v>416</v>
      </c>
      <c r="C142" s="276">
        <v>4</v>
      </c>
      <c r="D142" s="218">
        <f>SUMIFS($E$7:$E$133,$B$7:$B$133,"CAA-2",$D$7:$D$133,"VAGO")</f>
        <v>0</v>
      </c>
      <c r="E142" s="284">
        <f t="shared" si="1"/>
        <v>4</v>
      </c>
      <c r="F142" s="223"/>
      <c r="G142" s="220">
        <f>SUMIF($B$7:$B$133,"CAA-2",$G$7:$G$133)</f>
        <v>0</v>
      </c>
      <c r="H142" s="241">
        <v>936.46</v>
      </c>
      <c r="I142" s="220">
        <v>3745.85</v>
      </c>
      <c r="J142" s="220">
        <f t="shared" si="2"/>
        <v>18729.239999999998</v>
      </c>
      <c r="K142" s="221"/>
      <c r="L142" s="221"/>
      <c r="M142" s="165" t="s">
        <v>360</v>
      </c>
      <c r="N142" s="165" t="s">
        <v>19</v>
      </c>
      <c r="O142" s="171">
        <v>1695.65</v>
      </c>
      <c r="P142" s="171">
        <v>6782.61</v>
      </c>
      <c r="Q142" s="171">
        <f t="shared" ref="Q142:Q149" si="4">O142+P142</f>
        <v>8478.26</v>
      </c>
      <c r="R142" s="166">
        <v>6</v>
      </c>
      <c r="S142" s="172">
        <f t="shared" si="3"/>
        <v>50869.56</v>
      </c>
    </row>
    <row r="143" spans="1:26">
      <c r="A143" s="273" t="s">
        <v>42</v>
      </c>
      <c r="B143" s="209" t="s">
        <v>417</v>
      </c>
      <c r="C143" s="276">
        <v>28</v>
      </c>
      <c r="D143" s="218">
        <f>SUMIFS($E$7:$E$133,$B$7:$B$133,"CAA-3",$D$7:$D$133,"VAGO")</f>
        <v>0</v>
      </c>
      <c r="E143" s="284">
        <f t="shared" si="1"/>
        <v>28</v>
      </c>
      <c r="F143" s="217"/>
      <c r="G143" s="220">
        <f>SUMIF($B$7:$B$133,"CAA-3",$G$7:$G$133)</f>
        <v>0</v>
      </c>
      <c r="H143" s="241">
        <v>770.75</v>
      </c>
      <c r="I143" s="220">
        <v>3083.01</v>
      </c>
      <c r="J143" s="220">
        <f t="shared" si="2"/>
        <v>107905.28</v>
      </c>
      <c r="K143" s="221"/>
      <c r="L143" s="221"/>
      <c r="M143" s="165" t="s">
        <v>361</v>
      </c>
      <c r="N143" s="165" t="s">
        <v>31</v>
      </c>
      <c r="O143" s="171">
        <v>1425.9</v>
      </c>
      <c r="P143" s="171">
        <v>5703.56</v>
      </c>
      <c r="Q143" s="171">
        <f t="shared" si="4"/>
        <v>7129.4600000000009</v>
      </c>
      <c r="R143" s="166">
        <v>9</v>
      </c>
      <c r="S143" s="172">
        <f t="shared" si="3"/>
        <v>64165.140000000007</v>
      </c>
    </row>
    <row r="144" spans="1:26">
      <c r="A144" s="273" t="s">
        <v>45</v>
      </c>
      <c r="B144" s="209" t="s">
        <v>418</v>
      </c>
      <c r="C144" s="276">
        <v>14</v>
      </c>
      <c r="D144" s="218">
        <f>SUMIFS($E$7:$E$133,$B$7:$B$133,"CAA-4",$D$7:$D$133,"VAGO")</f>
        <v>0</v>
      </c>
      <c r="E144" s="284">
        <f t="shared" si="1"/>
        <v>14</v>
      </c>
      <c r="F144" s="217"/>
      <c r="G144" s="220">
        <f>SUMIF($B$7:$B$133,"CAA-4",$G$7:$G$133)</f>
        <v>0</v>
      </c>
      <c r="H144" s="241">
        <v>500.99</v>
      </c>
      <c r="I144" s="220">
        <v>2003.96</v>
      </c>
      <c r="J144" s="220">
        <f t="shared" si="2"/>
        <v>35069.299999999996</v>
      </c>
      <c r="K144" s="221"/>
      <c r="L144" s="221"/>
      <c r="M144" s="165" t="s">
        <v>33</v>
      </c>
      <c r="N144" s="165" t="s">
        <v>34</v>
      </c>
      <c r="O144" s="171">
        <v>1310.28</v>
      </c>
      <c r="P144" s="171">
        <v>5241.1099999999997</v>
      </c>
      <c r="Q144" s="171">
        <f t="shared" si="4"/>
        <v>6551.3899999999994</v>
      </c>
      <c r="R144" s="166">
        <v>27</v>
      </c>
      <c r="S144" s="172">
        <f t="shared" si="3"/>
        <v>176887.52999999997</v>
      </c>
    </row>
    <row r="145" spans="1:26">
      <c r="A145" s="273" t="s">
        <v>48</v>
      </c>
      <c r="B145" s="209" t="s">
        <v>419</v>
      </c>
      <c r="C145" s="276">
        <v>4</v>
      </c>
      <c r="D145" s="218">
        <f>SUMIFS($E$7:$E$133,$B$7:$B$133,"CAA-5",$D$7:$D$133,"VAGO")</f>
        <v>0</v>
      </c>
      <c r="E145" s="284">
        <f t="shared" si="1"/>
        <v>4</v>
      </c>
      <c r="F145" s="217"/>
      <c r="G145" s="220">
        <f>SUMIF($B$7:$B$133,"CAA-5",$G$7:$G$133)</f>
        <v>0</v>
      </c>
      <c r="H145" s="241">
        <v>308.3</v>
      </c>
      <c r="I145" s="220">
        <v>1233.21</v>
      </c>
      <c r="J145" s="220">
        <f t="shared" si="2"/>
        <v>6166.04</v>
      </c>
      <c r="K145" s="221"/>
      <c r="L145" s="221"/>
      <c r="M145" s="165" t="s">
        <v>36</v>
      </c>
      <c r="N145" s="165" t="s">
        <v>37</v>
      </c>
      <c r="O145" s="171">
        <v>1076.06</v>
      </c>
      <c r="P145" s="171">
        <v>4316.21</v>
      </c>
      <c r="Q145" s="171">
        <v>5395.27</v>
      </c>
      <c r="R145" s="166">
        <v>25</v>
      </c>
      <c r="S145" s="172">
        <f t="shared" si="3"/>
        <v>134881.75</v>
      </c>
    </row>
    <row r="146" spans="1:26">
      <c r="A146" s="214" t="s">
        <v>420</v>
      </c>
      <c r="B146" s="216"/>
      <c r="C146" s="215">
        <f>SUM(C135:C145)</f>
        <v>127</v>
      </c>
      <c r="D146" s="215">
        <f t="shared" ref="D146" si="5">SUM(D135:D143)</f>
        <v>0</v>
      </c>
      <c r="E146" s="215">
        <f>SUM(E135:E145)</f>
        <v>127</v>
      </c>
      <c r="F146" s="216"/>
      <c r="G146" s="225">
        <f t="shared" ref="G146:J146" si="6">SUM(G135:G145)</f>
        <v>0</v>
      </c>
      <c r="H146" s="225"/>
      <c r="I146" s="225"/>
      <c r="J146" s="225">
        <f t="shared" si="6"/>
        <v>729042.68</v>
      </c>
      <c r="K146" s="221"/>
      <c r="L146" s="221"/>
      <c r="M146" s="165" t="s">
        <v>39</v>
      </c>
      <c r="N146" s="165" t="s">
        <v>40</v>
      </c>
      <c r="O146" s="165">
        <v>936.46</v>
      </c>
      <c r="P146" s="171">
        <v>3745.85</v>
      </c>
      <c r="Q146" s="171">
        <f t="shared" si="4"/>
        <v>4682.3099999999995</v>
      </c>
      <c r="R146" s="166">
        <v>4</v>
      </c>
      <c r="S146" s="172">
        <f t="shared" si="3"/>
        <v>18729.239999999998</v>
      </c>
    </row>
    <row r="147" spans="1:26" ht="45.75" customHeight="1">
      <c r="A147" s="221"/>
      <c r="B147" s="221"/>
      <c r="C147" s="221"/>
      <c r="D147" s="221"/>
      <c r="E147" s="221"/>
      <c r="F147" s="221"/>
      <c r="G147" s="221"/>
      <c r="H147" s="212"/>
      <c r="I147" s="212"/>
      <c r="J147" s="226"/>
      <c r="K147" s="221"/>
      <c r="L147" s="221"/>
      <c r="M147" s="165" t="s">
        <v>42</v>
      </c>
      <c r="N147" s="165" t="s">
        <v>43</v>
      </c>
      <c r="O147" s="165">
        <v>770.75</v>
      </c>
      <c r="P147" s="171">
        <v>3083.01</v>
      </c>
      <c r="Q147" s="171">
        <f t="shared" si="4"/>
        <v>3853.76</v>
      </c>
      <c r="R147" s="166">
        <v>28</v>
      </c>
      <c r="S147" s="172">
        <f t="shared" si="3"/>
        <v>107905.28</v>
      </c>
    </row>
    <row r="148" spans="1:26">
      <c r="A148" s="446" t="s">
        <v>421</v>
      </c>
      <c r="B148" s="447"/>
      <c r="C148" s="447"/>
      <c r="D148" s="447"/>
      <c r="E148" s="447"/>
      <c r="F148" s="447"/>
      <c r="G148" s="447"/>
      <c r="H148" s="447"/>
      <c r="I148" s="448"/>
      <c r="J148" s="221"/>
      <c r="K148" s="221"/>
      <c r="L148" s="221"/>
      <c r="M148" s="165" t="s">
        <v>45</v>
      </c>
      <c r="N148" s="165" t="s">
        <v>46</v>
      </c>
      <c r="O148" s="165">
        <v>500.99</v>
      </c>
      <c r="P148" s="171">
        <v>2003.96</v>
      </c>
      <c r="Q148" s="171">
        <f t="shared" si="4"/>
        <v>2504.9499999999998</v>
      </c>
      <c r="R148" s="166">
        <v>14</v>
      </c>
      <c r="S148" s="172">
        <f t="shared" si="3"/>
        <v>35069.299999999996</v>
      </c>
    </row>
    <row r="149" spans="1:26" ht="30">
      <c r="A149" s="204" t="s">
        <v>422</v>
      </c>
      <c r="B149" s="204" t="s">
        <v>423</v>
      </c>
      <c r="C149" s="204" t="s">
        <v>424</v>
      </c>
      <c r="D149" s="204" t="s">
        <v>425</v>
      </c>
      <c r="E149" s="204" t="s">
        <v>426</v>
      </c>
      <c r="F149" s="204" t="s">
        <v>427</v>
      </c>
      <c r="G149" s="204" t="s">
        <v>428</v>
      </c>
      <c r="H149" s="204" t="s">
        <v>429</v>
      </c>
      <c r="I149" s="204" t="s">
        <v>430</v>
      </c>
      <c r="J149" s="227"/>
      <c r="K149" s="227"/>
      <c r="L149" s="227"/>
      <c r="M149" s="165" t="s">
        <v>48</v>
      </c>
      <c r="N149" s="165" t="s">
        <v>49</v>
      </c>
      <c r="O149" s="165">
        <v>308.3</v>
      </c>
      <c r="P149" s="171">
        <v>1233.21</v>
      </c>
      <c r="Q149" s="171">
        <f t="shared" si="4"/>
        <v>1541.51</v>
      </c>
      <c r="R149" s="166">
        <v>4</v>
      </c>
      <c r="S149" s="172">
        <f t="shared" si="3"/>
        <v>6166.04</v>
      </c>
      <c r="T149" s="206"/>
      <c r="U149" s="206"/>
      <c r="V149" s="206"/>
      <c r="W149" s="206"/>
      <c r="X149" s="206"/>
      <c r="Y149" s="206"/>
      <c r="Z149" s="206"/>
    </row>
    <row r="150" spans="1:26">
      <c r="A150" s="207"/>
      <c r="B150" s="228"/>
      <c r="C150" s="208"/>
      <c r="D150" s="208"/>
      <c r="E150" s="209">
        <v>1</v>
      </c>
      <c r="F150" s="229"/>
      <c r="G150" s="210">
        <v>0</v>
      </c>
      <c r="H150" s="210">
        <v>0</v>
      </c>
      <c r="I150" s="211">
        <f t="shared" ref="I150:I159" si="7">SUM(G150:H150)</f>
        <v>0</v>
      </c>
      <c r="J150" s="221"/>
      <c r="K150" s="212"/>
      <c r="L150" s="212"/>
      <c r="M150" s="183"/>
      <c r="N150" s="183"/>
      <c r="O150" s="183"/>
      <c r="P150" s="183"/>
      <c r="Q150" s="183"/>
      <c r="R150" s="183"/>
      <c r="S150" s="184">
        <f>SUM(S139:S149)</f>
        <v>729117.68</v>
      </c>
      <c r="T150" s="201"/>
      <c r="U150" s="201"/>
      <c r="V150" s="201"/>
      <c r="W150" s="201"/>
      <c r="X150" s="201"/>
      <c r="Y150" s="201"/>
      <c r="Z150" s="201"/>
    </row>
    <row r="151" spans="1:26">
      <c r="A151" s="207"/>
      <c r="B151" s="228"/>
      <c r="C151" s="208"/>
      <c r="D151" s="208"/>
      <c r="E151" s="209">
        <v>1</v>
      </c>
      <c r="F151" s="229"/>
      <c r="G151" s="210">
        <v>0</v>
      </c>
      <c r="H151" s="210">
        <v>0</v>
      </c>
      <c r="I151" s="211">
        <f t="shared" si="7"/>
        <v>0</v>
      </c>
      <c r="J151" s="221"/>
      <c r="K151" s="212"/>
      <c r="L151" s="212"/>
      <c r="M151" s="212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</row>
    <row r="152" spans="1:26">
      <c r="A152" s="207"/>
      <c r="B152" s="228"/>
      <c r="C152" s="208"/>
      <c r="D152" s="208"/>
      <c r="E152" s="209">
        <v>1</v>
      </c>
      <c r="F152" s="207"/>
      <c r="G152" s="210">
        <v>0</v>
      </c>
      <c r="H152" s="210">
        <v>0</v>
      </c>
      <c r="I152" s="211">
        <f t="shared" si="7"/>
        <v>0</v>
      </c>
      <c r="J152" s="221"/>
      <c r="K152" s="212"/>
      <c r="L152" s="212"/>
      <c r="M152" s="212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</row>
    <row r="153" spans="1:26">
      <c r="A153" s="207"/>
      <c r="B153" s="228"/>
      <c r="C153" s="208"/>
      <c r="D153" s="208"/>
      <c r="E153" s="209">
        <v>1</v>
      </c>
      <c r="F153" s="207"/>
      <c r="G153" s="210">
        <v>0</v>
      </c>
      <c r="H153" s="210">
        <v>0</v>
      </c>
      <c r="I153" s="211">
        <f t="shared" si="7"/>
        <v>0</v>
      </c>
      <c r="J153" s="221"/>
      <c r="K153" s="212"/>
      <c r="L153" s="212"/>
      <c r="M153" s="212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</row>
    <row r="154" spans="1:26">
      <c r="A154" s="207"/>
      <c r="B154" s="228"/>
      <c r="C154" s="208"/>
      <c r="D154" s="208"/>
      <c r="E154" s="209">
        <v>1</v>
      </c>
      <c r="F154" s="207"/>
      <c r="G154" s="210">
        <v>0</v>
      </c>
      <c r="H154" s="210">
        <v>0</v>
      </c>
      <c r="I154" s="211">
        <f t="shared" si="7"/>
        <v>0</v>
      </c>
      <c r="J154" s="221"/>
      <c r="K154" s="212"/>
      <c r="L154" s="212"/>
      <c r="M154" s="212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</row>
    <row r="155" spans="1:26">
      <c r="A155" s="207"/>
      <c r="B155" s="228"/>
      <c r="C155" s="208"/>
      <c r="D155" s="208"/>
      <c r="E155" s="209">
        <v>1</v>
      </c>
      <c r="F155" s="207"/>
      <c r="G155" s="210">
        <v>0</v>
      </c>
      <c r="H155" s="210">
        <v>0</v>
      </c>
      <c r="I155" s="211">
        <f t="shared" si="7"/>
        <v>0</v>
      </c>
      <c r="J155" s="221"/>
      <c r="K155" s="212"/>
      <c r="L155" s="212"/>
      <c r="M155" s="212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</row>
    <row r="156" spans="1:26">
      <c r="A156" s="207"/>
      <c r="B156" s="228"/>
      <c r="C156" s="208"/>
      <c r="D156" s="208"/>
      <c r="E156" s="209">
        <v>1</v>
      </c>
      <c r="F156" s="207"/>
      <c r="G156" s="210">
        <v>0</v>
      </c>
      <c r="H156" s="210">
        <v>0</v>
      </c>
      <c r="I156" s="211">
        <f t="shared" si="7"/>
        <v>0</v>
      </c>
      <c r="J156" s="221"/>
      <c r="K156" s="212"/>
      <c r="L156" s="212"/>
      <c r="M156" s="212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</row>
    <row r="157" spans="1:26">
      <c r="A157" s="207"/>
      <c r="B157" s="228"/>
      <c r="C157" s="208"/>
      <c r="D157" s="208"/>
      <c r="E157" s="209">
        <v>1</v>
      </c>
      <c r="F157" s="207"/>
      <c r="G157" s="210">
        <v>0</v>
      </c>
      <c r="H157" s="210">
        <v>0</v>
      </c>
      <c r="I157" s="211">
        <f t="shared" si="7"/>
        <v>0</v>
      </c>
      <c r="J157" s="221"/>
      <c r="K157" s="212"/>
      <c r="L157" s="212"/>
      <c r="M157" s="212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</row>
    <row r="158" spans="1:26">
      <c r="A158" s="207"/>
      <c r="B158" s="228"/>
      <c r="C158" s="208"/>
      <c r="D158" s="208"/>
      <c r="E158" s="209">
        <v>1</v>
      </c>
      <c r="F158" s="207"/>
      <c r="G158" s="210">
        <v>0</v>
      </c>
      <c r="H158" s="210">
        <v>0</v>
      </c>
      <c r="I158" s="211">
        <f t="shared" si="7"/>
        <v>0</v>
      </c>
      <c r="J158" s="221"/>
      <c r="K158" s="212"/>
      <c r="L158" s="212"/>
      <c r="M158" s="212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</row>
    <row r="159" spans="1:26">
      <c r="A159" s="207"/>
      <c r="B159" s="228"/>
      <c r="C159" s="208"/>
      <c r="D159" s="208"/>
      <c r="E159" s="209">
        <v>1</v>
      </c>
      <c r="F159" s="207"/>
      <c r="G159" s="210">
        <v>0</v>
      </c>
      <c r="H159" s="210">
        <v>0</v>
      </c>
      <c r="I159" s="211">
        <f t="shared" si="7"/>
        <v>0</v>
      </c>
      <c r="J159" s="221"/>
      <c r="K159" s="212"/>
      <c r="L159" s="212"/>
      <c r="M159" s="212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</row>
    <row r="160" spans="1:26" ht="45">
      <c r="A160" s="214" t="s">
        <v>431</v>
      </c>
      <c r="B160" s="214" t="s">
        <v>432</v>
      </c>
      <c r="C160" s="215" t="s">
        <v>433</v>
      </c>
      <c r="D160" s="215" t="s">
        <v>434</v>
      </c>
      <c r="E160" s="215" t="s">
        <v>435</v>
      </c>
      <c r="F160" s="230"/>
      <c r="G160" s="215" t="s">
        <v>436</v>
      </c>
      <c r="H160" s="215" t="s">
        <v>437</v>
      </c>
      <c r="I160" s="215" t="s">
        <v>438</v>
      </c>
      <c r="J160" s="221"/>
      <c r="K160" s="202"/>
      <c r="L160" s="202"/>
      <c r="M160" s="202"/>
      <c r="N160" s="213"/>
      <c r="O160" s="213"/>
      <c r="P160" s="213"/>
      <c r="Q160" s="213"/>
      <c r="R160" s="213"/>
      <c r="S160" s="213"/>
      <c r="T160" s="213"/>
      <c r="U160" s="213"/>
      <c r="V160" s="213"/>
      <c r="W160" s="213"/>
      <c r="X160" s="213"/>
      <c r="Y160" s="213"/>
      <c r="Z160" s="213"/>
    </row>
    <row r="161" spans="1:26">
      <c r="A161" s="217" t="s">
        <v>439</v>
      </c>
      <c r="B161" s="231" t="s">
        <v>440</v>
      </c>
      <c r="C161" s="218">
        <f>SUMIFS($E$150:$E$159,$B$150:$B$159,"FDA",$D$150:$D$159,"&lt;&gt;VAGO")</f>
        <v>0</v>
      </c>
      <c r="D161" s="218">
        <f>SUMIFS($E$150:$E$159,$B$150:$B$159,"FDA",$D$150:$D$159,"VAGO")</f>
        <v>0</v>
      </c>
      <c r="E161" s="218">
        <f t="shared" ref="E161:E165" si="8">C161+D161</f>
        <v>0</v>
      </c>
      <c r="F161" s="219"/>
      <c r="G161" s="211">
        <f>SUMIF($B$150:$B$159,"FDA",$G$150:$G$159)</f>
        <v>0</v>
      </c>
      <c r="H161" s="211">
        <f>SUMIF($B$150:$B$159,"FDA",$H$150:$H$159)</f>
        <v>0</v>
      </c>
      <c r="I161" s="211">
        <f>SUMIF($B$150:$B$159,"FDA",$I$150:$I$159)</f>
        <v>0</v>
      </c>
      <c r="J161" s="212"/>
      <c r="K161" s="212"/>
      <c r="L161" s="212"/>
      <c r="M161" s="212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</row>
    <row r="162" spans="1:26">
      <c r="A162" s="217" t="s">
        <v>441</v>
      </c>
      <c r="B162" s="231" t="s">
        <v>442</v>
      </c>
      <c r="C162" s="218">
        <f>SUMIFS($E$150:$E$159,$B$150:$B$159,"FDA-1",$D$150:$D$159,"&lt;&gt;VAGO")</f>
        <v>0</v>
      </c>
      <c r="D162" s="218">
        <f>SUMIFS($E$150:$E$159,$B$150:$B$159,"FDA-1",$D$150:$D$159,"VAGO")</f>
        <v>0</v>
      </c>
      <c r="E162" s="218">
        <f t="shared" si="8"/>
        <v>0</v>
      </c>
      <c r="F162" s="219"/>
      <c r="G162" s="211">
        <f>SUMIF($B$150:$B$159,"FDA-1",$G$150:$G$159)</f>
        <v>0</v>
      </c>
      <c r="H162" s="211">
        <f>SUMIF($B$150:$B$159,"FDA-1",$H$150:$H$159)</f>
        <v>0</v>
      </c>
      <c r="I162" s="211">
        <f>SUMIF($B$150:$B$159,"FDA-1",$I$150:$I$159)</f>
        <v>0</v>
      </c>
      <c r="J162" s="212"/>
      <c r="K162" s="212"/>
      <c r="L162" s="212"/>
      <c r="M162" s="212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</row>
    <row r="163" spans="1:26">
      <c r="A163" s="217" t="s">
        <v>443</v>
      </c>
      <c r="B163" s="231" t="s">
        <v>444</v>
      </c>
      <c r="C163" s="218">
        <f>SUMIFS($E$150:$E$159,$B$150:$B$159,"FDA-2",$D$150:$D$159,"&lt;&gt;VAGO")</f>
        <v>0</v>
      </c>
      <c r="D163" s="218">
        <f>SUMIFS($E$150:$E$159,$B$150:$B$159,"FDA-2",$D$150:$D$159,"VAGO")</f>
        <v>0</v>
      </c>
      <c r="E163" s="218">
        <f t="shared" si="8"/>
        <v>0</v>
      </c>
      <c r="F163" s="222"/>
      <c r="G163" s="211">
        <f>SUMIF($B$150:$B$159,"FDA-2",$G$150:$G$159)</f>
        <v>0</v>
      </c>
      <c r="H163" s="211">
        <f>SUMIF($B$150:$B$159,"FDA-2",$H$150:$H$159)</f>
        <v>0</v>
      </c>
      <c r="I163" s="211">
        <f>SUMIF($B$150:$B$159,"FDA-2",$I$150:$I$159)</f>
        <v>0</v>
      </c>
      <c r="J163" s="212"/>
      <c r="K163" s="212"/>
      <c r="L163" s="212"/>
      <c r="M163" s="212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</row>
    <row r="164" spans="1:26">
      <c r="A164" s="217" t="s">
        <v>445</v>
      </c>
      <c r="B164" s="231" t="s">
        <v>446</v>
      </c>
      <c r="C164" s="218">
        <f>SUMIFS($E$150:$E$159,$B$150:$B$159,"FDA-3",$D$150:$D$159,"&lt;&gt;VAGO")</f>
        <v>0</v>
      </c>
      <c r="D164" s="218">
        <f>SUMIFS($E$150:$E$159,$B$150:$B$159,"FDA-3",$D$150:$D$159,"VAGO")</f>
        <v>0</v>
      </c>
      <c r="E164" s="218">
        <f t="shared" si="8"/>
        <v>0</v>
      </c>
      <c r="F164" s="224"/>
      <c r="G164" s="211">
        <f>SUMIF($B$150:$B$159,"FDA-3",$G$150:$G$159)</f>
        <v>0</v>
      </c>
      <c r="H164" s="211">
        <f>SUMIF($B$150:$B$159,"FDA-3",$H$150:$H$159)</f>
        <v>0</v>
      </c>
      <c r="I164" s="211">
        <f>SUMIF($B$150:$B$159,"FDA-3",$I$150:$I$159)</f>
        <v>0</v>
      </c>
      <c r="J164" s="212"/>
      <c r="K164" s="212"/>
      <c r="L164" s="212"/>
      <c r="M164" s="212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</row>
    <row r="165" spans="1:26">
      <c r="A165" s="217" t="s">
        <v>447</v>
      </c>
      <c r="B165" s="231" t="s">
        <v>448</v>
      </c>
      <c r="C165" s="218">
        <f>SUMIFS($E$150:$E$159,$B$150:$B$159,"FDA-4",$D$150:$D$159,"&lt;&gt;VAGO")</f>
        <v>0</v>
      </c>
      <c r="D165" s="218">
        <f>SUMIFS($E$150:$E$159,$B$150:$B$159,"FDA-4",$D$150:$D$159,"VAGO")</f>
        <v>0</v>
      </c>
      <c r="E165" s="218">
        <f t="shared" si="8"/>
        <v>0</v>
      </c>
      <c r="F165" s="222"/>
      <c r="G165" s="211">
        <f>SUMIF($B$150:$B$159,"FDA-4",$G$150:$G$159)</f>
        <v>0</v>
      </c>
      <c r="H165" s="211">
        <f>SUMIF($B$150:$B$159,"FDA-4",$H$150:$H$159)</f>
        <v>0</v>
      </c>
      <c r="I165" s="211">
        <f>SUMIF($B$150:$B$159,"FDA-4",$I$150:$I$159)</f>
        <v>0</v>
      </c>
      <c r="J165" s="212"/>
      <c r="K165" s="212"/>
      <c r="L165" s="212"/>
      <c r="M165" s="212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</row>
    <row r="166" spans="1:26" ht="30">
      <c r="A166" s="214" t="s">
        <v>449</v>
      </c>
      <c r="B166" s="230"/>
      <c r="C166" s="215">
        <f t="shared" ref="C166:E166" si="9">SUM(C162:C165)</f>
        <v>0</v>
      </c>
      <c r="D166" s="215">
        <f t="shared" si="9"/>
        <v>0</v>
      </c>
      <c r="E166" s="215">
        <f t="shared" si="9"/>
        <v>0</v>
      </c>
      <c r="F166" s="230"/>
      <c r="G166" s="232">
        <f t="shared" ref="G166:I166" si="10">SUM(G161:G165)</f>
        <v>0</v>
      </c>
      <c r="H166" s="232">
        <f t="shared" si="10"/>
        <v>0</v>
      </c>
      <c r="I166" s="232">
        <f t="shared" si="10"/>
        <v>0</v>
      </c>
      <c r="J166" s="212"/>
      <c r="K166" s="212"/>
      <c r="L166" s="212"/>
      <c r="M166" s="212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</row>
    <row r="167" spans="1:26" ht="45" customHeight="1">
      <c r="A167" s="226"/>
      <c r="B167" s="226"/>
      <c r="C167" s="226"/>
      <c r="D167" s="226"/>
      <c r="E167" s="226"/>
      <c r="F167" s="226"/>
      <c r="G167" s="226"/>
      <c r="H167" s="226"/>
      <c r="I167" s="202"/>
      <c r="J167" s="212"/>
      <c r="K167" s="212"/>
      <c r="L167" s="212"/>
      <c r="M167" s="212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</row>
    <row r="168" spans="1:26">
      <c r="A168" s="446" t="s">
        <v>450</v>
      </c>
      <c r="B168" s="447"/>
      <c r="C168" s="447"/>
      <c r="D168" s="447"/>
      <c r="E168" s="447"/>
      <c r="F168" s="447"/>
      <c r="G168" s="447"/>
      <c r="H168" s="447"/>
      <c r="I168" s="448"/>
      <c r="J168" s="212"/>
      <c r="K168" s="212"/>
      <c r="L168" s="212"/>
      <c r="M168" s="212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</row>
    <row r="169" spans="1:26" ht="30">
      <c r="A169" s="233" t="s">
        <v>451</v>
      </c>
      <c r="B169" s="204" t="s">
        <v>452</v>
      </c>
      <c r="C169" s="204" t="s">
        <v>453</v>
      </c>
      <c r="D169" s="204" t="s">
        <v>454</v>
      </c>
      <c r="E169" s="204" t="s">
        <v>455</v>
      </c>
      <c r="F169" s="204" t="s">
        <v>456</v>
      </c>
      <c r="G169" s="204" t="s">
        <v>457</v>
      </c>
      <c r="H169" s="204" t="s">
        <v>458</v>
      </c>
      <c r="I169" s="204" t="s">
        <v>459</v>
      </c>
      <c r="J169" s="202"/>
      <c r="K169" s="202"/>
      <c r="L169" s="202"/>
      <c r="M169" s="202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</row>
    <row r="170" spans="1:26">
      <c r="A170" s="279" t="s">
        <v>300</v>
      </c>
      <c r="B170" s="280" t="s">
        <v>299</v>
      </c>
      <c r="C170" s="235" t="s">
        <v>224</v>
      </c>
      <c r="D170" s="208"/>
      <c r="E170" s="209">
        <v>1</v>
      </c>
      <c r="F170" s="234"/>
      <c r="G170" s="210">
        <v>0</v>
      </c>
      <c r="H170" s="210">
        <v>0</v>
      </c>
      <c r="I170" s="211">
        <f t="shared" ref="I170:I192" si="11">SUM(G170:H170)</f>
        <v>0</v>
      </c>
      <c r="J170" s="212"/>
      <c r="K170" s="212"/>
      <c r="L170" s="212"/>
      <c r="M170" s="212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</row>
    <row r="171" spans="1:26" s="278" customFormat="1">
      <c r="A171" s="279" t="s">
        <v>302</v>
      </c>
      <c r="B171" s="280" t="s">
        <v>299</v>
      </c>
      <c r="C171" s="235" t="s">
        <v>224</v>
      </c>
      <c r="D171" s="208"/>
      <c r="E171" s="209">
        <v>1</v>
      </c>
      <c r="F171" s="234"/>
      <c r="G171" s="210"/>
      <c r="H171" s="210"/>
      <c r="I171" s="211"/>
      <c r="J171" s="212"/>
      <c r="K171" s="212"/>
      <c r="L171" s="212"/>
      <c r="M171" s="212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</row>
    <row r="172" spans="1:26" s="278" customFormat="1">
      <c r="A172" s="279" t="s">
        <v>305</v>
      </c>
      <c r="B172" s="280" t="s">
        <v>299</v>
      </c>
      <c r="C172" s="235" t="s">
        <v>224</v>
      </c>
      <c r="D172" s="208"/>
      <c r="E172" s="209">
        <v>1</v>
      </c>
      <c r="F172" s="234"/>
      <c r="G172" s="210"/>
      <c r="H172" s="210"/>
      <c r="I172" s="211"/>
      <c r="J172" s="212"/>
      <c r="K172" s="212"/>
      <c r="L172" s="212"/>
      <c r="M172" s="212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</row>
    <row r="173" spans="1:26" s="278" customFormat="1">
      <c r="A173" s="279" t="s">
        <v>308</v>
      </c>
      <c r="B173" s="280" t="s">
        <v>299</v>
      </c>
      <c r="C173" s="235" t="s">
        <v>227</v>
      </c>
      <c r="D173" s="208"/>
      <c r="E173" s="209">
        <v>1</v>
      </c>
      <c r="F173" s="234"/>
      <c r="G173" s="210"/>
      <c r="H173" s="210"/>
      <c r="I173" s="211"/>
      <c r="J173" s="212"/>
      <c r="K173" s="212"/>
      <c r="L173" s="212"/>
      <c r="M173" s="212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</row>
    <row r="174" spans="1:26" s="278" customFormat="1">
      <c r="A174" s="279" t="s">
        <v>310</v>
      </c>
      <c r="B174" s="280" t="s">
        <v>299</v>
      </c>
      <c r="C174" s="235" t="s">
        <v>24</v>
      </c>
      <c r="D174" s="208"/>
      <c r="E174" s="209">
        <v>1</v>
      </c>
      <c r="F174" s="234"/>
      <c r="G174" s="210"/>
      <c r="H174" s="210"/>
      <c r="I174" s="211"/>
      <c r="J174" s="212"/>
      <c r="K174" s="212"/>
      <c r="L174" s="212"/>
      <c r="M174" s="212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</row>
    <row r="175" spans="1:26" s="278" customFormat="1">
      <c r="A175" s="279" t="s">
        <v>311</v>
      </c>
      <c r="B175" s="280" t="s">
        <v>299</v>
      </c>
      <c r="C175" s="235" t="s">
        <v>224</v>
      </c>
      <c r="D175" s="208"/>
      <c r="E175" s="209">
        <v>1</v>
      </c>
      <c r="F175" s="234"/>
      <c r="G175" s="210"/>
      <c r="H175" s="210"/>
      <c r="I175" s="211"/>
      <c r="J175" s="212"/>
      <c r="K175" s="212"/>
      <c r="L175" s="212"/>
      <c r="M175" s="212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</row>
    <row r="176" spans="1:26" s="278" customFormat="1">
      <c r="A176" s="281" t="s">
        <v>312</v>
      </c>
      <c r="B176" s="280" t="s">
        <v>304</v>
      </c>
      <c r="C176" s="235"/>
      <c r="D176" s="208"/>
      <c r="E176" s="209">
        <v>1</v>
      </c>
      <c r="F176" s="234"/>
      <c r="G176" s="210"/>
      <c r="H176" s="210"/>
      <c r="I176" s="211"/>
      <c r="J176" s="212"/>
      <c r="K176" s="212"/>
      <c r="L176" s="212"/>
      <c r="M176" s="212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</row>
    <row r="177" spans="1:26" s="278" customFormat="1">
      <c r="A177" s="279" t="s">
        <v>313</v>
      </c>
      <c r="B177" s="280" t="s">
        <v>304</v>
      </c>
      <c r="C177" s="235" t="s">
        <v>224</v>
      </c>
      <c r="D177" s="208"/>
      <c r="E177" s="209">
        <v>1</v>
      </c>
      <c r="F177" s="234"/>
      <c r="G177" s="210"/>
      <c r="H177" s="210"/>
      <c r="I177" s="211"/>
      <c r="J177" s="212"/>
      <c r="K177" s="212"/>
      <c r="L177" s="212"/>
      <c r="M177" s="212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</row>
    <row r="178" spans="1:26" s="278" customFormat="1">
      <c r="A178" s="279" t="s">
        <v>314</v>
      </c>
      <c r="B178" s="280" t="s">
        <v>304</v>
      </c>
      <c r="C178" s="235" t="s">
        <v>232</v>
      </c>
      <c r="D178" s="208"/>
      <c r="E178" s="209">
        <v>1</v>
      </c>
      <c r="F178" s="234"/>
      <c r="G178" s="210"/>
      <c r="H178" s="210"/>
      <c r="I178" s="211"/>
      <c r="J178" s="212"/>
      <c r="K178" s="212"/>
      <c r="L178" s="212"/>
      <c r="M178" s="212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</row>
    <row r="179" spans="1:26" s="278" customFormat="1">
      <c r="A179" s="281" t="s">
        <v>312</v>
      </c>
      <c r="B179" s="280" t="s">
        <v>304</v>
      </c>
      <c r="C179" s="235"/>
      <c r="D179" s="208"/>
      <c r="E179" s="209">
        <v>1</v>
      </c>
      <c r="F179" s="234"/>
      <c r="G179" s="210"/>
      <c r="H179" s="210"/>
      <c r="I179" s="211"/>
      <c r="J179" s="212"/>
      <c r="K179" s="212"/>
      <c r="L179" s="212"/>
      <c r="M179" s="212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</row>
    <row r="180" spans="1:26" s="278" customFormat="1">
      <c r="A180" s="279" t="s">
        <v>315</v>
      </c>
      <c r="B180" s="280" t="s">
        <v>304</v>
      </c>
      <c r="C180" s="235" t="s">
        <v>18</v>
      </c>
      <c r="D180" s="208"/>
      <c r="E180" s="209">
        <v>1</v>
      </c>
      <c r="F180" s="234"/>
      <c r="G180" s="210"/>
      <c r="H180" s="210"/>
      <c r="I180" s="211"/>
      <c r="J180" s="212"/>
      <c r="K180" s="212"/>
      <c r="L180" s="212"/>
      <c r="M180" s="212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</row>
    <row r="181" spans="1:26" s="278" customFormat="1">
      <c r="A181" s="279" t="s">
        <v>316</v>
      </c>
      <c r="B181" s="280" t="s">
        <v>304</v>
      </c>
      <c r="C181" s="235" t="s">
        <v>229</v>
      </c>
      <c r="D181" s="208"/>
      <c r="E181" s="209">
        <v>1</v>
      </c>
      <c r="F181" s="234"/>
      <c r="G181" s="210"/>
      <c r="H181" s="210"/>
      <c r="I181" s="211"/>
      <c r="J181" s="212"/>
      <c r="K181" s="212"/>
      <c r="L181" s="212"/>
      <c r="M181" s="212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</row>
    <row r="182" spans="1:26" s="278" customFormat="1">
      <c r="A182" s="281" t="s">
        <v>312</v>
      </c>
      <c r="B182" s="280" t="s">
        <v>304</v>
      </c>
      <c r="C182" s="235"/>
      <c r="D182" s="208"/>
      <c r="E182" s="209">
        <v>1</v>
      </c>
      <c r="F182" s="234"/>
      <c r="G182" s="210"/>
      <c r="H182" s="210"/>
      <c r="I182" s="211"/>
      <c r="J182" s="212"/>
      <c r="K182" s="212"/>
      <c r="L182" s="212"/>
      <c r="M182" s="212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</row>
    <row r="183" spans="1:26" s="278" customFormat="1">
      <c r="A183" s="279" t="s">
        <v>317</v>
      </c>
      <c r="B183" s="280" t="s">
        <v>307</v>
      </c>
      <c r="C183" s="235" t="s">
        <v>224</v>
      </c>
      <c r="D183" s="208"/>
      <c r="E183" s="209">
        <v>1</v>
      </c>
      <c r="F183" s="234"/>
      <c r="G183" s="210"/>
      <c r="H183" s="210"/>
      <c r="I183" s="211"/>
      <c r="J183" s="212"/>
      <c r="K183" s="212"/>
      <c r="L183" s="212"/>
      <c r="M183" s="212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</row>
    <row r="184" spans="1:26" s="278" customFormat="1">
      <c r="A184" s="281" t="s">
        <v>312</v>
      </c>
      <c r="B184" s="280" t="s">
        <v>307</v>
      </c>
      <c r="C184" s="235"/>
      <c r="D184" s="208"/>
      <c r="E184" s="209">
        <v>1</v>
      </c>
      <c r="F184" s="234"/>
      <c r="G184" s="210"/>
      <c r="H184" s="210"/>
      <c r="I184" s="211"/>
      <c r="J184" s="212"/>
      <c r="K184" s="212"/>
      <c r="L184" s="212"/>
      <c r="M184" s="212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</row>
    <row r="185" spans="1:26" s="278" customFormat="1">
      <c r="A185" s="281" t="s">
        <v>312</v>
      </c>
      <c r="B185" s="280" t="s">
        <v>307</v>
      </c>
      <c r="C185" s="235"/>
      <c r="D185" s="208"/>
      <c r="E185" s="209">
        <v>1</v>
      </c>
      <c r="F185" s="234"/>
      <c r="G185" s="210"/>
      <c r="H185" s="210"/>
      <c r="I185" s="211"/>
      <c r="J185" s="212"/>
      <c r="K185" s="212"/>
      <c r="L185" s="212"/>
      <c r="M185" s="212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</row>
    <row r="186" spans="1:26" s="278" customFormat="1">
      <c r="A186" s="281" t="s">
        <v>312</v>
      </c>
      <c r="B186" s="280" t="s">
        <v>307</v>
      </c>
      <c r="C186" s="235"/>
      <c r="D186" s="208"/>
      <c r="E186" s="209">
        <v>1</v>
      </c>
      <c r="F186" s="234"/>
      <c r="G186" s="210"/>
      <c r="H186" s="210"/>
      <c r="I186" s="211"/>
      <c r="J186" s="212"/>
      <c r="K186" s="212"/>
      <c r="L186" s="212"/>
      <c r="M186" s="212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</row>
    <row r="187" spans="1:26" s="278" customFormat="1">
      <c r="A187" s="279" t="s">
        <v>319</v>
      </c>
      <c r="B187" s="280" t="s">
        <v>309</v>
      </c>
      <c r="C187" s="235" t="s">
        <v>234</v>
      </c>
      <c r="D187" s="208"/>
      <c r="E187" s="209">
        <v>1</v>
      </c>
      <c r="F187" s="234"/>
      <c r="G187" s="210"/>
      <c r="H187" s="210"/>
      <c r="I187" s="211"/>
      <c r="J187" s="212"/>
      <c r="K187" s="212"/>
      <c r="L187" s="212"/>
      <c r="M187" s="212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</row>
    <row r="188" spans="1:26" s="278" customFormat="1">
      <c r="A188" s="281" t="s">
        <v>312</v>
      </c>
      <c r="B188" s="280" t="s">
        <v>309</v>
      </c>
      <c r="C188" s="235"/>
      <c r="D188" s="208"/>
      <c r="E188" s="209">
        <v>1</v>
      </c>
      <c r="F188" s="234"/>
      <c r="G188" s="210"/>
      <c r="H188" s="210"/>
      <c r="I188" s="211"/>
      <c r="J188" s="212"/>
      <c r="K188" s="212"/>
      <c r="L188" s="212"/>
      <c r="M188" s="212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</row>
    <row r="189" spans="1:26">
      <c r="A189" s="279" t="s">
        <v>321</v>
      </c>
      <c r="B189" s="280" t="s">
        <v>309</v>
      </c>
      <c r="C189" s="208" t="s">
        <v>224</v>
      </c>
      <c r="D189" s="208"/>
      <c r="E189" s="209">
        <v>1</v>
      </c>
      <c r="F189" s="207"/>
      <c r="G189" s="210">
        <v>0</v>
      </c>
      <c r="H189" s="210">
        <v>0</v>
      </c>
      <c r="I189" s="211">
        <f t="shared" si="11"/>
        <v>0</v>
      </c>
      <c r="J189" s="212"/>
      <c r="K189" s="212"/>
      <c r="L189" s="212"/>
      <c r="M189" s="212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</row>
    <row r="190" spans="1:26">
      <c r="A190" s="279" t="s">
        <v>322</v>
      </c>
      <c r="B190" s="280" t="s">
        <v>309</v>
      </c>
      <c r="C190" s="208" t="s">
        <v>224</v>
      </c>
      <c r="D190" s="208"/>
      <c r="E190" s="209">
        <v>1</v>
      </c>
      <c r="F190" s="229"/>
      <c r="G190" s="210">
        <v>0</v>
      </c>
      <c r="H190" s="210">
        <v>0</v>
      </c>
      <c r="I190" s="211">
        <f t="shared" si="11"/>
        <v>0</v>
      </c>
      <c r="J190" s="212"/>
      <c r="K190" s="212"/>
      <c r="L190" s="212"/>
      <c r="M190" s="212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</row>
    <row r="191" spans="1:26">
      <c r="A191" s="282" t="s">
        <v>312</v>
      </c>
      <c r="B191" s="280" t="s">
        <v>309</v>
      </c>
      <c r="C191" s="208"/>
      <c r="D191" s="208"/>
      <c r="E191" s="209">
        <v>1</v>
      </c>
      <c r="F191" s="207"/>
      <c r="G191" s="210">
        <v>0</v>
      </c>
      <c r="H191" s="210">
        <v>0</v>
      </c>
      <c r="I191" s="211">
        <f t="shared" si="11"/>
        <v>0</v>
      </c>
      <c r="J191" s="212"/>
      <c r="K191" s="212"/>
      <c r="L191" s="212"/>
      <c r="M191" s="212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</row>
    <row r="192" spans="1:26">
      <c r="A192" s="281" t="s">
        <v>312</v>
      </c>
      <c r="B192" s="283" t="s">
        <v>309</v>
      </c>
      <c r="C192" s="235"/>
      <c r="D192" s="208"/>
      <c r="E192" s="209">
        <v>1</v>
      </c>
      <c r="F192" s="234"/>
      <c r="G192" s="210">
        <v>0</v>
      </c>
      <c r="H192" s="210">
        <v>0</v>
      </c>
      <c r="I192" s="211">
        <f t="shared" si="11"/>
        <v>0</v>
      </c>
      <c r="J192" s="212"/>
      <c r="K192" s="212"/>
      <c r="L192" s="212"/>
      <c r="M192" s="212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</row>
    <row r="193" spans="1:26" ht="45">
      <c r="A193" s="214" t="s">
        <v>460</v>
      </c>
      <c r="B193" s="214" t="s">
        <v>461</v>
      </c>
      <c r="C193" s="215" t="s">
        <v>462</v>
      </c>
      <c r="D193" s="215" t="s">
        <v>463</v>
      </c>
      <c r="E193" s="215" t="s">
        <v>464</v>
      </c>
      <c r="F193" s="230"/>
      <c r="G193" s="215" t="s">
        <v>465</v>
      </c>
      <c r="H193" s="215" t="s">
        <v>466</v>
      </c>
      <c r="I193" s="215" t="s">
        <v>467</v>
      </c>
      <c r="J193" s="212"/>
      <c r="K193" s="212"/>
      <c r="L193" s="212"/>
      <c r="M193" s="212"/>
      <c r="N193" s="213"/>
      <c r="O193" s="213"/>
      <c r="P193" s="213"/>
      <c r="Q193" s="213"/>
      <c r="R193" s="213"/>
      <c r="S193" s="213"/>
      <c r="T193" s="213"/>
      <c r="U193" s="213"/>
      <c r="V193" s="213"/>
      <c r="W193" s="213"/>
      <c r="X193" s="213"/>
      <c r="Y193" s="213"/>
      <c r="Z193" s="213"/>
    </row>
    <row r="194" spans="1:26">
      <c r="A194" s="217" t="s">
        <v>468</v>
      </c>
      <c r="B194" s="231" t="s">
        <v>299</v>
      </c>
      <c r="C194" s="218">
        <f>SUMIFS($E$170:$E$192,$B$170:$B$192,"FGS-1",$D$170:$D$192,"&lt;&gt;VAGO")</f>
        <v>6</v>
      </c>
      <c r="D194" s="218">
        <f>SUMIFS($E$170:$E$192,$B$170:$B$192,"FGS-1",$D$170:$D$192,"VAGO")</f>
        <v>0</v>
      </c>
      <c r="E194" s="218">
        <f t="shared" ref="E194:E199" si="12">C194+D194</f>
        <v>6</v>
      </c>
      <c r="F194" s="219"/>
      <c r="G194" s="211">
        <f>SUMIF($B$170:$B$192,"FGS-1",$G$170:$G$192)</f>
        <v>0</v>
      </c>
      <c r="H194" s="211">
        <v>1392.8</v>
      </c>
      <c r="I194" s="211">
        <f>(G194+H194)*E194</f>
        <v>8356.7999999999993</v>
      </c>
      <c r="J194" s="212"/>
      <c r="K194" s="212"/>
      <c r="L194" s="212"/>
      <c r="M194" s="212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</row>
    <row r="195" spans="1:26">
      <c r="A195" s="217" t="s">
        <v>469</v>
      </c>
      <c r="B195" s="231" t="s">
        <v>470</v>
      </c>
      <c r="C195" s="218">
        <v>4</v>
      </c>
      <c r="D195" s="218">
        <v>3</v>
      </c>
      <c r="E195" s="218">
        <f t="shared" si="12"/>
        <v>7</v>
      </c>
      <c r="F195" s="222"/>
      <c r="G195" s="211">
        <f>SUMIF($B$170:$B$192,"FGS-2",$G$170:$G$192)</f>
        <v>0</v>
      </c>
      <c r="H195" s="211">
        <v>849.76</v>
      </c>
      <c r="I195" s="211">
        <f t="shared" ref="I195:I199" si="13">(G195+H195)*E195</f>
        <v>5948.32</v>
      </c>
      <c r="J195" s="212"/>
      <c r="K195" s="212"/>
      <c r="L195" s="212"/>
      <c r="M195" s="212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</row>
    <row r="196" spans="1:26">
      <c r="A196" s="217" t="s">
        <v>471</v>
      </c>
      <c r="B196" s="231" t="s">
        <v>307</v>
      </c>
      <c r="C196" s="218">
        <v>1</v>
      </c>
      <c r="D196" s="218">
        <v>3</v>
      </c>
      <c r="E196" s="218">
        <f t="shared" si="12"/>
        <v>4</v>
      </c>
      <c r="F196" s="222"/>
      <c r="G196" s="211">
        <f>SUMIF($B$170:$B$192,"FGS-3",$G$170:$G$192)</f>
        <v>0</v>
      </c>
      <c r="H196" s="211">
        <v>566.5</v>
      </c>
      <c r="I196" s="211">
        <f t="shared" si="13"/>
        <v>2266</v>
      </c>
      <c r="J196" s="212"/>
      <c r="K196" s="212"/>
      <c r="L196" s="212"/>
      <c r="M196" s="212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</row>
    <row r="197" spans="1:26">
      <c r="A197" s="223" t="s">
        <v>472</v>
      </c>
      <c r="B197" s="236" t="s">
        <v>473</v>
      </c>
      <c r="C197" s="218">
        <v>3</v>
      </c>
      <c r="D197" s="218">
        <v>3</v>
      </c>
      <c r="E197" s="218">
        <f t="shared" si="12"/>
        <v>6</v>
      </c>
      <c r="F197" s="224"/>
      <c r="G197" s="211">
        <f>SUMIF($B$170:$B$192,"FGA-1",$G$170:$G$192)</f>
        <v>0</v>
      </c>
      <c r="H197" s="211">
        <v>505.81</v>
      </c>
      <c r="I197" s="211">
        <f t="shared" si="13"/>
        <v>3034.86</v>
      </c>
      <c r="J197" s="212"/>
      <c r="K197" s="212"/>
      <c r="L197" s="212"/>
      <c r="M197" s="212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</row>
    <row r="198" spans="1:26">
      <c r="A198" s="217" t="s">
        <v>474</v>
      </c>
      <c r="B198" s="231" t="s">
        <v>475</v>
      </c>
      <c r="C198" s="218">
        <f>SUMIFS($E$170:$E$192,$B$170:$B$192,"FGA-2",$D$170:$D$192,"&lt;&gt;VAGO")</f>
        <v>0</v>
      </c>
      <c r="D198" s="218">
        <f>SUMIFS($E$170:$E$192,$B$170:$B$192,"FGA-2",$D$170:$D$192,"VAGO")</f>
        <v>0</v>
      </c>
      <c r="E198" s="218">
        <f t="shared" si="12"/>
        <v>0</v>
      </c>
      <c r="F198" s="224"/>
      <c r="G198" s="211">
        <f>SUMIF($B$170:$B$192,"FGA-2",$G$170:$G$192)</f>
        <v>0</v>
      </c>
      <c r="H198" s="211">
        <f>SUMIF($B$170:$B$192,"FGA-2",$G$170:$G$192)</f>
        <v>0</v>
      </c>
      <c r="I198" s="211">
        <f t="shared" si="13"/>
        <v>0</v>
      </c>
      <c r="J198" s="212"/>
      <c r="K198" s="212"/>
      <c r="L198" s="212"/>
      <c r="M198" s="212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</row>
    <row r="199" spans="1:26">
      <c r="A199" s="217" t="s">
        <v>476</v>
      </c>
      <c r="B199" s="231" t="s">
        <v>477</v>
      </c>
      <c r="C199" s="218">
        <f>SUMIFS($E$170:$E$192,$B$170:$B$192,"FGA-3",$D$170:$D$192,"&lt;&gt;VAGO")</f>
        <v>0</v>
      </c>
      <c r="D199" s="218">
        <f>SUMIFS($E$170:$E$192,$B$170:$B$192,"FGA-3",$D$170:$D$192,"VAGO")</f>
        <v>0</v>
      </c>
      <c r="E199" s="218">
        <f t="shared" si="12"/>
        <v>0</v>
      </c>
      <c r="F199" s="222"/>
      <c r="G199" s="211">
        <f>SUMIF($B$170:$B$192,"FGA-3",$G$170:$G$192)</f>
        <v>0</v>
      </c>
      <c r="H199" s="211">
        <f>SUMIF($B$170:$B$192,"FGA-3",$G$170:$G$192)</f>
        <v>0</v>
      </c>
      <c r="I199" s="211">
        <f t="shared" si="13"/>
        <v>0</v>
      </c>
      <c r="J199" s="212"/>
      <c r="K199" s="212"/>
      <c r="L199" s="212"/>
      <c r="M199" s="212"/>
      <c r="N199" s="213"/>
      <c r="O199" s="213"/>
      <c r="P199" s="213"/>
      <c r="Q199" s="213"/>
      <c r="R199" s="213"/>
      <c r="S199" s="213"/>
      <c r="T199" s="213"/>
      <c r="U199" s="213"/>
      <c r="V199" s="213"/>
      <c r="W199" s="213"/>
      <c r="X199" s="213"/>
      <c r="Y199" s="213"/>
      <c r="Z199" s="213"/>
    </row>
    <row r="200" spans="1:26" ht="30">
      <c r="A200" s="214" t="s">
        <v>478</v>
      </c>
      <c r="B200" s="230"/>
      <c r="C200" s="215">
        <f t="shared" ref="C200:E200" si="14">SUM(C194:C199)</f>
        <v>14</v>
      </c>
      <c r="D200" s="215">
        <f t="shared" si="14"/>
        <v>9</v>
      </c>
      <c r="E200" s="215">
        <f t="shared" si="14"/>
        <v>23</v>
      </c>
      <c r="F200" s="230"/>
      <c r="G200" s="232">
        <f t="shared" ref="G200:H200" si="15">SUM(G194:G199)</f>
        <v>0</v>
      </c>
      <c r="H200" s="232">
        <f t="shared" si="15"/>
        <v>3314.87</v>
      </c>
      <c r="I200" s="232">
        <f>I194+I195+I196+I197</f>
        <v>19605.98</v>
      </c>
      <c r="J200" s="212"/>
      <c r="K200" s="212"/>
      <c r="L200" s="212"/>
      <c r="M200" s="212"/>
      <c r="N200" s="213"/>
      <c r="O200" s="213"/>
      <c r="P200" s="213"/>
      <c r="Q200" s="213"/>
      <c r="R200" s="213"/>
      <c r="S200" s="213"/>
      <c r="T200" s="213"/>
      <c r="U200" s="213"/>
      <c r="V200" s="213"/>
      <c r="W200" s="213"/>
      <c r="X200" s="213"/>
      <c r="Y200" s="213"/>
      <c r="Z200" s="213"/>
    </row>
    <row r="201" spans="1:26" ht="33" customHeight="1">
      <c r="A201" s="221"/>
      <c r="B201" s="221"/>
      <c r="C201" s="221"/>
      <c r="D201" s="221"/>
      <c r="E201" s="221"/>
      <c r="F201" s="221"/>
      <c r="G201" s="221"/>
      <c r="H201" s="221"/>
      <c r="I201" s="227"/>
      <c r="J201" s="227"/>
      <c r="K201" s="227"/>
      <c r="L201" s="227"/>
      <c r="M201" s="227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</row>
    <row r="202" spans="1:26" ht="45">
      <c r="A202" s="214"/>
      <c r="B202" s="214"/>
      <c r="C202" s="215" t="s">
        <v>479</v>
      </c>
      <c r="D202" s="215" t="s">
        <v>480</v>
      </c>
      <c r="E202" s="215" t="s">
        <v>481</v>
      </c>
      <c r="F202" s="216"/>
      <c r="G202" s="215" t="s">
        <v>482</v>
      </c>
      <c r="H202" s="215" t="s">
        <v>483</v>
      </c>
      <c r="I202" s="215" t="s">
        <v>484</v>
      </c>
      <c r="J202" s="227"/>
      <c r="K202" s="227"/>
      <c r="L202" s="227"/>
      <c r="M202" s="227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</row>
    <row r="203" spans="1:26" ht="30">
      <c r="A203" s="214" t="s">
        <v>485</v>
      </c>
      <c r="B203" s="216"/>
      <c r="C203" s="215">
        <f>SUM(C146+C200)</f>
        <v>141</v>
      </c>
      <c r="D203" s="215">
        <f>SUM(D200+D146)</f>
        <v>9</v>
      </c>
      <c r="E203" s="215">
        <f>SUM(C203+D203)</f>
        <v>150</v>
      </c>
      <c r="F203" s="216"/>
      <c r="G203" s="232">
        <f>SUM(H7:H133)</f>
        <v>145748.70999999979</v>
      </c>
      <c r="H203" s="232">
        <f>SUM(I146+H166+H200)</f>
        <v>3314.87</v>
      </c>
      <c r="I203" s="232">
        <f>SUM(J146+I166+I200)</f>
        <v>748648.66</v>
      </c>
      <c r="J203" s="227"/>
      <c r="K203" s="227"/>
      <c r="L203" s="227"/>
      <c r="M203" s="227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</row>
    <row r="204" spans="1:26" ht="30" customHeight="1">
      <c r="A204" s="221"/>
      <c r="B204" s="221"/>
      <c r="C204" s="221"/>
      <c r="D204" s="221"/>
      <c r="E204" s="221"/>
      <c r="F204" s="221"/>
      <c r="G204" s="221"/>
      <c r="H204" s="221"/>
      <c r="I204" s="227"/>
      <c r="J204" s="227"/>
      <c r="K204" s="227"/>
      <c r="L204" s="227"/>
      <c r="M204" s="227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</row>
    <row r="205" spans="1:26">
      <c r="A205" s="455" t="s">
        <v>486</v>
      </c>
      <c r="B205" s="447"/>
      <c r="C205" s="447"/>
      <c r="D205" s="447"/>
      <c r="E205" s="447"/>
      <c r="F205" s="448"/>
      <c r="G205" s="212"/>
      <c r="H205" s="221"/>
      <c r="I205" s="221"/>
      <c r="J205" s="221"/>
      <c r="K205" s="227"/>
      <c r="L205" s="227"/>
      <c r="M205" s="227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</row>
    <row r="206" spans="1:26">
      <c r="A206" s="456" t="s">
        <v>487</v>
      </c>
      <c r="B206" s="447"/>
      <c r="C206" s="447"/>
      <c r="D206" s="447"/>
      <c r="E206" s="447"/>
      <c r="F206" s="448"/>
      <c r="G206" s="212"/>
      <c r="H206" s="221"/>
      <c r="I206" s="221"/>
      <c r="J206" s="221"/>
      <c r="K206" s="227"/>
      <c r="L206" s="227"/>
      <c r="M206" s="227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</row>
    <row r="207" spans="1:26">
      <c r="A207" s="456" t="s">
        <v>488</v>
      </c>
      <c r="B207" s="447"/>
      <c r="C207" s="447"/>
      <c r="D207" s="447"/>
      <c r="E207" s="447"/>
      <c r="F207" s="448"/>
      <c r="G207" s="212"/>
      <c r="H207" s="221"/>
      <c r="I207" s="221"/>
      <c r="J207" s="221"/>
      <c r="K207" s="227"/>
      <c r="L207" s="227"/>
      <c r="M207" s="227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</row>
    <row r="208" spans="1:26">
      <c r="A208" s="457" t="s">
        <v>489</v>
      </c>
      <c r="B208" s="447"/>
      <c r="C208" s="447"/>
      <c r="D208" s="447"/>
      <c r="E208" s="447"/>
      <c r="F208" s="448"/>
      <c r="G208" s="212"/>
      <c r="H208" s="221"/>
      <c r="I208" s="221"/>
      <c r="J208" s="221"/>
      <c r="K208" s="227"/>
      <c r="L208" s="227"/>
      <c r="M208" s="227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</row>
    <row r="209" spans="1:26">
      <c r="A209" s="457" t="s">
        <v>490</v>
      </c>
      <c r="B209" s="447"/>
      <c r="C209" s="447"/>
      <c r="D209" s="447"/>
      <c r="E209" s="447"/>
      <c r="F209" s="448"/>
      <c r="G209" s="212"/>
      <c r="H209" s="221"/>
      <c r="I209" s="221"/>
      <c r="J209" s="221"/>
      <c r="K209" s="227"/>
      <c r="L209" s="227"/>
      <c r="M209" s="227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</row>
    <row r="210" spans="1:26">
      <c r="A210" s="457" t="s">
        <v>491</v>
      </c>
      <c r="B210" s="447"/>
      <c r="C210" s="447"/>
      <c r="D210" s="447"/>
      <c r="E210" s="447"/>
      <c r="F210" s="448"/>
      <c r="G210" s="212"/>
      <c r="H210" s="221"/>
      <c r="I210" s="221"/>
      <c r="J210" s="221"/>
      <c r="K210" s="227"/>
      <c r="L210" s="227"/>
      <c r="M210" s="227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</row>
    <row r="211" spans="1:26">
      <c r="A211" s="457"/>
      <c r="B211" s="447"/>
      <c r="C211" s="447"/>
      <c r="D211" s="447"/>
      <c r="E211" s="447"/>
      <c r="F211" s="448"/>
      <c r="G211" s="212"/>
      <c r="H211" s="221"/>
      <c r="I211" s="221"/>
      <c r="J211" s="221"/>
      <c r="K211" s="227"/>
      <c r="L211" s="227"/>
      <c r="M211" s="227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</row>
    <row r="212" spans="1:26">
      <c r="A212" s="457"/>
      <c r="B212" s="447"/>
      <c r="C212" s="447"/>
      <c r="D212" s="447"/>
      <c r="E212" s="447"/>
      <c r="F212" s="448"/>
      <c r="G212" s="212"/>
      <c r="H212" s="221"/>
      <c r="I212" s="221"/>
      <c r="J212" s="221"/>
      <c r="K212" s="227"/>
      <c r="L212" s="227"/>
      <c r="M212" s="227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</row>
    <row r="213" spans="1:26">
      <c r="A213" s="454"/>
      <c r="B213" s="447"/>
      <c r="C213" s="447"/>
      <c r="D213" s="447"/>
      <c r="E213" s="447"/>
      <c r="F213" s="448"/>
      <c r="G213" s="212"/>
      <c r="H213" s="221"/>
      <c r="I213" s="221"/>
      <c r="J213" s="221"/>
      <c r="K213" s="227"/>
      <c r="L213" s="227"/>
      <c r="M213" s="227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</row>
    <row r="214" spans="1:26">
      <c r="A214" s="454"/>
      <c r="B214" s="447"/>
      <c r="C214" s="447"/>
      <c r="D214" s="447"/>
      <c r="E214" s="447"/>
      <c r="F214" s="448"/>
      <c r="G214" s="212"/>
      <c r="H214" s="221"/>
      <c r="I214" s="221"/>
      <c r="J214" s="221"/>
      <c r="K214" s="227"/>
      <c r="L214" s="227"/>
      <c r="M214" s="227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</row>
    <row r="215" spans="1:26">
      <c r="A215" s="454"/>
      <c r="B215" s="447"/>
      <c r="C215" s="447"/>
      <c r="D215" s="447"/>
      <c r="E215" s="447"/>
      <c r="F215" s="448"/>
      <c r="G215" s="212"/>
      <c r="H215" s="221"/>
      <c r="I215" s="221"/>
      <c r="J215" s="221"/>
      <c r="K215" s="227"/>
      <c r="L215" s="227"/>
      <c r="M215" s="227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</row>
    <row r="216" spans="1:26">
      <c r="A216" s="454"/>
      <c r="B216" s="447"/>
      <c r="C216" s="447"/>
      <c r="D216" s="447"/>
      <c r="E216" s="447"/>
      <c r="F216" s="448"/>
      <c r="G216" s="212"/>
      <c r="H216" s="221"/>
      <c r="I216" s="221"/>
      <c r="J216" s="221"/>
      <c r="K216" s="227"/>
      <c r="L216" s="227"/>
      <c r="M216" s="227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</row>
    <row r="217" spans="1:26">
      <c r="A217" s="454"/>
      <c r="B217" s="447"/>
      <c r="C217" s="447"/>
      <c r="D217" s="447"/>
      <c r="E217" s="447"/>
      <c r="F217" s="448"/>
      <c r="G217" s="212"/>
      <c r="H217" s="221"/>
      <c r="I217" s="221"/>
      <c r="J217" s="221"/>
      <c r="K217" s="227"/>
      <c r="L217" s="227"/>
      <c r="M217" s="227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</row>
    <row r="218" spans="1:26" ht="32.25" customHeight="1">
      <c r="A218" s="459"/>
      <c r="B218" s="461"/>
      <c r="C218" s="461"/>
      <c r="D218" s="461"/>
      <c r="E218" s="461"/>
      <c r="F218" s="461"/>
      <c r="G218" s="212"/>
      <c r="H218" s="221"/>
      <c r="I218" s="221"/>
      <c r="J218" s="221"/>
      <c r="K218" s="227"/>
      <c r="L218" s="227"/>
      <c r="M218" s="227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</row>
    <row r="219" spans="1:26">
      <c r="A219" s="455" t="s">
        <v>492</v>
      </c>
      <c r="B219" s="447"/>
      <c r="C219" s="447"/>
      <c r="D219" s="447"/>
      <c r="E219" s="447"/>
      <c r="F219" s="448"/>
      <c r="G219" s="212"/>
      <c r="H219" s="221"/>
      <c r="I219" s="221"/>
      <c r="J219" s="221"/>
      <c r="K219" s="227"/>
      <c r="L219" s="227"/>
      <c r="M219" s="227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</row>
    <row r="220" spans="1:26">
      <c r="A220" s="462" t="s">
        <v>493</v>
      </c>
      <c r="B220" s="447"/>
      <c r="C220" s="447"/>
      <c r="D220" s="447"/>
      <c r="E220" s="447"/>
      <c r="F220" s="448"/>
      <c r="G220" s="212"/>
      <c r="H220" s="221"/>
      <c r="I220" s="221"/>
      <c r="J220" s="221"/>
      <c r="K220" s="227"/>
      <c r="L220" s="227"/>
      <c r="M220" s="227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</row>
    <row r="221" spans="1:26">
      <c r="A221" s="458" t="s">
        <v>494</v>
      </c>
      <c r="B221" s="447"/>
      <c r="C221" s="447"/>
      <c r="D221" s="447"/>
      <c r="E221" s="447"/>
      <c r="F221" s="448"/>
      <c r="G221" s="212"/>
      <c r="H221" s="221"/>
      <c r="I221" s="221"/>
      <c r="J221" s="221"/>
      <c r="K221" s="227"/>
      <c r="L221" s="227"/>
      <c r="M221" s="227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</row>
    <row r="222" spans="1:26">
      <c r="A222" s="458" t="s">
        <v>495</v>
      </c>
      <c r="B222" s="447"/>
      <c r="C222" s="447"/>
      <c r="D222" s="447"/>
      <c r="E222" s="447"/>
      <c r="F222" s="448"/>
      <c r="G222" s="212"/>
      <c r="H222" s="221"/>
      <c r="I222" s="221"/>
      <c r="J222" s="221"/>
      <c r="K222" s="227"/>
      <c r="L222" s="227"/>
      <c r="M222" s="227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</row>
    <row r="223" spans="1:26">
      <c r="A223" s="458" t="s">
        <v>496</v>
      </c>
      <c r="B223" s="447"/>
      <c r="C223" s="447"/>
      <c r="D223" s="447"/>
      <c r="E223" s="447"/>
      <c r="F223" s="448"/>
      <c r="G223" s="212"/>
      <c r="H223" s="221"/>
      <c r="I223" s="221"/>
      <c r="J223" s="221"/>
      <c r="K223" s="227"/>
      <c r="L223" s="227"/>
      <c r="M223" s="227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</row>
    <row r="224" spans="1:26">
      <c r="A224" s="458" t="s">
        <v>497</v>
      </c>
      <c r="B224" s="447"/>
      <c r="C224" s="447"/>
      <c r="D224" s="447"/>
      <c r="E224" s="447"/>
      <c r="F224" s="448"/>
      <c r="G224" s="212"/>
      <c r="H224" s="221"/>
      <c r="I224" s="221"/>
      <c r="J224" s="221"/>
      <c r="K224" s="227"/>
      <c r="L224" s="227"/>
      <c r="M224" s="227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</row>
    <row r="225" spans="1:26">
      <c r="A225" s="458" t="s">
        <v>498</v>
      </c>
      <c r="B225" s="447"/>
      <c r="C225" s="447"/>
      <c r="D225" s="447"/>
      <c r="E225" s="447"/>
      <c r="F225" s="448"/>
      <c r="G225" s="212"/>
      <c r="H225" s="221"/>
      <c r="I225" s="221"/>
      <c r="J225" s="221"/>
      <c r="K225" s="227"/>
      <c r="L225" s="227"/>
      <c r="M225" s="227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</row>
    <row r="226" spans="1:26">
      <c r="A226" s="458" t="s">
        <v>499</v>
      </c>
      <c r="B226" s="447"/>
      <c r="C226" s="447"/>
      <c r="D226" s="447"/>
      <c r="E226" s="447"/>
      <c r="F226" s="448"/>
      <c r="G226" s="212"/>
      <c r="H226" s="221"/>
      <c r="I226" s="221"/>
      <c r="J226" s="221"/>
      <c r="K226" s="227"/>
      <c r="L226" s="227"/>
      <c r="M226" s="227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</row>
    <row r="227" spans="1:26">
      <c r="A227" s="458" t="s">
        <v>500</v>
      </c>
      <c r="B227" s="447"/>
      <c r="C227" s="447"/>
      <c r="D227" s="447"/>
      <c r="E227" s="447"/>
      <c r="F227" s="448"/>
      <c r="G227" s="212"/>
      <c r="H227" s="221"/>
      <c r="I227" s="221"/>
      <c r="J227" s="221"/>
      <c r="K227" s="227"/>
      <c r="L227" s="227"/>
      <c r="M227" s="227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</row>
    <row r="228" spans="1:26">
      <c r="A228" s="458" t="s">
        <v>501</v>
      </c>
      <c r="B228" s="447"/>
      <c r="C228" s="447"/>
      <c r="D228" s="447"/>
      <c r="E228" s="447"/>
      <c r="F228" s="448"/>
      <c r="G228" s="212"/>
      <c r="H228" s="221"/>
      <c r="I228" s="221"/>
      <c r="J228" s="221"/>
      <c r="K228" s="227"/>
      <c r="L228" s="227"/>
      <c r="M228" s="227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</row>
    <row r="229" spans="1:26">
      <c r="A229" s="458" t="s">
        <v>502</v>
      </c>
      <c r="B229" s="447"/>
      <c r="C229" s="447"/>
      <c r="D229" s="447"/>
      <c r="E229" s="447"/>
      <c r="F229" s="448"/>
      <c r="G229" s="212"/>
      <c r="H229" s="221"/>
      <c r="I229" s="221"/>
      <c r="J229" s="221"/>
      <c r="K229" s="227"/>
      <c r="L229" s="227"/>
      <c r="M229" s="227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</row>
    <row r="230" spans="1:26">
      <c r="A230" s="458" t="s">
        <v>503</v>
      </c>
      <c r="B230" s="447"/>
      <c r="C230" s="447"/>
      <c r="D230" s="447"/>
      <c r="E230" s="447"/>
      <c r="F230" s="448"/>
      <c r="G230" s="212"/>
      <c r="H230" s="221"/>
      <c r="I230" s="221"/>
      <c r="J230" s="221"/>
      <c r="K230" s="227"/>
      <c r="L230" s="227"/>
      <c r="M230" s="227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</row>
    <row r="231" spans="1:26">
      <c r="A231" s="458" t="s">
        <v>504</v>
      </c>
      <c r="B231" s="447"/>
      <c r="C231" s="447"/>
      <c r="D231" s="447"/>
      <c r="E231" s="447"/>
      <c r="F231" s="448"/>
      <c r="G231" s="212"/>
      <c r="H231" s="221"/>
      <c r="I231" s="221"/>
      <c r="J231" s="221"/>
      <c r="K231" s="227"/>
      <c r="L231" s="227"/>
      <c r="M231" s="227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</row>
    <row r="232" spans="1:26">
      <c r="A232" s="458" t="s">
        <v>505</v>
      </c>
      <c r="B232" s="447"/>
      <c r="C232" s="447"/>
      <c r="D232" s="447"/>
      <c r="E232" s="447"/>
      <c r="F232" s="448"/>
      <c r="G232" s="212"/>
      <c r="H232" s="221"/>
      <c r="I232" s="221"/>
      <c r="J232" s="221"/>
      <c r="K232" s="227"/>
      <c r="L232" s="227"/>
      <c r="M232" s="227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</row>
    <row r="233" spans="1:26">
      <c r="A233" s="458" t="s">
        <v>506</v>
      </c>
      <c r="B233" s="447"/>
      <c r="C233" s="447"/>
      <c r="D233" s="447"/>
      <c r="E233" s="447"/>
      <c r="F233" s="448"/>
      <c r="G233" s="212"/>
      <c r="H233" s="221"/>
      <c r="I233" s="221"/>
      <c r="J233" s="221"/>
      <c r="K233" s="227"/>
      <c r="L233" s="227"/>
      <c r="M233" s="227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</row>
    <row r="234" spans="1:26">
      <c r="A234" s="458" t="s">
        <v>507</v>
      </c>
      <c r="B234" s="447"/>
      <c r="C234" s="447"/>
      <c r="D234" s="447"/>
      <c r="E234" s="447"/>
      <c r="F234" s="448"/>
      <c r="G234" s="212"/>
      <c r="H234" s="221"/>
      <c r="I234" s="221"/>
      <c r="J234" s="221"/>
      <c r="K234" s="227"/>
      <c r="L234" s="227"/>
      <c r="M234" s="227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</row>
    <row r="235" spans="1:26">
      <c r="A235" s="458" t="s">
        <v>508</v>
      </c>
      <c r="B235" s="447"/>
      <c r="C235" s="447"/>
      <c r="D235" s="447"/>
      <c r="E235" s="447"/>
      <c r="F235" s="448"/>
      <c r="G235" s="212"/>
      <c r="H235" s="221"/>
      <c r="I235" s="221"/>
      <c r="J235" s="221"/>
      <c r="K235" s="227"/>
      <c r="L235" s="227"/>
      <c r="M235" s="227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</row>
    <row r="236" spans="1:26">
      <c r="A236" s="458" t="s">
        <v>509</v>
      </c>
      <c r="B236" s="447"/>
      <c r="C236" s="447"/>
      <c r="D236" s="447"/>
      <c r="E236" s="447"/>
      <c r="F236" s="448"/>
      <c r="G236" s="212"/>
      <c r="H236" s="221"/>
      <c r="I236" s="221"/>
      <c r="J236" s="221"/>
      <c r="K236" s="227"/>
      <c r="L236" s="227"/>
      <c r="M236" s="227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</row>
    <row r="237" spans="1:26">
      <c r="A237" s="458" t="s">
        <v>510</v>
      </c>
      <c r="B237" s="447"/>
      <c r="C237" s="447"/>
      <c r="D237" s="447"/>
      <c r="E237" s="447"/>
      <c r="F237" s="448"/>
      <c r="G237" s="212"/>
      <c r="H237" s="221"/>
      <c r="I237" s="221"/>
      <c r="J237" s="221"/>
      <c r="K237" s="227"/>
      <c r="L237" s="227"/>
      <c r="M237" s="227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206"/>
      <c r="Y237" s="206"/>
      <c r="Z237" s="206"/>
    </row>
    <row r="238" spans="1:26">
      <c r="A238" s="458" t="s">
        <v>511</v>
      </c>
      <c r="B238" s="447"/>
      <c r="C238" s="447"/>
      <c r="D238" s="447"/>
      <c r="E238" s="447"/>
      <c r="F238" s="448"/>
      <c r="G238" s="212"/>
      <c r="H238" s="221"/>
      <c r="I238" s="221"/>
      <c r="J238" s="221"/>
      <c r="K238" s="227"/>
      <c r="L238" s="227"/>
      <c r="M238" s="227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206"/>
      <c r="Y238" s="206"/>
      <c r="Z238" s="206"/>
    </row>
    <row r="239" spans="1:26">
      <c r="A239" s="458" t="s">
        <v>512</v>
      </c>
      <c r="B239" s="447"/>
      <c r="C239" s="447"/>
      <c r="D239" s="447"/>
      <c r="E239" s="447"/>
      <c r="F239" s="448"/>
      <c r="G239" s="212"/>
      <c r="H239" s="221"/>
      <c r="I239" s="221"/>
      <c r="J239" s="221"/>
      <c r="K239" s="227"/>
      <c r="L239" s="227"/>
      <c r="M239" s="227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6"/>
      <c r="Y239" s="206"/>
      <c r="Z239" s="206"/>
    </row>
    <row r="240" spans="1:26">
      <c r="A240" s="458" t="s">
        <v>513</v>
      </c>
      <c r="B240" s="447"/>
      <c r="C240" s="447"/>
      <c r="D240" s="447"/>
      <c r="E240" s="447"/>
      <c r="F240" s="448"/>
      <c r="G240" s="212"/>
      <c r="H240" s="221"/>
      <c r="I240" s="221"/>
      <c r="J240" s="221"/>
      <c r="K240" s="227"/>
      <c r="L240" s="227"/>
      <c r="M240" s="227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206"/>
      <c r="Y240" s="206"/>
      <c r="Z240" s="206"/>
    </row>
    <row r="241" spans="1:26">
      <c r="A241" s="458" t="s">
        <v>514</v>
      </c>
      <c r="B241" s="447"/>
      <c r="C241" s="447"/>
      <c r="D241" s="447"/>
      <c r="E241" s="447"/>
      <c r="F241" s="448"/>
      <c r="G241" s="212"/>
      <c r="H241" s="221"/>
      <c r="I241" s="221"/>
      <c r="J241" s="221"/>
      <c r="K241" s="227"/>
      <c r="L241" s="227"/>
      <c r="M241" s="227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206"/>
      <c r="Y241" s="206"/>
      <c r="Z241" s="206"/>
    </row>
    <row r="242" spans="1:26">
      <c r="A242" s="458" t="s">
        <v>515</v>
      </c>
      <c r="B242" s="447"/>
      <c r="C242" s="447"/>
      <c r="D242" s="447"/>
      <c r="E242" s="447"/>
      <c r="F242" s="448"/>
      <c r="G242" s="212"/>
      <c r="H242" s="221"/>
      <c r="I242" s="221"/>
      <c r="J242" s="221"/>
      <c r="K242" s="227"/>
      <c r="L242" s="227"/>
      <c r="M242" s="227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206"/>
      <c r="Y242" s="206"/>
      <c r="Z242" s="206"/>
    </row>
    <row r="243" spans="1:26">
      <c r="A243" s="458" t="s">
        <v>516</v>
      </c>
      <c r="B243" s="447"/>
      <c r="C243" s="447"/>
      <c r="D243" s="447"/>
      <c r="E243" s="447"/>
      <c r="F243" s="448"/>
      <c r="G243" s="212"/>
      <c r="H243" s="221"/>
      <c r="I243" s="221"/>
      <c r="J243" s="221"/>
      <c r="K243" s="227"/>
      <c r="L243" s="227"/>
      <c r="M243" s="227"/>
      <c r="N243" s="237"/>
      <c r="O243" s="237"/>
      <c r="P243" s="237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</row>
    <row r="244" spans="1:26">
      <c r="A244" s="458" t="s">
        <v>517</v>
      </c>
      <c r="B244" s="447"/>
      <c r="C244" s="447"/>
      <c r="D244" s="447"/>
      <c r="E244" s="447"/>
      <c r="F244" s="448"/>
      <c r="G244" s="212"/>
      <c r="H244" s="221"/>
      <c r="I244" s="221"/>
      <c r="J244" s="221"/>
      <c r="K244" s="227"/>
      <c r="L244" s="227"/>
      <c r="M244" s="227"/>
      <c r="N244" s="237"/>
      <c r="O244" s="237"/>
      <c r="P244" s="237"/>
      <c r="Q244" s="237"/>
      <c r="R244" s="237"/>
      <c r="S244" s="237"/>
      <c r="T244" s="237"/>
      <c r="U244" s="237"/>
      <c r="V244" s="237"/>
      <c r="W244" s="237"/>
      <c r="X244" s="237"/>
      <c r="Y244" s="237"/>
      <c r="Z244" s="237"/>
    </row>
    <row r="245" spans="1:26">
      <c r="A245" s="458" t="s">
        <v>518</v>
      </c>
      <c r="B245" s="447"/>
      <c r="C245" s="447"/>
      <c r="D245" s="447"/>
      <c r="E245" s="447"/>
      <c r="F245" s="448"/>
      <c r="G245" s="212"/>
      <c r="H245" s="221"/>
      <c r="I245" s="221"/>
      <c r="J245" s="221"/>
      <c r="K245" s="227"/>
      <c r="L245" s="227"/>
      <c r="M245" s="227"/>
      <c r="N245" s="237"/>
      <c r="O245" s="237"/>
      <c r="P245" s="237"/>
      <c r="Q245" s="237"/>
      <c r="R245" s="237"/>
      <c r="S245" s="237"/>
      <c r="T245" s="237"/>
      <c r="U245" s="237"/>
      <c r="V245" s="237"/>
      <c r="W245" s="237"/>
      <c r="X245" s="237"/>
      <c r="Y245" s="237"/>
      <c r="Z245" s="237"/>
    </row>
    <row r="246" spans="1:26">
      <c r="A246" s="458" t="s">
        <v>519</v>
      </c>
      <c r="B246" s="447"/>
      <c r="C246" s="447"/>
      <c r="D246" s="447"/>
      <c r="E246" s="447"/>
      <c r="F246" s="448"/>
      <c r="G246" s="212"/>
      <c r="H246" s="221"/>
      <c r="I246" s="221"/>
      <c r="J246" s="221"/>
      <c r="K246" s="227"/>
      <c r="L246" s="227"/>
      <c r="M246" s="227"/>
      <c r="N246" s="237"/>
      <c r="O246" s="237"/>
      <c r="P246" s="237"/>
      <c r="Q246" s="237"/>
      <c r="R246" s="237"/>
      <c r="S246" s="237"/>
      <c r="T246" s="237"/>
      <c r="U246" s="237"/>
      <c r="V246" s="237"/>
      <c r="W246" s="237"/>
      <c r="X246" s="237"/>
      <c r="Y246" s="237"/>
      <c r="Z246" s="237"/>
    </row>
    <row r="247" spans="1:26">
      <c r="A247" s="458" t="s">
        <v>520</v>
      </c>
      <c r="B247" s="447"/>
      <c r="C247" s="447"/>
      <c r="D247" s="447"/>
      <c r="E247" s="447"/>
      <c r="F247" s="448"/>
      <c r="G247" s="212"/>
      <c r="H247" s="221"/>
      <c r="I247" s="221"/>
      <c r="J247" s="221"/>
      <c r="K247" s="227"/>
      <c r="L247" s="227"/>
      <c r="M247" s="227"/>
      <c r="N247" s="237"/>
      <c r="O247" s="237"/>
      <c r="P247" s="237"/>
      <c r="Q247" s="237"/>
      <c r="R247" s="237"/>
      <c r="S247" s="237"/>
      <c r="T247" s="237"/>
      <c r="U247" s="237"/>
      <c r="V247" s="237"/>
      <c r="W247" s="237"/>
      <c r="X247" s="237"/>
      <c r="Y247" s="237"/>
      <c r="Z247" s="237"/>
    </row>
    <row r="248" spans="1:26">
      <c r="A248" s="458" t="s">
        <v>521</v>
      </c>
      <c r="B248" s="447"/>
      <c r="C248" s="447"/>
      <c r="D248" s="447"/>
      <c r="E248" s="447"/>
      <c r="F248" s="448"/>
      <c r="G248" s="212"/>
      <c r="H248" s="221"/>
      <c r="I248" s="221"/>
      <c r="J248" s="221"/>
      <c r="K248" s="227"/>
      <c r="L248" s="227"/>
      <c r="M248" s="227"/>
      <c r="N248" s="237"/>
      <c r="O248" s="237"/>
      <c r="P248" s="237"/>
      <c r="Q248" s="237"/>
      <c r="R248" s="237"/>
      <c r="S248" s="237"/>
      <c r="T248" s="237"/>
      <c r="U248" s="237"/>
      <c r="V248" s="237"/>
      <c r="W248" s="237"/>
      <c r="X248" s="237"/>
      <c r="Y248" s="237"/>
      <c r="Z248" s="237"/>
    </row>
    <row r="249" spans="1:26">
      <c r="A249" s="458" t="s">
        <v>522</v>
      </c>
      <c r="B249" s="447"/>
      <c r="C249" s="447"/>
      <c r="D249" s="447"/>
      <c r="E249" s="447"/>
      <c r="F249" s="448"/>
      <c r="G249" s="212"/>
      <c r="H249" s="221"/>
      <c r="I249" s="221"/>
      <c r="J249" s="221"/>
      <c r="K249" s="227"/>
      <c r="L249" s="227"/>
      <c r="M249" s="227"/>
      <c r="N249" s="237"/>
      <c r="O249" s="237"/>
      <c r="P249" s="237"/>
      <c r="Q249" s="237"/>
      <c r="R249" s="237"/>
      <c r="S249" s="237"/>
      <c r="T249" s="237"/>
      <c r="U249" s="237"/>
      <c r="V249" s="237"/>
      <c r="W249" s="237"/>
      <c r="X249" s="237"/>
      <c r="Y249" s="237"/>
      <c r="Z249" s="237"/>
    </row>
    <row r="250" spans="1:26">
      <c r="A250" s="458" t="s">
        <v>523</v>
      </c>
      <c r="B250" s="447"/>
      <c r="C250" s="447"/>
      <c r="D250" s="447"/>
      <c r="E250" s="447"/>
      <c r="F250" s="448"/>
      <c r="G250" s="212"/>
      <c r="H250" s="221"/>
      <c r="I250" s="221"/>
      <c r="J250" s="221"/>
      <c r="K250" s="227"/>
      <c r="L250" s="227"/>
      <c r="M250" s="227"/>
      <c r="N250" s="237"/>
      <c r="O250" s="237"/>
      <c r="P250" s="237"/>
      <c r="Q250" s="237"/>
      <c r="R250" s="237"/>
      <c r="S250" s="237"/>
      <c r="T250" s="237"/>
      <c r="U250" s="237"/>
      <c r="V250" s="237"/>
      <c r="W250" s="237"/>
      <c r="X250" s="237"/>
      <c r="Y250" s="237"/>
      <c r="Z250" s="237"/>
    </row>
    <row r="251" spans="1:26">
      <c r="A251" s="458" t="s">
        <v>524</v>
      </c>
      <c r="B251" s="447"/>
      <c r="C251" s="447"/>
      <c r="D251" s="447"/>
      <c r="E251" s="447"/>
      <c r="F251" s="448"/>
      <c r="G251" s="212"/>
      <c r="H251" s="221"/>
      <c r="I251" s="221"/>
      <c r="J251" s="221"/>
      <c r="K251" s="227"/>
      <c r="L251" s="227"/>
      <c r="M251" s="227"/>
      <c r="N251" s="237"/>
      <c r="O251" s="237"/>
      <c r="P251" s="237"/>
      <c r="Q251" s="237"/>
      <c r="R251" s="237"/>
      <c r="S251" s="237"/>
      <c r="T251" s="237"/>
      <c r="U251" s="237"/>
      <c r="V251" s="237"/>
      <c r="W251" s="237"/>
      <c r="X251" s="237"/>
      <c r="Y251" s="237"/>
      <c r="Z251" s="237"/>
    </row>
    <row r="252" spans="1:26">
      <c r="A252" s="458" t="s">
        <v>525</v>
      </c>
      <c r="B252" s="447"/>
      <c r="C252" s="447"/>
      <c r="D252" s="447"/>
      <c r="E252" s="447"/>
      <c r="F252" s="448"/>
      <c r="G252" s="212"/>
      <c r="H252" s="221"/>
      <c r="I252" s="221"/>
      <c r="J252" s="221"/>
      <c r="K252" s="227"/>
      <c r="L252" s="227"/>
      <c r="M252" s="227"/>
      <c r="N252" s="237"/>
      <c r="O252" s="237"/>
      <c r="P252" s="237"/>
      <c r="Q252" s="237"/>
      <c r="R252" s="237"/>
      <c r="S252" s="237"/>
      <c r="T252" s="237"/>
      <c r="U252" s="237"/>
      <c r="V252" s="237"/>
      <c r="W252" s="237"/>
      <c r="X252" s="237"/>
      <c r="Y252" s="237"/>
      <c r="Z252" s="237"/>
    </row>
    <row r="253" spans="1:26">
      <c r="A253" s="458" t="s">
        <v>526</v>
      </c>
      <c r="B253" s="447"/>
      <c r="C253" s="447"/>
      <c r="D253" s="447"/>
      <c r="E253" s="447"/>
      <c r="F253" s="448"/>
      <c r="G253" s="212"/>
      <c r="H253" s="221"/>
      <c r="I253" s="221"/>
      <c r="J253" s="221"/>
      <c r="K253" s="227"/>
      <c r="L253" s="227"/>
      <c r="M253" s="227"/>
      <c r="N253" s="237"/>
      <c r="O253" s="237"/>
      <c r="P253" s="237"/>
      <c r="Q253" s="237"/>
      <c r="R253" s="237"/>
      <c r="S253" s="237"/>
      <c r="T253" s="237"/>
      <c r="U253" s="237"/>
      <c r="V253" s="237"/>
      <c r="W253" s="237"/>
      <c r="X253" s="237"/>
      <c r="Y253" s="237"/>
      <c r="Z253" s="237"/>
    </row>
    <row r="254" spans="1:26">
      <c r="A254" s="458" t="s">
        <v>527</v>
      </c>
      <c r="B254" s="447"/>
      <c r="C254" s="447"/>
      <c r="D254" s="447"/>
      <c r="E254" s="447"/>
      <c r="F254" s="448"/>
      <c r="G254" s="212"/>
      <c r="H254" s="221"/>
      <c r="I254" s="221"/>
      <c r="J254" s="221"/>
      <c r="K254" s="227"/>
      <c r="L254" s="227"/>
      <c r="M254" s="227"/>
      <c r="N254" s="237"/>
      <c r="O254" s="237"/>
      <c r="P254" s="237"/>
      <c r="Q254" s="237"/>
      <c r="R254" s="237"/>
      <c r="S254" s="237"/>
      <c r="T254" s="237"/>
      <c r="U254" s="237"/>
      <c r="V254" s="237"/>
      <c r="W254" s="237"/>
      <c r="X254" s="237"/>
      <c r="Y254" s="237"/>
      <c r="Z254" s="237"/>
    </row>
    <row r="255" spans="1:26">
      <c r="A255" s="458" t="s">
        <v>528</v>
      </c>
      <c r="B255" s="447"/>
      <c r="C255" s="447"/>
      <c r="D255" s="447"/>
      <c r="E255" s="447"/>
      <c r="F255" s="448"/>
      <c r="G255" s="212"/>
      <c r="H255" s="221"/>
      <c r="I255" s="221"/>
      <c r="J255" s="221"/>
      <c r="K255" s="227"/>
      <c r="L255" s="227"/>
      <c r="M255" s="227"/>
      <c r="N255" s="237"/>
      <c r="O255" s="237"/>
      <c r="P255" s="237"/>
      <c r="Q255" s="237"/>
      <c r="R255" s="237"/>
      <c r="S255" s="237"/>
      <c r="T255" s="237"/>
      <c r="U255" s="237"/>
      <c r="V255" s="237"/>
      <c r="W255" s="237"/>
      <c r="X255" s="237"/>
      <c r="Y255" s="237"/>
      <c r="Z255" s="237"/>
    </row>
    <row r="256" spans="1:26">
      <c r="A256" s="458" t="s">
        <v>529</v>
      </c>
      <c r="B256" s="447"/>
      <c r="C256" s="447"/>
      <c r="D256" s="447"/>
      <c r="E256" s="447"/>
      <c r="F256" s="448"/>
      <c r="G256" s="212"/>
      <c r="H256" s="221"/>
      <c r="I256" s="221"/>
      <c r="J256" s="221"/>
      <c r="K256" s="227"/>
      <c r="L256" s="227"/>
      <c r="M256" s="227"/>
      <c r="N256" s="237"/>
      <c r="O256" s="237"/>
      <c r="P256" s="237"/>
      <c r="Q256" s="237"/>
      <c r="R256" s="237"/>
      <c r="S256" s="237"/>
      <c r="T256" s="237"/>
      <c r="U256" s="237"/>
      <c r="V256" s="237"/>
      <c r="W256" s="237"/>
      <c r="X256" s="237"/>
      <c r="Y256" s="237"/>
      <c r="Z256" s="237"/>
    </row>
    <row r="257" spans="1:26">
      <c r="A257" s="458" t="s">
        <v>530</v>
      </c>
      <c r="B257" s="447"/>
      <c r="C257" s="447"/>
      <c r="D257" s="447"/>
      <c r="E257" s="447"/>
      <c r="F257" s="448"/>
      <c r="G257" s="212"/>
      <c r="H257" s="221"/>
      <c r="I257" s="221"/>
      <c r="J257" s="221"/>
      <c r="K257" s="227"/>
      <c r="L257" s="227"/>
      <c r="M257" s="227"/>
      <c r="N257" s="237"/>
      <c r="O257" s="237"/>
      <c r="P257" s="237"/>
      <c r="Q257" s="237"/>
      <c r="R257" s="237"/>
      <c r="S257" s="237"/>
      <c r="T257" s="237"/>
      <c r="U257" s="237"/>
      <c r="V257" s="237"/>
      <c r="W257" s="237"/>
      <c r="X257" s="237"/>
      <c r="Y257" s="237"/>
      <c r="Z257" s="237"/>
    </row>
    <row r="258" spans="1:26">
      <c r="A258" s="458" t="s">
        <v>531</v>
      </c>
      <c r="B258" s="447"/>
      <c r="C258" s="447"/>
      <c r="D258" s="447"/>
      <c r="E258" s="447"/>
      <c r="F258" s="448"/>
      <c r="G258" s="212"/>
      <c r="H258" s="221"/>
      <c r="I258" s="221"/>
      <c r="J258" s="221"/>
      <c r="K258" s="227"/>
      <c r="L258" s="227"/>
      <c r="M258" s="227"/>
      <c r="N258" s="237"/>
      <c r="O258" s="237"/>
      <c r="P258" s="237"/>
      <c r="Q258" s="237"/>
      <c r="R258" s="237"/>
      <c r="S258" s="237"/>
      <c r="T258" s="237"/>
      <c r="U258" s="237"/>
      <c r="V258" s="237"/>
      <c r="W258" s="237"/>
      <c r="X258" s="237"/>
      <c r="Y258" s="237"/>
      <c r="Z258" s="237"/>
    </row>
    <row r="259" spans="1:26">
      <c r="A259" s="458" t="s">
        <v>532</v>
      </c>
      <c r="B259" s="447"/>
      <c r="C259" s="447"/>
      <c r="D259" s="447"/>
      <c r="E259" s="447"/>
      <c r="F259" s="448"/>
      <c r="G259" s="212"/>
      <c r="H259" s="221"/>
      <c r="I259" s="221"/>
      <c r="J259" s="221"/>
      <c r="K259" s="227"/>
      <c r="L259" s="227"/>
      <c r="M259" s="227"/>
      <c r="N259" s="237"/>
      <c r="O259" s="237"/>
      <c r="P259" s="237"/>
      <c r="Q259" s="237"/>
      <c r="R259" s="237"/>
      <c r="S259" s="237"/>
      <c r="T259" s="237"/>
      <c r="U259" s="237"/>
      <c r="V259" s="237"/>
      <c r="W259" s="237"/>
      <c r="X259" s="237"/>
      <c r="Y259" s="237"/>
      <c r="Z259" s="237"/>
    </row>
    <row r="260" spans="1:26">
      <c r="A260" s="458" t="s">
        <v>533</v>
      </c>
      <c r="B260" s="447"/>
      <c r="C260" s="447"/>
      <c r="D260" s="447"/>
      <c r="E260" s="447"/>
      <c r="F260" s="448"/>
      <c r="G260" s="212"/>
      <c r="H260" s="221"/>
      <c r="I260" s="221"/>
      <c r="J260" s="221"/>
      <c r="K260" s="227"/>
      <c r="L260" s="227"/>
      <c r="M260" s="227"/>
      <c r="N260" s="237"/>
      <c r="O260" s="237"/>
      <c r="P260" s="237"/>
      <c r="Q260" s="237"/>
      <c r="R260" s="237"/>
      <c r="S260" s="237"/>
      <c r="T260" s="237"/>
      <c r="U260" s="237"/>
      <c r="V260" s="237"/>
      <c r="W260" s="237"/>
      <c r="X260" s="237"/>
      <c r="Y260" s="237"/>
      <c r="Z260" s="237"/>
    </row>
    <row r="261" spans="1:26">
      <c r="A261" s="458" t="s">
        <v>534</v>
      </c>
      <c r="B261" s="447"/>
      <c r="C261" s="447"/>
      <c r="D261" s="447"/>
      <c r="E261" s="447"/>
      <c r="F261" s="448"/>
      <c r="G261" s="238"/>
      <c r="H261" s="238"/>
      <c r="I261" s="238"/>
      <c r="J261" s="238"/>
      <c r="K261" s="238"/>
      <c r="L261" s="238"/>
      <c r="M261" s="238"/>
      <c r="N261" s="237"/>
      <c r="O261" s="237"/>
      <c r="P261" s="237"/>
      <c r="Q261" s="237"/>
      <c r="R261" s="237"/>
      <c r="S261" s="237"/>
      <c r="T261" s="237"/>
      <c r="U261" s="237"/>
      <c r="V261" s="237"/>
      <c r="W261" s="237"/>
      <c r="X261" s="237"/>
      <c r="Y261" s="237"/>
      <c r="Z261" s="237"/>
    </row>
    <row r="262" spans="1:26">
      <c r="A262" s="458" t="s">
        <v>535</v>
      </c>
      <c r="B262" s="447"/>
      <c r="C262" s="447"/>
      <c r="D262" s="447"/>
      <c r="E262" s="447"/>
      <c r="F262" s="448"/>
      <c r="G262" s="238"/>
      <c r="H262" s="238"/>
      <c r="I262" s="238"/>
      <c r="J262" s="238"/>
      <c r="K262" s="238"/>
      <c r="L262" s="238"/>
      <c r="M262" s="238"/>
      <c r="N262" s="237"/>
      <c r="O262" s="237"/>
      <c r="P262" s="237"/>
      <c r="Q262" s="237"/>
      <c r="R262" s="237"/>
      <c r="S262" s="237"/>
      <c r="T262" s="237"/>
      <c r="U262" s="237"/>
      <c r="V262" s="237"/>
      <c r="W262" s="237"/>
      <c r="X262" s="237"/>
      <c r="Y262" s="237"/>
      <c r="Z262" s="237"/>
    </row>
    <row r="263" spans="1:26">
      <c r="A263" s="458" t="s">
        <v>536</v>
      </c>
      <c r="B263" s="447"/>
      <c r="C263" s="447"/>
      <c r="D263" s="447"/>
      <c r="E263" s="447"/>
      <c r="F263" s="448"/>
      <c r="G263" s="238"/>
      <c r="H263" s="238"/>
      <c r="I263" s="238"/>
      <c r="J263" s="238"/>
      <c r="K263" s="238"/>
      <c r="L263" s="238"/>
      <c r="M263" s="238"/>
      <c r="N263" s="237"/>
      <c r="O263" s="237"/>
      <c r="P263" s="237"/>
      <c r="Q263" s="237"/>
      <c r="R263" s="237"/>
      <c r="S263" s="237"/>
      <c r="T263" s="237"/>
      <c r="U263" s="237"/>
      <c r="V263" s="237"/>
      <c r="W263" s="237"/>
      <c r="X263" s="237"/>
      <c r="Y263" s="237"/>
      <c r="Z263" s="237"/>
    </row>
    <row r="264" spans="1:26">
      <c r="A264" s="458" t="s">
        <v>537</v>
      </c>
      <c r="B264" s="447"/>
      <c r="C264" s="447"/>
      <c r="D264" s="447"/>
      <c r="E264" s="447"/>
      <c r="F264" s="448"/>
      <c r="G264" s="238"/>
      <c r="H264" s="238"/>
      <c r="I264" s="238"/>
      <c r="J264" s="238"/>
      <c r="K264" s="238"/>
      <c r="L264" s="238"/>
      <c r="M264" s="238"/>
      <c r="N264" s="237"/>
      <c r="O264" s="237"/>
      <c r="P264" s="237"/>
      <c r="Q264" s="237"/>
      <c r="R264" s="237"/>
      <c r="S264" s="237"/>
      <c r="T264" s="237"/>
      <c r="U264" s="237"/>
      <c r="V264" s="237"/>
      <c r="W264" s="237"/>
      <c r="X264" s="237"/>
      <c r="Y264" s="237"/>
      <c r="Z264" s="237"/>
    </row>
    <row r="265" spans="1:26">
      <c r="A265" s="458" t="s">
        <v>538</v>
      </c>
      <c r="B265" s="447"/>
      <c r="C265" s="447"/>
      <c r="D265" s="447"/>
      <c r="E265" s="447"/>
      <c r="F265" s="448"/>
      <c r="G265" s="238"/>
      <c r="H265" s="238"/>
      <c r="I265" s="238"/>
      <c r="J265" s="238"/>
      <c r="K265" s="238"/>
      <c r="L265" s="238"/>
      <c r="M265" s="238"/>
      <c r="N265" s="237"/>
      <c r="O265" s="237"/>
      <c r="P265" s="237"/>
      <c r="Q265" s="237"/>
      <c r="R265" s="237"/>
      <c r="S265" s="237"/>
      <c r="T265" s="237"/>
      <c r="U265" s="237"/>
      <c r="V265" s="237"/>
      <c r="W265" s="237"/>
      <c r="X265" s="237"/>
      <c r="Y265" s="237"/>
      <c r="Z265" s="237"/>
    </row>
    <row r="266" spans="1:26">
      <c r="A266" s="458" t="s">
        <v>539</v>
      </c>
      <c r="B266" s="447"/>
      <c r="C266" s="447"/>
      <c r="D266" s="447"/>
      <c r="E266" s="447"/>
      <c r="F266" s="448"/>
      <c r="G266" s="238"/>
      <c r="H266" s="238"/>
      <c r="I266" s="238"/>
      <c r="J266" s="238"/>
      <c r="K266" s="238"/>
      <c r="L266" s="238"/>
      <c r="M266" s="238"/>
      <c r="N266" s="237"/>
      <c r="O266" s="237"/>
      <c r="P266" s="237"/>
      <c r="Q266" s="237"/>
      <c r="R266" s="237"/>
      <c r="S266" s="237"/>
      <c r="T266" s="237"/>
      <c r="U266" s="237"/>
      <c r="V266" s="237"/>
      <c r="W266" s="237"/>
      <c r="X266" s="237"/>
      <c r="Y266" s="237"/>
      <c r="Z266" s="237"/>
    </row>
    <row r="267" spans="1:26">
      <c r="A267" s="458" t="s">
        <v>540</v>
      </c>
      <c r="B267" s="447"/>
      <c r="C267" s="447"/>
      <c r="D267" s="447"/>
      <c r="E267" s="447"/>
      <c r="F267" s="448"/>
      <c r="G267" s="238"/>
      <c r="H267" s="238"/>
      <c r="I267" s="238"/>
      <c r="J267" s="238"/>
      <c r="K267" s="238"/>
      <c r="L267" s="238"/>
      <c r="M267" s="238"/>
      <c r="N267" s="237"/>
      <c r="O267" s="237"/>
      <c r="P267" s="237"/>
      <c r="Q267" s="237"/>
      <c r="R267" s="237"/>
      <c r="S267" s="237"/>
      <c r="T267" s="237"/>
      <c r="U267" s="237"/>
      <c r="V267" s="237"/>
      <c r="W267" s="237"/>
      <c r="X267" s="237"/>
      <c r="Y267" s="237"/>
      <c r="Z267" s="237"/>
    </row>
    <row r="268" spans="1:26">
      <c r="A268" s="458" t="s">
        <v>541</v>
      </c>
      <c r="B268" s="447"/>
      <c r="C268" s="447"/>
      <c r="D268" s="447"/>
      <c r="E268" s="447"/>
      <c r="F268" s="448"/>
      <c r="G268" s="238"/>
      <c r="H268" s="238"/>
      <c r="I268" s="238"/>
      <c r="J268" s="238"/>
      <c r="K268" s="238"/>
      <c r="L268" s="238"/>
      <c r="M268" s="238"/>
      <c r="N268" s="237"/>
      <c r="O268" s="237"/>
      <c r="P268" s="237"/>
      <c r="Q268" s="237"/>
      <c r="R268" s="237"/>
      <c r="S268" s="237"/>
      <c r="T268" s="237"/>
      <c r="U268" s="237"/>
      <c r="V268" s="237"/>
      <c r="W268" s="237"/>
      <c r="X268" s="237"/>
      <c r="Y268" s="237"/>
      <c r="Z268" s="237"/>
    </row>
    <row r="269" spans="1:26">
      <c r="A269" s="458" t="s">
        <v>542</v>
      </c>
      <c r="B269" s="447"/>
      <c r="C269" s="447"/>
      <c r="D269" s="447"/>
      <c r="E269" s="447"/>
      <c r="F269" s="448"/>
      <c r="G269" s="238"/>
      <c r="H269" s="238"/>
      <c r="I269" s="238"/>
      <c r="J269" s="238"/>
      <c r="K269" s="238"/>
      <c r="L269" s="238"/>
      <c r="M269" s="238"/>
      <c r="N269" s="237"/>
      <c r="O269" s="237"/>
      <c r="P269" s="237"/>
      <c r="Q269" s="237"/>
      <c r="R269" s="237"/>
      <c r="S269" s="237"/>
      <c r="T269" s="237"/>
      <c r="U269" s="237"/>
      <c r="V269" s="237"/>
      <c r="W269" s="237"/>
      <c r="X269" s="237"/>
      <c r="Y269" s="237"/>
      <c r="Z269" s="237"/>
    </row>
    <row r="270" spans="1:26">
      <c r="A270" s="458" t="s">
        <v>543</v>
      </c>
      <c r="B270" s="447"/>
      <c r="C270" s="447"/>
      <c r="D270" s="447"/>
      <c r="E270" s="447"/>
      <c r="F270" s="448"/>
      <c r="G270" s="238"/>
      <c r="H270" s="238"/>
      <c r="I270" s="238"/>
      <c r="J270" s="238"/>
      <c r="K270" s="238"/>
      <c r="L270" s="238"/>
      <c r="M270" s="238"/>
      <c r="N270" s="237"/>
      <c r="O270" s="237"/>
      <c r="P270" s="237"/>
      <c r="Q270" s="237"/>
      <c r="R270" s="237"/>
      <c r="S270" s="237"/>
      <c r="T270" s="237"/>
      <c r="U270" s="237"/>
      <c r="V270" s="237"/>
      <c r="W270" s="237"/>
      <c r="X270" s="237"/>
      <c r="Y270" s="237"/>
      <c r="Z270" s="237"/>
    </row>
    <row r="271" spans="1:26">
      <c r="A271" s="458" t="s">
        <v>544</v>
      </c>
      <c r="B271" s="447"/>
      <c r="C271" s="447"/>
      <c r="D271" s="447"/>
      <c r="E271" s="447"/>
      <c r="F271" s="448"/>
      <c r="G271" s="238"/>
      <c r="H271" s="238"/>
      <c r="I271" s="238"/>
      <c r="J271" s="238"/>
      <c r="K271" s="238"/>
      <c r="L271" s="238"/>
      <c r="M271" s="238"/>
      <c r="N271" s="237"/>
      <c r="O271" s="237"/>
      <c r="P271" s="237"/>
      <c r="Q271" s="237"/>
      <c r="R271" s="237"/>
      <c r="S271" s="237"/>
      <c r="T271" s="237"/>
      <c r="U271" s="237"/>
      <c r="V271" s="237"/>
      <c r="W271" s="237"/>
      <c r="X271" s="237"/>
      <c r="Y271" s="237"/>
      <c r="Z271" s="237"/>
    </row>
    <row r="272" spans="1:26">
      <c r="A272" s="458" t="s">
        <v>545</v>
      </c>
      <c r="B272" s="447"/>
      <c r="C272" s="447"/>
      <c r="D272" s="447"/>
      <c r="E272" s="447"/>
      <c r="F272" s="448"/>
      <c r="G272" s="238"/>
      <c r="H272" s="238"/>
      <c r="I272" s="238"/>
      <c r="J272" s="238"/>
      <c r="K272" s="238"/>
      <c r="L272" s="238"/>
      <c r="M272" s="238"/>
      <c r="N272" s="237"/>
      <c r="O272" s="237"/>
      <c r="P272" s="237"/>
      <c r="Q272" s="237"/>
      <c r="R272" s="237"/>
      <c r="S272" s="237"/>
      <c r="T272" s="237"/>
      <c r="U272" s="237"/>
      <c r="V272" s="237"/>
      <c r="W272" s="237"/>
      <c r="X272" s="237"/>
      <c r="Y272" s="237"/>
      <c r="Z272" s="237"/>
    </row>
    <row r="273" spans="1:26">
      <c r="A273" s="458" t="s">
        <v>546</v>
      </c>
      <c r="B273" s="447"/>
      <c r="C273" s="447"/>
      <c r="D273" s="447"/>
      <c r="E273" s="447"/>
      <c r="F273" s="448"/>
      <c r="G273" s="238"/>
      <c r="H273" s="238"/>
      <c r="I273" s="238"/>
      <c r="J273" s="238"/>
      <c r="K273" s="238"/>
      <c r="L273" s="238"/>
      <c r="M273" s="238"/>
      <c r="N273" s="237"/>
      <c r="O273" s="237"/>
      <c r="P273" s="237"/>
      <c r="Q273" s="237"/>
      <c r="R273" s="237"/>
      <c r="S273" s="237"/>
      <c r="T273" s="237"/>
      <c r="U273" s="237"/>
      <c r="V273" s="237"/>
      <c r="W273" s="237"/>
      <c r="X273" s="237"/>
      <c r="Y273" s="237"/>
      <c r="Z273" s="237"/>
    </row>
    <row r="274" spans="1:26">
      <c r="A274" s="458" t="s">
        <v>547</v>
      </c>
      <c r="B274" s="447"/>
      <c r="C274" s="447"/>
      <c r="D274" s="447"/>
      <c r="E274" s="447"/>
      <c r="F274" s="448"/>
      <c r="G274" s="238"/>
      <c r="H274" s="238"/>
      <c r="I274" s="238"/>
      <c r="J274" s="238"/>
      <c r="K274" s="238"/>
      <c r="L274" s="238"/>
      <c r="M274" s="238"/>
      <c r="N274" s="237"/>
      <c r="O274" s="237"/>
      <c r="P274" s="237"/>
      <c r="Q274" s="237"/>
      <c r="R274" s="237"/>
      <c r="S274" s="237"/>
      <c r="T274" s="237"/>
      <c r="U274" s="237"/>
      <c r="V274" s="237"/>
      <c r="W274" s="237"/>
      <c r="X274" s="237"/>
      <c r="Y274" s="237"/>
      <c r="Z274" s="237"/>
    </row>
    <row r="275" spans="1:26">
      <c r="A275" s="458" t="s">
        <v>548</v>
      </c>
      <c r="B275" s="447"/>
      <c r="C275" s="447"/>
      <c r="D275" s="447"/>
      <c r="E275" s="447"/>
      <c r="F275" s="448"/>
      <c r="G275" s="238"/>
      <c r="H275" s="238"/>
      <c r="I275" s="238"/>
      <c r="J275" s="238"/>
      <c r="K275" s="238"/>
      <c r="L275" s="238"/>
      <c r="M275" s="238"/>
      <c r="N275" s="237"/>
      <c r="O275" s="237"/>
      <c r="P275" s="237"/>
      <c r="Q275" s="237"/>
      <c r="R275" s="237"/>
      <c r="S275" s="237"/>
      <c r="T275" s="237"/>
      <c r="U275" s="237"/>
      <c r="V275" s="237"/>
      <c r="W275" s="237"/>
      <c r="X275" s="237"/>
      <c r="Y275" s="237"/>
      <c r="Z275" s="237"/>
    </row>
    <row r="276" spans="1:26">
      <c r="A276" s="458" t="s">
        <v>549</v>
      </c>
      <c r="B276" s="447"/>
      <c r="C276" s="447"/>
      <c r="D276" s="447"/>
      <c r="E276" s="447"/>
      <c r="F276" s="448"/>
      <c r="G276" s="238"/>
      <c r="H276" s="238"/>
      <c r="I276" s="238"/>
      <c r="J276" s="238"/>
      <c r="K276" s="238"/>
      <c r="L276" s="238"/>
      <c r="M276" s="238"/>
      <c r="N276" s="237"/>
      <c r="O276" s="237"/>
      <c r="P276" s="237"/>
      <c r="Q276" s="237"/>
      <c r="R276" s="237"/>
      <c r="S276" s="237"/>
      <c r="T276" s="237"/>
      <c r="U276" s="237"/>
      <c r="V276" s="237"/>
      <c r="W276" s="237"/>
      <c r="X276" s="237"/>
      <c r="Y276" s="237"/>
      <c r="Z276" s="237"/>
    </row>
    <row r="277" spans="1:26">
      <c r="A277" s="458" t="s">
        <v>550</v>
      </c>
      <c r="B277" s="447"/>
      <c r="C277" s="447"/>
      <c r="D277" s="447"/>
      <c r="E277" s="447"/>
      <c r="F277" s="448"/>
      <c r="G277" s="238"/>
      <c r="H277" s="238"/>
      <c r="I277" s="238"/>
      <c r="J277" s="238"/>
      <c r="K277" s="238"/>
      <c r="L277" s="238"/>
      <c r="M277" s="238"/>
      <c r="N277" s="237"/>
      <c r="O277" s="237"/>
      <c r="P277" s="237"/>
      <c r="Q277" s="237"/>
      <c r="R277" s="237"/>
      <c r="S277" s="237"/>
      <c r="T277" s="237"/>
      <c r="U277" s="237"/>
      <c r="V277" s="237"/>
      <c r="W277" s="237"/>
      <c r="X277" s="237"/>
      <c r="Y277" s="237"/>
      <c r="Z277" s="237"/>
    </row>
    <row r="278" spans="1:26">
      <c r="A278" s="458" t="s">
        <v>551</v>
      </c>
      <c r="B278" s="447"/>
      <c r="C278" s="447"/>
      <c r="D278" s="447"/>
      <c r="E278" s="447"/>
      <c r="F278" s="448"/>
      <c r="G278" s="238"/>
      <c r="H278" s="238"/>
      <c r="I278" s="238"/>
      <c r="J278" s="238"/>
      <c r="K278" s="238"/>
      <c r="L278" s="238"/>
      <c r="M278" s="238"/>
      <c r="N278" s="237"/>
      <c r="O278" s="237"/>
      <c r="P278" s="237"/>
      <c r="Q278" s="237"/>
      <c r="R278" s="237"/>
      <c r="S278" s="237"/>
      <c r="T278" s="237"/>
      <c r="U278" s="237"/>
      <c r="V278" s="237"/>
      <c r="W278" s="237"/>
      <c r="X278" s="237"/>
      <c r="Y278" s="237"/>
      <c r="Z278" s="237"/>
    </row>
    <row r="279" spans="1:26">
      <c r="A279" s="458" t="s">
        <v>552</v>
      </c>
      <c r="B279" s="447"/>
      <c r="C279" s="447"/>
      <c r="D279" s="447"/>
      <c r="E279" s="447"/>
      <c r="F279" s="448"/>
      <c r="G279" s="238"/>
      <c r="H279" s="238"/>
      <c r="I279" s="238"/>
      <c r="J279" s="238"/>
      <c r="K279" s="238"/>
      <c r="L279" s="238"/>
      <c r="M279" s="238"/>
      <c r="N279" s="237"/>
      <c r="O279" s="237"/>
      <c r="P279" s="237"/>
      <c r="Q279" s="237"/>
      <c r="R279" s="237"/>
      <c r="S279" s="237"/>
      <c r="T279" s="237"/>
      <c r="U279" s="237"/>
      <c r="V279" s="237"/>
      <c r="W279" s="237"/>
      <c r="X279" s="237"/>
      <c r="Y279" s="237"/>
      <c r="Z279" s="237"/>
    </row>
    <row r="280" spans="1:26">
      <c r="A280" s="458" t="s">
        <v>553</v>
      </c>
      <c r="B280" s="447"/>
      <c r="C280" s="447"/>
      <c r="D280" s="447"/>
      <c r="E280" s="447"/>
      <c r="F280" s="448"/>
      <c r="G280" s="238"/>
      <c r="H280" s="238"/>
      <c r="I280" s="238"/>
      <c r="J280" s="238"/>
      <c r="K280" s="238"/>
      <c r="L280" s="238"/>
      <c r="M280" s="238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</row>
    <row r="281" spans="1:26">
      <c r="A281" s="239"/>
      <c r="B281" s="239"/>
      <c r="C281" s="239"/>
      <c r="D281" s="239"/>
      <c r="E281" s="239"/>
      <c r="F281" s="239"/>
      <c r="G281" s="239"/>
      <c r="H281" s="239"/>
      <c r="I281" s="239"/>
      <c r="J281" s="239"/>
      <c r="K281" s="239"/>
      <c r="L281" s="239"/>
      <c r="M281" s="239"/>
    </row>
    <row r="282" spans="1:26">
      <c r="A282" s="239"/>
      <c r="B282" s="239"/>
      <c r="C282" s="239"/>
      <c r="D282" s="239"/>
      <c r="E282" s="239"/>
      <c r="F282" s="239"/>
      <c r="G282" s="239"/>
      <c r="H282" s="239"/>
      <c r="I282" s="239"/>
      <c r="J282" s="239"/>
      <c r="K282" s="239"/>
      <c r="L282" s="239"/>
      <c r="M282" s="239"/>
    </row>
    <row r="283" spans="1:26">
      <c r="A283" s="239"/>
      <c r="B283" s="239"/>
      <c r="C283" s="239"/>
      <c r="D283" s="239"/>
      <c r="E283" s="239"/>
      <c r="F283" s="239"/>
      <c r="G283" s="239"/>
      <c r="H283" s="239"/>
      <c r="I283" s="239"/>
      <c r="J283" s="239"/>
      <c r="K283" s="239"/>
      <c r="L283" s="239"/>
      <c r="M283" s="239"/>
    </row>
    <row r="284" spans="1:26">
      <c r="A284" s="239"/>
      <c r="B284" s="239"/>
      <c r="C284" s="239"/>
      <c r="D284" s="239"/>
      <c r="E284" s="239"/>
      <c r="F284" s="239"/>
      <c r="G284" s="239"/>
      <c r="H284" s="239"/>
      <c r="I284" s="239"/>
      <c r="J284" s="239"/>
      <c r="K284" s="239"/>
      <c r="L284" s="239"/>
      <c r="M284" s="239"/>
    </row>
  </sheetData>
  <mergeCells count="83">
    <mergeCell ref="A148:I148"/>
    <mergeCell ref="A1:J1"/>
    <mergeCell ref="A2:J2"/>
    <mergeCell ref="A3:J3"/>
    <mergeCell ref="B4:J4"/>
    <mergeCell ref="A5:J5"/>
    <mergeCell ref="A215:F215"/>
    <mergeCell ref="A168:I168"/>
    <mergeCell ref="A205:F205"/>
    <mergeCell ref="A206:F206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27:F227"/>
    <mergeCell ref="A216:F216"/>
    <mergeCell ref="A217:F217"/>
    <mergeCell ref="A218:F218"/>
    <mergeCell ref="A219:F219"/>
    <mergeCell ref="A220:F220"/>
    <mergeCell ref="A221:F221"/>
    <mergeCell ref="A222:F222"/>
    <mergeCell ref="A223:F223"/>
    <mergeCell ref="A224:F224"/>
    <mergeCell ref="A225:F225"/>
    <mergeCell ref="A226:F226"/>
    <mergeCell ref="A239:F239"/>
    <mergeCell ref="A228:F228"/>
    <mergeCell ref="A229:F229"/>
    <mergeCell ref="A230:F230"/>
    <mergeCell ref="A231:F231"/>
    <mergeCell ref="A232:F232"/>
    <mergeCell ref="A233:F233"/>
    <mergeCell ref="A234:F234"/>
    <mergeCell ref="A235:F235"/>
    <mergeCell ref="A236:F236"/>
    <mergeCell ref="A237:F237"/>
    <mergeCell ref="A238:F238"/>
    <mergeCell ref="A251:F251"/>
    <mergeCell ref="A240:F240"/>
    <mergeCell ref="A241:F241"/>
    <mergeCell ref="A242:F242"/>
    <mergeCell ref="A243:F243"/>
    <mergeCell ref="A244:F244"/>
    <mergeCell ref="A245:F245"/>
    <mergeCell ref="A246:F246"/>
    <mergeCell ref="A247:F247"/>
    <mergeCell ref="A248:F248"/>
    <mergeCell ref="A249:F249"/>
    <mergeCell ref="A250:F250"/>
    <mergeCell ref="A263:F263"/>
    <mergeCell ref="A252:F252"/>
    <mergeCell ref="A253:F253"/>
    <mergeCell ref="A254:F254"/>
    <mergeCell ref="A255:F255"/>
    <mergeCell ref="A256:F256"/>
    <mergeCell ref="A257:F257"/>
    <mergeCell ref="A258:F258"/>
    <mergeCell ref="A259:F259"/>
    <mergeCell ref="A260:F260"/>
    <mergeCell ref="A261:F261"/>
    <mergeCell ref="A262:F262"/>
    <mergeCell ref="A275:F275"/>
    <mergeCell ref="A264:F264"/>
    <mergeCell ref="A265:F265"/>
    <mergeCell ref="A266:F266"/>
    <mergeCell ref="A267:F267"/>
    <mergeCell ref="A268:F268"/>
    <mergeCell ref="A269:F269"/>
    <mergeCell ref="A270:F270"/>
    <mergeCell ref="A271:F271"/>
    <mergeCell ref="A272:F272"/>
    <mergeCell ref="A273:F273"/>
    <mergeCell ref="A274:F274"/>
    <mergeCell ref="A276:F276"/>
    <mergeCell ref="A277:F277"/>
    <mergeCell ref="A278:F278"/>
    <mergeCell ref="A279:F279"/>
    <mergeCell ref="A280:F280"/>
  </mergeCells>
  <dataValidations count="4">
    <dataValidation type="list" allowBlank="1" sqref="D170:D192 D7:D133 D150:D159">
      <formula1>"AGP,CLH,CLT,COM,CTD,CTI,DES,DISP,ELE,ESG,EST,EXM,EXQ,EXR,FRQ,REV,VAGO"</formula1>
    </dataValidation>
    <dataValidation type="list" allowBlank="1" sqref="B150:B159">
      <formula1>"FDA,FDA-1,FDA-2,FDA-3,FDA-4"</formula1>
    </dataValidation>
    <dataValidation type="list" allowBlank="1" sqref="B170:B192">
      <formula1>"FGS-1,FGS-2,FGS-3,FGA-1,FGA-2,FGA-3"</formula1>
    </dataValidation>
    <dataValidation type="list" allowBlank="1" sqref="B7:B133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53"/>
  <sheetViews>
    <sheetView topLeftCell="B7" workbookViewId="0">
      <selection activeCell="M23" sqref="C23:M23"/>
    </sheetView>
  </sheetViews>
  <sheetFormatPr defaultColWidth="9.140625" defaultRowHeight="12" customHeight="1"/>
  <cols>
    <col min="1" max="1" width="7.140625" style="1" customWidth="1"/>
    <col min="2" max="2" width="11" style="1" customWidth="1"/>
    <col min="3" max="3" width="3.85546875" style="2" customWidth="1"/>
    <col min="4" max="4" width="37.5703125" style="1" customWidth="1"/>
    <col min="5" max="5" width="9" style="3" customWidth="1"/>
    <col min="6" max="6" width="8.42578125" style="1" customWidth="1"/>
    <col min="7" max="7" width="6.140625" style="1" customWidth="1"/>
    <col min="8" max="8" width="4.42578125" style="4" customWidth="1"/>
    <col min="9" max="9" width="8" style="1" customWidth="1"/>
    <col min="10" max="10" width="16.140625" style="5" customWidth="1"/>
    <col min="11" max="11" width="56.28515625" style="5" customWidth="1"/>
    <col min="12" max="12" width="7.140625" style="6" customWidth="1"/>
    <col min="13" max="13" width="13.85546875" style="1" customWidth="1"/>
    <col min="14" max="14" width="7.7109375" style="1" customWidth="1"/>
    <col min="15" max="15" width="9.140625" style="1" customWidth="1"/>
    <col min="16" max="16" width="11.7109375" style="1" customWidth="1"/>
    <col min="17" max="17" width="7.85546875" style="1" customWidth="1"/>
    <col min="18" max="18" width="3.7109375" style="2" customWidth="1"/>
    <col min="19" max="19" width="9.5703125" style="1" customWidth="1"/>
    <col min="20" max="16384" width="9.140625" style="1"/>
  </cols>
  <sheetData>
    <row r="1" spans="1:19" ht="11.25">
      <c r="A1" s="427" t="s">
        <v>323</v>
      </c>
      <c r="B1" s="427"/>
      <c r="C1" s="427"/>
      <c r="D1" s="427"/>
      <c r="E1" s="427"/>
      <c r="F1" s="427"/>
      <c r="G1" s="427"/>
      <c r="H1" s="427"/>
      <c r="I1" s="427"/>
      <c r="J1" s="52"/>
      <c r="K1" s="52"/>
      <c r="M1" s="427" t="s">
        <v>324</v>
      </c>
      <c r="N1" s="427"/>
      <c r="O1" s="427"/>
      <c r="P1" s="427"/>
      <c r="Q1" s="427"/>
      <c r="R1" s="427"/>
      <c r="S1" s="427"/>
    </row>
    <row r="2" spans="1:19" ht="11.25">
      <c r="A2" s="7" t="s">
        <v>0</v>
      </c>
      <c r="B2" s="7" t="s">
        <v>1</v>
      </c>
      <c r="C2" s="8" t="s">
        <v>2</v>
      </c>
      <c r="D2" s="7" t="s">
        <v>3</v>
      </c>
      <c r="E2" s="9" t="s">
        <v>4</v>
      </c>
      <c r="F2" s="7" t="s">
        <v>5</v>
      </c>
      <c r="G2" s="7" t="s">
        <v>6</v>
      </c>
      <c r="H2" s="10" t="s">
        <v>221</v>
      </c>
      <c r="I2" s="7" t="s">
        <v>7</v>
      </c>
      <c r="J2" s="9" t="s">
        <v>8</v>
      </c>
      <c r="K2" s="9" t="s">
        <v>222</v>
      </c>
      <c r="M2" s="46"/>
      <c r="N2" s="46" t="s">
        <v>9</v>
      </c>
      <c r="O2" s="46" t="s">
        <v>10</v>
      </c>
      <c r="P2" s="46" t="s">
        <v>11</v>
      </c>
      <c r="Q2" s="46" t="s">
        <v>12</v>
      </c>
      <c r="R2" s="69" t="s">
        <v>2</v>
      </c>
      <c r="S2" s="46" t="s">
        <v>13</v>
      </c>
    </row>
    <row r="3" spans="1:19" ht="22.5">
      <c r="A3" s="7" t="s">
        <v>198</v>
      </c>
      <c r="B3" s="11">
        <v>14000</v>
      </c>
      <c r="C3" s="8">
        <v>1</v>
      </c>
      <c r="D3" s="12" t="s">
        <v>15</v>
      </c>
      <c r="E3" s="13">
        <v>71881</v>
      </c>
      <c r="F3" s="14" t="s">
        <v>16</v>
      </c>
      <c r="G3" s="13" t="s">
        <v>17</v>
      </c>
      <c r="H3" s="15">
        <v>2018</v>
      </c>
      <c r="I3" s="23" t="s">
        <v>18</v>
      </c>
      <c r="J3" s="53" t="s">
        <v>223</v>
      </c>
      <c r="K3" s="53" t="s">
        <v>223</v>
      </c>
      <c r="M3" s="21" t="s">
        <v>199</v>
      </c>
      <c r="N3" s="21" t="s">
        <v>200</v>
      </c>
      <c r="O3" s="54">
        <v>2800</v>
      </c>
      <c r="P3" s="54">
        <v>11200</v>
      </c>
      <c r="Q3" s="54">
        <f>O3+P3</f>
        <v>14000</v>
      </c>
      <c r="R3" s="70">
        <v>1</v>
      </c>
      <c r="S3" s="71">
        <f t="shared" ref="S3:S13" si="0">Q3*R3</f>
        <v>14000</v>
      </c>
    </row>
    <row r="4" spans="1:19" ht="11.25">
      <c r="A4" s="7" t="s">
        <v>201</v>
      </c>
      <c r="B4" s="11">
        <v>12000</v>
      </c>
      <c r="C4" s="8">
        <v>1</v>
      </c>
      <c r="D4" s="12" t="s">
        <v>23</v>
      </c>
      <c r="E4" s="13">
        <v>71579</v>
      </c>
      <c r="F4" s="13" t="s">
        <v>21</v>
      </c>
      <c r="G4" s="13" t="s">
        <v>12</v>
      </c>
      <c r="H4" s="16">
        <v>2015</v>
      </c>
      <c r="I4" s="23" t="s">
        <v>24</v>
      </c>
      <c r="J4" s="53" t="s">
        <v>25</v>
      </c>
      <c r="K4" s="53" t="s">
        <v>145</v>
      </c>
      <c r="M4" s="21" t="s">
        <v>202</v>
      </c>
      <c r="N4" s="21" t="s">
        <v>200</v>
      </c>
      <c r="O4" s="54">
        <v>2400</v>
      </c>
      <c r="P4" s="54">
        <v>9600</v>
      </c>
      <c r="Q4" s="54">
        <f>O4+P4</f>
        <v>12000</v>
      </c>
      <c r="R4" s="70">
        <v>6</v>
      </c>
      <c r="S4" s="71">
        <f t="shared" si="0"/>
        <v>72000</v>
      </c>
    </row>
    <row r="5" spans="1:19" ht="11.25">
      <c r="A5" s="7" t="s">
        <v>201</v>
      </c>
      <c r="B5" s="11">
        <v>12000</v>
      </c>
      <c r="C5" s="8">
        <v>1</v>
      </c>
      <c r="D5" s="12" t="s">
        <v>27</v>
      </c>
      <c r="E5" s="13">
        <v>71891</v>
      </c>
      <c r="F5" s="13" t="s">
        <v>28</v>
      </c>
      <c r="G5" s="13" t="s">
        <v>29</v>
      </c>
      <c r="H5" s="16">
        <v>2019</v>
      </c>
      <c r="I5" s="23" t="s">
        <v>224</v>
      </c>
      <c r="J5" s="53" t="s">
        <v>225</v>
      </c>
      <c r="K5" s="53" t="s">
        <v>226</v>
      </c>
      <c r="M5" s="46" t="s">
        <v>203</v>
      </c>
      <c r="N5" s="46" t="s">
        <v>14</v>
      </c>
      <c r="O5" s="55">
        <v>1993.32</v>
      </c>
      <c r="P5" s="55">
        <v>7973.3</v>
      </c>
      <c r="Q5" s="55">
        <v>9966.6200000000008</v>
      </c>
      <c r="R5" s="69">
        <v>3</v>
      </c>
      <c r="S5" s="72">
        <f t="shared" si="0"/>
        <v>29899.86</v>
      </c>
    </row>
    <row r="6" spans="1:19" ht="11.25">
      <c r="A6" s="7" t="s">
        <v>201</v>
      </c>
      <c r="B6" s="11">
        <v>12000</v>
      </c>
      <c r="C6" s="8">
        <v>1</v>
      </c>
      <c r="D6" s="12" t="s">
        <v>32</v>
      </c>
      <c r="E6" s="13">
        <v>71884</v>
      </c>
      <c r="F6" s="13" t="s">
        <v>21</v>
      </c>
      <c r="G6" s="17" t="s">
        <v>12</v>
      </c>
      <c r="H6" s="16">
        <v>2019</v>
      </c>
      <c r="I6" s="23" t="s">
        <v>227</v>
      </c>
      <c r="J6" s="53" t="s">
        <v>225</v>
      </c>
      <c r="K6" s="53" t="s">
        <v>228</v>
      </c>
      <c r="M6" s="46" t="s">
        <v>26</v>
      </c>
      <c r="N6" s="46" t="s">
        <v>19</v>
      </c>
      <c r="O6" s="55">
        <v>1461.77</v>
      </c>
      <c r="P6" s="55">
        <v>5847.08</v>
      </c>
      <c r="Q6" s="55">
        <v>7308.85</v>
      </c>
      <c r="R6" s="69">
        <v>6</v>
      </c>
      <c r="S6" s="72">
        <f t="shared" si="0"/>
        <v>43853.100000000006</v>
      </c>
    </row>
    <row r="7" spans="1:19" ht="11.25">
      <c r="A7" s="7" t="s">
        <v>201</v>
      </c>
      <c r="B7" s="11">
        <v>12000</v>
      </c>
      <c r="C7" s="8">
        <v>1</v>
      </c>
      <c r="D7" s="18" t="s">
        <v>35</v>
      </c>
      <c r="E7" s="13">
        <v>71880</v>
      </c>
      <c r="F7" s="19" t="s">
        <v>21</v>
      </c>
      <c r="G7" s="17" t="s">
        <v>12</v>
      </c>
      <c r="H7" s="16">
        <v>2019</v>
      </c>
      <c r="I7" s="23" t="s">
        <v>229</v>
      </c>
      <c r="J7" s="53" t="s">
        <v>230</v>
      </c>
      <c r="K7" s="53" t="s">
        <v>231</v>
      </c>
      <c r="M7" s="46" t="s">
        <v>30</v>
      </c>
      <c r="N7" s="46" t="s">
        <v>31</v>
      </c>
      <c r="O7" s="55">
        <v>1229.22</v>
      </c>
      <c r="P7" s="55">
        <v>4916.8599999999997</v>
      </c>
      <c r="Q7" s="55">
        <v>6146.08</v>
      </c>
      <c r="R7" s="69">
        <v>9</v>
      </c>
      <c r="S7" s="72">
        <f t="shared" si="0"/>
        <v>55314.720000000001</v>
      </c>
    </row>
    <row r="8" spans="1:19" ht="11.25">
      <c r="A8" s="7" t="s">
        <v>201</v>
      </c>
      <c r="B8" s="11">
        <v>12000</v>
      </c>
      <c r="C8" s="8">
        <v>1</v>
      </c>
      <c r="D8" s="12" t="s">
        <v>146</v>
      </c>
      <c r="E8" s="14">
        <v>71931</v>
      </c>
      <c r="F8" s="14" t="s">
        <v>21</v>
      </c>
      <c r="G8" s="14" t="s">
        <v>147</v>
      </c>
      <c r="H8" s="15">
        <v>2021</v>
      </c>
      <c r="I8" s="23" t="s">
        <v>232</v>
      </c>
      <c r="J8" s="53" t="s">
        <v>230</v>
      </c>
      <c r="K8" s="53" t="s">
        <v>233</v>
      </c>
      <c r="M8" s="46" t="s">
        <v>33</v>
      </c>
      <c r="N8" s="46" t="s">
        <v>34</v>
      </c>
      <c r="O8" s="55">
        <v>1129.55</v>
      </c>
      <c r="P8" s="55">
        <v>4518.2</v>
      </c>
      <c r="Q8" s="55">
        <v>5647.75</v>
      </c>
      <c r="R8" s="69">
        <v>27</v>
      </c>
      <c r="S8" s="72">
        <f t="shared" si="0"/>
        <v>152489.25</v>
      </c>
    </row>
    <row r="9" spans="1:19" ht="11.25">
      <c r="A9" s="7" t="s">
        <v>201</v>
      </c>
      <c r="B9" s="11">
        <v>12000</v>
      </c>
      <c r="C9" s="8">
        <v>1</v>
      </c>
      <c r="D9" s="12" t="s">
        <v>44</v>
      </c>
      <c r="E9" s="17">
        <v>71887</v>
      </c>
      <c r="F9" s="17" t="s">
        <v>21</v>
      </c>
      <c r="G9" s="17" t="s">
        <v>12</v>
      </c>
      <c r="H9" s="20">
        <v>2019</v>
      </c>
      <c r="I9" s="32" t="s">
        <v>234</v>
      </c>
      <c r="J9" s="56" t="s">
        <v>230</v>
      </c>
      <c r="K9" s="56" t="s">
        <v>235</v>
      </c>
      <c r="M9" s="46" t="s">
        <v>36</v>
      </c>
      <c r="N9" s="46" t="s">
        <v>37</v>
      </c>
      <c r="O9" s="46">
        <v>930.22</v>
      </c>
      <c r="P9" s="55">
        <v>3720.87</v>
      </c>
      <c r="Q9" s="55">
        <v>4651.09</v>
      </c>
      <c r="R9" s="69">
        <v>25</v>
      </c>
      <c r="S9" s="72">
        <f t="shared" si="0"/>
        <v>116277.25</v>
      </c>
    </row>
    <row r="10" spans="1:19" ht="11.25">
      <c r="A10" s="21" t="s">
        <v>14</v>
      </c>
      <c r="B10" s="22">
        <v>9966.6200000000008</v>
      </c>
      <c r="C10" s="8">
        <v>1</v>
      </c>
      <c r="D10" s="19" t="s">
        <v>41</v>
      </c>
      <c r="E10" s="17">
        <v>6971</v>
      </c>
      <c r="F10" s="17" t="s">
        <v>21</v>
      </c>
      <c r="G10" s="17" t="s">
        <v>12</v>
      </c>
      <c r="H10" s="20">
        <v>2009</v>
      </c>
      <c r="I10" s="23" t="s">
        <v>229</v>
      </c>
      <c r="J10" s="56" t="s">
        <v>236</v>
      </c>
      <c r="K10" s="56" t="s">
        <v>237</v>
      </c>
      <c r="M10" s="46" t="s">
        <v>39</v>
      </c>
      <c r="N10" s="46" t="s">
        <v>40</v>
      </c>
      <c r="O10" s="46">
        <v>807.29</v>
      </c>
      <c r="P10" s="55">
        <v>3229.18</v>
      </c>
      <c r="Q10" s="55">
        <v>4036.47</v>
      </c>
      <c r="R10" s="69">
        <v>4</v>
      </c>
      <c r="S10" s="72">
        <f t="shared" si="0"/>
        <v>16145.88</v>
      </c>
    </row>
    <row r="11" spans="1:19" ht="11.25">
      <c r="A11" s="21" t="s">
        <v>14</v>
      </c>
      <c r="B11" s="22">
        <v>9966.6200000000008</v>
      </c>
      <c r="C11" s="8">
        <v>1</v>
      </c>
      <c r="D11" s="23" t="s">
        <v>50</v>
      </c>
      <c r="E11" s="17">
        <v>71922</v>
      </c>
      <c r="F11" s="19" t="s">
        <v>21</v>
      </c>
      <c r="G11" s="17" t="s">
        <v>12</v>
      </c>
      <c r="H11" s="16">
        <v>2019</v>
      </c>
      <c r="I11" s="23" t="s">
        <v>18</v>
      </c>
      <c r="J11" s="56" t="s">
        <v>236</v>
      </c>
      <c r="K11" s="53" t="s">
        <v>238</v>
      </c>
      <c r="M11" s="46" t="s">
        <v>42</v>
      </c>
      <c r="N11" s="46" t="s">
        <v>43</v>
      </c>
      <c r="O11" s="46">
        <v>664.44</v>
      </c>
      <c r="P11" s="55">
        <v>2657.77</v>
      </c>
      <c r="Q11" s="55">
        <v>3322.21</v>
      </c>
      <c r="R11" s="69">
        <v>28</v>
      </c>
      <c r="S11" s="72">
        <f t="shared" si="0"/>
        <v>93021.88</v>
      </c>
    </row>
    <row r="12" spans="1:19">
      <c r="A12" s="21" t="s">
        <v>14</v>
      </c>
      <c r="B12" s="22">
        <v>9966.6200000000008</v>
      </c>
      <c r="C12" s="8">
        <v>1</v>
      </c>
      <c r="D12" s="24" t="s">
        <v>239</v>
      </c>
      <c r="E12" s="25">
        <v>71950</v>
      </c>
      <c r="F12" s="19" t="s">
        <v>21</v>
      </c>
      <c r="G12" s="17" t="s">
        <v>12</v>
      </c>
      <c r="H12" s="26">
        <v>2021</v>
      </c>
      <c r="I12" s="23" t="s">
        <v>18</v>
      </c>
      <c r="J12" s="56" t="s">
        <v>240</v>
      </c>
      <c r="K12" s="57" t="s">
        <v>241</v>
      </c>
      <c r="M12" s="46" t="s">
        <v>45</v>
      </c>
      <c r="N12" s="46" t="s">
        <v>46</v>
      </c>
      <c r="O12" s="46">
        <v>431.89</v>
      </c>
      <c r="P12" s="55">
        <v>1727.55</v>
      </c>
      <c r="Q12" s="55">
        <v>2159.44</v>
      </c>
      <c r="R12" s="69">
        <v>14</v>
      </c>
      <c r="S12" s="72">
        <f t="shared" si="0"/>
        <v>30232.16</v>
      </c>
    </row>
    <row r="13" spans="1:19" ht="11.25">
      <c r="A13" s="27" t="s">
        <v>19</v>
      </c>
      <c r="B13" s="28">
        <v>7308.85</v>
      </c>
      <c r="C13" s="8">
        <v>1</v>
      </c>
      <c r="D13" s="29" t="s">
        <v>20</v>
      </c>
      <c r="E13" s="30">
        <v>71802</v>
      </c>
      <c r="F13" s="30" t="s">
        <v>21</v>
      </c>
      <c r="G13" s="30" t="s">
        <v>12</v>
      </c>
      <c r="H13" s="31">
        <v>2016</v>
      </c>
      <c r="I13" s="23" t="s">
        <v>18</v>
      </c>
      <c r="J13" s="9" t="s">
        <v>22</v>
      </c>
      <c r="K13" s="9" t="s">
        <v>144</v>
      </c>
      <c r="M13" s="46" t="s">
        <v>48</v>
      </c>
      <c r="N13" s="46" t="s">
        <v>49</v>
      </c>
      <c r="O13" s="46">
        <v>265.77999999999997</v>
      </c>
      <c r="P13" s="55">
        <v>1063.1099999999999</v>
      </c>
      <c r="Q13" s="55">
        <v>1328.89</v>
      </c>
      <c r="R13" s="69">
        <v>4</v>
      </c>
      <c r="S13" s="72">
        <f t="shared" si="0"/>
        <v>5315.56</v>
      </c>
    </row>
    <row r="14" spans="1:19" ht="11.25">
      <c r="A14" s="21" t="s">
        <v>19</v>
      </c>
      <c r="B14" s="22">
        <v>7308.85</v>
      </c>
      <c r="C14" s="8">
        <v>1</v>
      </c>
      <c r="D14" s="32" t="s">
        <v>204</v>
      </c>
      <c r="E14" s="33">
        <v>71940</v>
      </c>
      <c r="F14" s="17" t="s">
        <v>21</v>
      </c>
      <c r="G14" s="17" t="s">
        <v>12</v>
      </c>
      <c r="H14" s="16">
        <v>2021</v>
      </c>
      <c r="I14" s="23" t="s">
        <v>18</v>
      </c>
      <c r="J14" s="53" t="s">
        <v>242</v>
      </c>
      <c r="K14" s="53" t="s">
        <v>205</v>
      </c>
    </row>
    <row r="15" spans="1:19" ht="11.25">
      <c r="A15" s="21" t="s">
        <v>19</v>
      </c>
      <c r="B15" s="22">
        <v>7308.85</v>
      </c>
      <c r="C15" s="8">
        <v>1</v>
      </c>
      <c r="D15" s="34" t="s">
        <v>243</v>
      </c>
      <c r="E15" s="25">
        <v>71954</v>
      </c>
      <c r="F15" s="21" t="s">
        <v>244</v>
      </c>
      <c r="G15" s="21" t="s">
        <v>17</v>
      </c>
      <c r="H15" s="21">
        <v>2021</v>
      </c>
      <c r="I15" s="23" t="s">
        <v>18</v>
      </c>
      <c r="J15" s="9" t="s">
        <v>22</v>
      </c>
      <c r="K15" s="9" t="s">
        <v>22</v>
      </c>
      <c r="R15" s="2">
        <f>SUM(R3:R13)</f>
        <v>127</v>
      </c>
      <c r="S15" s="73">
        <f>SUM(S3:S13)</f>
        <v>628549.66000000015</v>
      </c>
    </row>
    <row r="16" spans="1:19" ht="11.25">
      <c r="A16" s="27" t="s">
        <v>19</v>
      </c>
      <c r="B16" s="35">
        <v>7308.85</v>
      </c>
      <c r="C16" s="8">
        <v>1</v>
      </c>
      <c r="D16" s="32" t="s">
        <v>283</v>
      </c>
      <c r="E16" s="33">
        <v>71957</v>
      </c>
      <c r="F16" s="17" t="s">
        <v>21</v>
      </c>
      <c r="G16" s="17" t="s">
        <v>12</v>
      </c>
      <c r="H16" s="16">
        <v>2021</v>
      </c>
      <c r="I16" s="23" t="s">
        <v>18</v>
      </c>
      <c r="J16" s="53" t="s">
        <v>22</v>
      </c>
      <c r="K16" s="53" t="s">
        <v>22</v>
      </c>
      <c r="L16" s="58"/>
    </row>
    <row r="17" spans="1:22" ht="12" customHeight="1">
      <c r="A17" s="21" t="s">
        <v>19</v>
      </c>
      <c r="B17" s="22">
        <v>7308.85</v>
      </c>
      <c r="C17" s="8">
        <v>1</v>
      </c>
      <c r="D17" s="32" t="s">
        <v>287</v>
      </c>
      <c r="E17" s="33">
        <v>71959</v>
      </c>
      <c r="F17" s="17" t="s">
        <v>21</v>
      </c>
      <c r="G17" s="17" t="s">
        <v>12</v>
      </c>
      <c r="H17" s="16">
        <v>2022</v>
      </c>
      <c r="I17" s="23" t="s">
        <v>18</v>
      </c>
      <c r="J17" s="53" t="s">
        <v>22</v>
      </c>
      <c r="K17" s="53" t="s">
        <v>22</v>
      </c>
      <c r="L17" s="58"/>
    </row>
    <row r="18" spans="1:22" ht="12" customHeight="1">
      <c r="A18" s="21" t="s">
        <v>19</v>
      </c>
      <c r="B18" s="22">
        <v>7308.85</v>
      </c>
      <c r="C18" s="8">
        <v>1</v>
      </c>
      <c r="D18" s="122" t="s">
        <v>38</v>
      </c>
      <c r="E18" s="37"/>
      <c r="F18" s="38"/>
      <c r="G18" s="38"/>
      <c r="H18" s="31"/>
      <c r="I18" s="21"/>
      <c r="J18" s="9" t="s">
        <v>22</v>
      </c>
      <c r="K18" s="53" t="s">
        <v>22</v>
      </c>
    </row>
    <row r="19" spans="1:22" ht="12" customHeight="1">
      <c r="A19" s="27" t="s">
        <v>31</v>
      </c>
      <c r="B19" s="28">
        <v>6146.08</v>
      </c>
      <c r="C19" s="8">
        <v>1</v>
      </c>
      <c r="D19" s="36" t="s">
        <v>47</v>
      </c>
      <c r="E19" s="30">
        <v>71785</v>
      </c>
      <c r="F19" s="30" t="s">
        <v>21</v>
      </c>
      <c r="G19" s="30" t="s">
        <v>12</v>
      </c>
      <c r="H19" s="39">
        <v>2016</v>
      </c>
      <c r="I19" s="23" t="s">
        <v>18</v>
      </c>
      <c r="J19" s="59" t="s">
        <v>196</v>
      </c>
      <c r="K19" s="59" t="s">
        <v>245</v>
      </c>
      <c r="L19" s="60"/>
      <c r="N19" s="61"/>
      <c r="O19" s="62"/>
      <c r="P19" s="63"/>
      <c r="Q19" s="74"/>
      <c r="R19" s="62"/>
      <c r="S19" s="75"/>
      <c r="T19" s="76"/>
      <c r="U19" s="77"/>
      <c r="V19" s="78"/>
    </row>
    <row r="20" spans="1:22" ht="12" customHeight="1">
      <c r="A20" s="21" t="s">
        <v>31</v>
      </c>
      <c r="B20" s="22">
        <v>6146.08</v>
      </c>
      <c r="C20" s="8">
        <v>1</v>
      </c>
      <c r="D20" s="29" t="s">
        <v>53</v>
      </c>
      <c r="E20" s="25">
        <v>70394</v>
      </c>
      <c r="F20" s="25" t="s">
        <v>21</v>
      </c>
      <c r="G20" s="25" t="s">
        <v>12</v>
      </c>
      <c r="H20" s="26">
        <v>1993</v>
      </c>
      <c r="I20" s="21" t="s">
        <v>224</v>
      </c>
      <c r="J20" s="59" t="s">
        <v>196</v>
      </c>
      <c r="K20" s="9" t="s">
        <v>246</v>
      </c>
    </row>
    <row r="21" spans="1:22" ht="12" customHeight="1">
      <c r="A21" s="21" t="s">
        <v>31</v>
      </c>
      <c r="B21" s="22">
        <v>6146.08</v>
      </c>
      <c r="C21" s="8">
        <v>1</v>
      </c>
      <c r="D21" s="21" t="s">
        <v>195</v>
      </c>
      <c r="E21" s="25">
        <v>71937</v>
      </c>
      <c r="F21" s="25" t="s">
        <v>21</v>
      </c>
      <c r="G21" s="25" t="s">
        <v>12</v>
      </c>
      <c r="H21" s="26">
        <v>2021</v>
      </c>
      <c r="I21" s="21" t="s">
        <v>18</v>
      </c>
      <c r="J21" s="59" t="s">
        <v>196</v>
      </c>
      <c r="K21" s="59" t="s">
        <v>247</v>
      </c>
    </row>
    <row r="22" spans="1:22" ht="12" customHeight="1">
      <c r="A22" s="27" t="s">
        <v>31</v>
      </c>
      <c r="B22" s="28">
        <v>6146.08</v>
      </c>
      <c r="C22" s="8">
        <v>1</v>
      </c>
      <c r="D22" s="19" t="s">
        <v>73</v>
      </c>
      <c r="E22" s="13">
        <v>6874</v>
      </c>
      <c r="F22" s="13" t="s">
        <v>21</v>
      </c>
      <c r="G22" s="13" t="s">
        <v>12</v>
      </c>
      <c r="H22" s="16">
        <v>2007</v>
      </c>
      <c r="I22" s="23" t="s">
        <v>224</v>
      </c>
      <c r="J22" s="56" t="s">
        <v>196</v>
      </c>
      <c r="K22" s="53" t="s">
        <v>248</v>
      </c>
    </row>
    <row r="23" spans="1:22" ht="12" customHeight="1">
      <c r="A23" s="27" t="s">
        <v>31</v>
      </c>
      <c r="B23" s="28">
        <v>6146.08</v>
      </c>
      <c r="C23" s="8">
        <v>1</v>
      </c>
      <c r="D23" s="29" t="s">
        <v>95</v>
      </c>
      <c r="E23" s="25">
        <v>71810</v>
      </c>
      <c r="F23" s="25" t="s">
        <v>21</v>
      </c>
      <c r="G23" s="25" t="s">
        <v>12</v>
      </c>
      <c r="H23" s="26">
        <v>2017</v>
      </c>
      <c r="I23" s="21" t="s">
        <v>232</v>
      </c>
      <c r="J23" s="9" t="s">
        <v>196</v>
      </c>
      <c r="K23" s="53" t="s">
        <v>293</v>
      </c>
      <c r="L23" s="100"/>
    </row>
    <row r="24" spans="1:22" ht="12" customHeight="1">
      <c r="A24" s="27" t="s">
        <v>31</v>
      </c>
      <c r="B24" s="28">
        <v>6146.08</v>
      </c>
      <c r="C24" s="8">
        <v>1</v>
      </c>
      <c r="D24" s="40" t="s">
        <v>71</v>
      </c>
      <c r="E24" s="17">
        <v>70629</v>
      </c>
      <c r="F24" s="17" t="s">
        <v>21</v>
      </c>
      <c r="G24" s="17" t="s">
        <v>12</v>
      </c>
      <c r="H24" s="16">
        <v>2012</v>
      </c>
      <c r="I24" s="23" t="s">
        <v>229</v>
      </c>
      <c r="J24" s="56" t="s">
        <v>196</v>
      </c>
      <c r="K24" s="53" t="s">
        <v>249</v>
      </c>
    </row>
    <row r="25" spans="1:22" ht="12" customHeight="1">
      <c r="A25" s="27" t="s">
        <v>31</v>
      </c>
      <c r="B25" s="28">
        <v>6146.08</v>
      </c>
      <c r="C25" s="8">
        <v>1</v>
      </c>
      <c r="D25" s="23" t="s">
        <v>83</v>
      </c>
      <c r="E25" s="41">
        <v>71924</v>
      </c>
      <c r="F25" s="13" t="s">
        <v>21</v>
      </c>
      <c r="G25" s="13" t="s">
        <v>12</v>
      </c>
      <c r="H25" s="42">
        <v>2019</v>
      </c>
      <c r="I25" s="64" t="s">
        <v>224</v>
      </c>
      <c r="J25" s="56" t="s">
        <v>196</v>
      </c>
      <c r="K25" s="56" t="s">
        <v>250</v>
      </c>
    </row>
    <row r="26" spans="1:22" ht="12" customHeight="1">
      <c r="A26" s="27" t="s">
        <v>31</v>
      </c>
      <c r="B26" s="28">
        <v>6146.08</v>
      </c>
      <c r="C26" s="8">
        <v>1</v>
      </c>
      <c r="D26" s="32" t="s">
        <v>286</v>
      </c>
      <c r="E26" s="25">
        <v>71958</v>
      </c>
      <c r="F26" s="13" t="s">
        <v>21</v>
      </c>
      <c r="G26" s="13" t="s">
        <v>12</v>
      </c>
      <c r="H26" s="42">
        <v>2021</v>
      </c>
      <c r="I26" s="64" t="s">
        <v>18</v>
      </c>
      <c r="J26" s="56" t="s">
        <v>196</v>
      </c>
      <c r="K26" s="9" t="s">
        <v>289</v>
      </c>
      <c r="L26" s="58"/>
    </row>
    <row r="27" spans="1:22" ht="12" customHeight="1">
      <c r="A27" s="27" t="s">
        <v>31</v>
      </c>
      <c r="B27" s="28">
        <v>6146.08</v>
      </c>
      <c r="C27" s="8">
        <v>1</v>
      </c>
      <c r="D27" s="32" t="s">
        <v>325</v>
      </c>
      <c r="E27" s="25">
        <v>71962</v>
      </c>
      <c r="F27" s="13" t="s">
        <v>21</v>
      </c>
      <c r="G27" s="13" t="s">
        <v>12</v>
      </c>
      <c r="H27" s="42">
        <v>2022</v>
      </c>
      <c r="I27" s="64" t="s">
        <v>24</v>
      </c>
      <c r="J27" s="56" t="s">
        <v>196</v>
      </c>
      <c r="K27" s="56" t="s">
        <v>289</v>
      </c>
      <c r="L27" s="58"/>
    </row>
    <row r="28" spans="1:22" ht="12" customHeight="1">
      <c r="A28" s="21" t="s">
        <v>34</v>
      </c>
      <c r="B28" s="43">
        <v>5647.75</v>
      </c>
      <c r="C28" s="8">
        <v>1</v>
      </c>
      <c r="D28" s="29" t="s">
        <v>54</v>
      </c>
      <c r="E28" s="44">
        <v>70556</v>
      </c>
      <c r="F28" s="25" t="s">
        <v>21</v>
      </c>
      <c r="G28" s="44" t="s">
        <v>12</v>
      </c>
      <c r="H28" s="26">
        <v>2012</v>
      </c>
      <c r="I28" s="21" t="s">
        <v>234</v>
      </c>
      <c r="J28" s="9" t="s">
        <v>55</v>
      </c>
      <c r="K28" s="9" t="s">
        <v>251</v>
      </c>
    </row>
    <row r="29" spans="1:22" ht="12" customHeight="1">
      <c r="A29" s="21" t="s">
        <v>34</v>
      </c>
      <c r="B29" s="43">
        <v>5647.75</v>
      </c>
      <c r="C29" s="8">
        <v>1</v>
      </c>
      <c r="D29" s="29" t="s">
        <v>56</v>
      </c>
      <c r="E29" s="25">
        <v>71836</v>
      </c>
      <c r="F29" s="25" t="s">
        <v>21</v>
      </c>
      <c r="G29" s="25" t="s">
        <v>12</v>
      </c>
      <c r="H29" s="26">
        <v>2018</v>
      </c>
      <c r="I29" s="21" t="s">
        <v>234</v>
      </c>
      <c r="J29" s="9" t="s">
        <v>55</v>
      </c>
      <c r="K29" s="9" t="s">
        <v>251</v>
      </c>
    </row>
    <row r="30" spans="1:22" ht="12" customHeight="1">
      <c r="A30" s="21" t="s">
        <v>34</v>
      </c>
      <c r="B30" s="43">
        <v>5647.75</v>
      </c>
      <c r="C30" s="8">
        <v>1</v>
      </c>
      <c r="D30" s="29" t="s">
        <v>57</v>
      </c>
      <c r="E30" s="44">
        <v>71242</v>
      </c>
      <c r="F30" s="25" t="s">
        <v>58</v>
      </c>
      <c r="G30" s="44" t="s">
        <v>59</v>
      </c>
      <c r="H30" s="26">
        <v>2013</v>
      </c>
      <c r="I30" s="21" t="s">
        <v>234</v>
      </c>
      <c r="J30" s="9" t="s">
        <v>55</v>
      </c>
      <c r="K30" s="9" t="s">
        <v>252</v>
      </c>
    </row>
    <row r="31" spans="1:22" ht="12" customHeight="1">
      <c r="A31" s="21" t="s">
        <v>34</v>
      </c>
      <c r="B31" s="43">
        <v>5647.75</v>
      </c>
      <c r="C31" s="8">
        <v>1</v>
      </c>
      <c r="D31" s="29" t="s">
        <v>60</v>
      </c>
      <c r="E31" s="25">
        <v>71374</v>
      </c>
      <c r="F31" s="25" t="s">
        <v>21</v>
      </c>
      <c r="G31" s="25" t="s">
        <v>12</v>
      </c>
      <c r="H31" s="26">
        <v>1992</v>
      </c>
      <c r="I31" s="21" t="s">
        <v>18</v>
      </c>
      <c r="J31" s="9" t="s">
        <v>55</v>
      </c>
      <c r="K31" s="9" t="s">
        <v>148</v>
      </c>
    </row>
    <row r="32" spans="1:22" ht="12" customHeight="1">
      <c r="A32" s="21" t="s">
        <v>34</v>
      </c>
      <c r="B32" s="43">
        <v>5647.75</v>
      </c>
      <c r="C32" s="8">
        <v>1</v>
      </c>
      <c r="D32" s="29" t="s">
        <v>61</v>
      </c>
      <c r="E32" s="44">
        <v>70289</v>
      </c>
      <c r="F32" s="25" t="s">
        <v>21</v>
      </c>
      <c r="G32" s="25" t="s">
        <v>12</v>
      </c>
      <c r="H32" s="39">
        <v>2011</v>
      </c>
      <c r="I32" s="21" t="s">
        <v>229</v>
      </c>
      <c r="J32" s="9" t="s">
        <v>55</v>
      </c>
      <c r="K32" s="9" t="s">
        <v>149</v>
      </c>
      <c r="L32" s="65"/>
    </row>
    <row r="33" spans="1:11" ht="11.25">
      <c r="A33" s="21" t="s">
        <v>34</v>
      </c>
      <c r="B33" s="43">
        <v>5647.75</v>
      </c>
      <c r="C33" s="8">
        <v>1</v>
      </c>
      <c r="D33" s="29" t="s">
        <v>62</v>
      </c>
      <c r="E33" s="25">
        <v>70793</v>
      </c>
      <c r="F33" s="25" t="s">
        <v>21</v>
      </c>
      <c r="G33" s="25" t="s">
        <v>12</v>
      </c>
      <c r="H33" s="26">
        <v>2012</v>
      </c>
      <c r="I33" s="21" t="s">
        <v>234</v>
      </c>
      <c r="J33" s="9" t="s">
        <v>55</v>
      </c>
      <c r="K33" s="9" t="s">
        <v>252</v>
      </c>
    </row>
    <row r="34" spans="1:11" ht="11.25">
      <c r="A34" s="27" t="s">
        <v>34</v>
      </c>
      <c r="B34" s="35">
        <v>5647.75</v>
      </c>
      <c r="C34" s="8">
        <v>1</v>
      </c>
      <c r="D34" s="36" t="s">
        <v>63</v>
      </c>
      <c r="E34" s="30">
        <v>70696</v>
      </c>
      <c r="F34" s="30" t="s">
        <v>21</v>
      </c>
      <c r="G34" s="30" t="s">
        <v>12</v>
      </c>
      <c r="H34" s="39">
        <v>2012</v>
      </c>
      <c r="I34" s="21" t="s">
        <v>229</v>
      </c>
      <c r="J34" s="9" t="s">
        <v>55</v>
      </c>
      <c r="K34" s="9" t="s">
        <v>253</v>
      </c>
    </row>
    <row r="35" spans="1:11" ht="11.25">
      <c r="A35" s="21" t="s">
        <v>34</v>
      </c>
      <c r="B35" s="22">
        <v>5647.75</v>
      </c>
      <c r="C35" s="8">
        <v>1</v>
      </c>
      <c r="D35" s="36" t="s">
        <v>64</v>
      </c>
      <c r="E35" s="25">
        <v>71882</v>
      </c>
      <c r="F35" s="30" t="s">
        <v>21</v>
      </c>
      <c r="G35" s="30" t="s">
        <v>12</v>
      </c>
      <c r="H35" s="26">
        <v>2019</v>
      </c>
      <c r="I35" s="21" t="s">
        <v>229</v>
      </c>
      <c r="J35" s="9" t="s">
        <v>55</v>
      </c>
      <c r="K35" s="9" t="s">
        <v>150</v>
      </c>
    </row>
    <row r="36" spans="1:11" ht="11.25">
      <c r="A36" s="21" t="s">
        <v>34</v>
      </c>
      <c r="B36" s="43">
        <v>5647.75</v>
      </c>
      <c r="C36" s="8">
        <v>1</v>
      </c>
      <c r="D36" s="36" t="s">
        <v>65</v>
      </c>
      <c r="E36" s="25">
        <v>70599</v>
      </c>
      <c r="F36" s="25" t="s">
        <v>21</v>
      </c>
      <c r="G36" s="25" t="s">
        <v>12</v>
      </c>
      <c r="H36" s="26">
        <v>2012</v>
      </c>
      <c r="I36" s="21" t="s">
        <v>24</v>
      </c>
      <c r="J36" s="9" t="s">
        <v>55</v>
      </c>
      <c r="K36" s="9" t="s">
        <v>151</v>
      </c>
    </row>
    <row r="37" spans="1:11" ht="11.25">
      <c r="A37" s="21" t="s">
        <v>34</v>
      </c>
      <c r="B37" s="43">
        <v>5647.75</v>
      </c>
      <c r="C37" s="8">
        <v>1</v>
      </c>
      <c r="D37" s="36" t="s">
        <v>81</v>
      </c>
      <c r="E37" s="25">
        <v>71740</v>
      </c>
      <c r="F37" s="25" t="s">
        <v>21</v>
      </c>
      <c r="G37" s="25" t="s">
        <v>12</v>
      </c>
      <c r="H37" s="26">
        <v>2018</v>
      </c>
      <c r="I37" s="21" t="s">
        <v>24</v>
      </c>
      <c r="J37" s="9" t="s">
        <v>55</v>
      </c>
      <c r="K37" s="9" t="s">
        <v>152</v>
      </c>
    </row>
    <row r="38" spans="1:11" ht="11.25">
      <c r="A38" s="21" t="s">
        <v>34</v>
      </c>
      <c r="B38" s="43">
        <v>5647.75</v>
      </c>
      <c r="C38" s="8">
        <v>1</v>
      </c>
      <c r="D38" s="29" t="s">
        <v>66</v>
      </c>
      <c r="E38" s="30">
        <v>71878</v>
      </c>
      <c r="F38" s="25" t="s">
        <v>21</v>
      </c>
      <c r="G38" s="30" t="s">
        <v>12</v>
      </c>
      <c r="H38" s="26">
        <v>2018</v>
      </c>
      <c r="I38" s="21" t="s">
        <v>227</v>
      </c>
      <c r="J38" s="9" t="s">
        <v>55</v>
      </c>
      <c r="K38" s="9" t="s">
        <v>254</v>
      </c>
    </row>
    <row r="39" spans="1:11" ht="11.25">
      <c r="A39" s="45" t="s">
        <v>34</v>
      </c>
      <c r="B39" s="43">
        <v>5647.75</v>
      </c>
      <c r="C39" s="8">
        <v>1</v>
      </c>
      <c r="D39" s="36" t="s">
        <v>67</v>
      </c>
      <c r="E39" s="30">
        <v>71806</v>
      </c>
      <c r="F39" s="30" t="s">
        <v>21</v>
      </c>
      <c r="G39" s="30" t="s">
        <v>12</v>
      </c>
      <c r="H39" s="26">
        <v>2017</v>
      </c>
      <c r="I39" s="21" t="s">
        <v>227</v>
      </c>
      <c r="J39" s="9" t="s">
        <v>55</v>
      </c>
      <c r="K39" s="9" t="s">
        <v>255</v>
      </c>
    </row>
    <row r="40" spans="1:11" ht="11.25">
      <c r="A40" s="21" t="s">
        <v>34</v>
      </c>
      <c r="B40" s="43">
        <v>5647.75</v>
      </c>
      <c r="C40" s="8">
        <v>1</v>
      </c>
      <c r="D40" s="21" t="s">
        <v>68</v>
      </c>
      <c r="E40" s="25">
        <v>71906</v>
      </c>
      <c r="F40" s="38" t="s">
        <v>21</v>
      </c>
      <c r="G40" s="38" t="s">
        <v>12</v>
      </c>
      <c r="H40" s="26">
        <v>2019</v>
      </c>
      <c r="I40" s="21" t="s">
        <v>229</v>
      </c>
      <c r="J40" s="9" t="s">
        <v>69</v>
      </c>
      <c r="K40" s="9" t="s">
        <v>150</v>
      </c>
    </row>
    <row r="41" spans="1:11" ht="11.25">
      <c r="A41" s="45" t="s">
        <v>34</v>
      </c>
      <c r="B41" s="43">
        <v>5647.75</v>
      </c>
      <c r="C41" s="8">
        <v>1</v>
      </c>
      <c r="D41" s="29" t="s">
        <v>70</v>
      </c>
      <c r="E41" s="30">
        <v>6580</v>
      </c>
      <c r="F41" s="30" t="s">
        <v>21</v>
      </c>
      <c r="G41" s="30" t="s">
        <v>12</v>
      </c>
      <c r="H41" s="26">
        <v>2005</v>
      </c>
      <c r="I41" s="21" t="s">
        <v>232</v>
      </c>
      <c r="J41" s="9" t="s">
        <v>55</v>
      </c>
      <c r="K41" s="9" t="s">
        <v>153</v>
      </c>
    </row>
    <row r="42" spans="1:11" ht="11.25">
      <c r="A42" s="45" t="s">
        <v>34</v>
      </c>
      <c r="B42" s="43">
        <v>5647.75</v>
      </c>
      <c r="C42" s="8">
        <v>1</v>
      </c>
      <c r="D42" s="46" t="s">
        <v>190</v>
      </c>
      <c r="E42" s="25">
        <v>71932</v>
      </c>
      <c r="F42" s="30" t="s">
        <v>21</v>
      </c>
      <c r="G42" s="30" t="s">
        <v>12</v>
      </c>
      <c r="H42" s="26">
        <v>2021</v>
      </c>
      <c r="I42" s="21" t="s">
        <v>229</v>
      </c>
      <c r="J42" s="9" t="s">
        <v>55</v>
      </c>
      <c r="K42" s="9" t="s">
        <v>150</v>
      </c>
    </row>
    <row r="43" spans="1:11" ht="11.25">
      <c r="A43" s="21" t="s">
        <v>34</v>
      </c>
      <c r="B43" s="43">
        <v>5647.75</v>
      </c>
      <c r="C43" s="8">
        <v>1</v>
      </c>
      <c r="D43" s="19" t="s">
        <v>277</v>
      </c>
      <c r="E43" s="13">
        <v>71955</v>
      </c>
      <c r="F43" s="13" t="s">
        <v>21</v>
      </c>
      <c r="G43" s="13" t="s">
        <v>12</v>
      </c>
      <c r="H43" s="16">
        <v>2021</v>
      </c>
      <c r="I43" s="23" t="s">
        <v>229</v>
      </c>
      <c r="J43" s="9" t="s">
        <v>55</v>
      </c>
      <c r="K43" s="9" t="s">
        <v>150</v>
      </c>
    </row>
    <row r="44" spans="1:11" ht="11.25">
      <c r="A44" s="45" t="s">
        <v>34</v>
      </c>
      <c r="B44" s="43">
        <v>5647.75</v>
      </c>
      <c r="C44" s="8">
        <v>1</v>
      </c>
      <c r="D44" s="36" t="s">
        <v>290</v>
      </c>
      <c r="E44" s="25">
        <v>71823</v>
      </c>
      <c r="F44" s="25" t="s">
        <v>21</v>
      </c>
      <c r="G44" s="25" t="s">
        <v>12</v>
      </c>
      <c r="H44" s="26">
        <v>2017</v>
      </c>
      <c r="I44" s="21" t="s">
        <v>229</v>
      </c>
      <c r="J44" s="9" t="s">
        <v>55</v>
      </c>
      <c r="K44" s="9" t="s">
        <v>154</v>
      </c>
    </row>
    <row r="45" spans="1:11" ht="11.25">
      <c r="A45" s="21" t="s">
        <v>34</v>
      </c>
      <c r="B45" s="43">
        <v>5647.75</v>
      </c>
      <c r="C45" s="8">
        <v>1</v>
      </c>
      <c r="D45" s="27" t="s">
        <v>191</v>
      </c>
      <c r="E45" s="25">
        <v>71934</v>
      </c>
      <c r="F45" s="25" t="s">
        <v>21</v>
      </c>
      <c r="G45" s="25" t="s">
        <v>12</v>
      </c>
      <c r="H45" s="26">
        <v>2021</v>
      </c>
      <c r="I45" s="21" t="s">
        <v>232</v>
      </c>
      <c r="J45" s="9" t="s">
        <v>55</v>
      </c>
      <c r="K45" s="9" t="s">
        <v>256</v>
      </c>
    </row>
    <row r="46" spans="1:11" ht="11.25">
      <c r="A46" s="21" t="s">
        <v>34</v>
      </c>
      <c r="B46" s="22">
        <v>5647.75</v>
      </c>
      <c r="C46" s="8">
        <v>1</v>
      </c>
      <c r="D46" s="27" t="s">
        <v>89</v>
      </c>
      <c r="E46" s="25">
        <v>71925</v>
      </c>
      <c r="F46" s="38" t="s">
        <v>21</v>
      </c>
      <c r="G46" s="38" t="s">
        <v>12</v>
      </c>
      <c r="H46" s="26">
        <v>2020</v>
      </c>
      <c r="I46" s="21" t="s">
        <v>229</v>
      </c>
      <c r="J46" s="9" t="s">
        <v>69</v>
      </c>
      <c r="K46" s="9" t="s">
        <v>150</v>
      </c>
    </row>
    <row r="47" spans="1:11" ht="11.25">
      <c r="A47" s="27" t="s">
        <v>34</v>
      </c>
      <c r="B47" s="28">
        <v>5647.75</v>
      </c>
      <c r="C47" s="8">
        <v>1</v>
      </c>
      <c r="D47" s="32" t="s">
        <v>211</v>
      </c>
      <c r="E47" s="13">
        <v>71946</v>
      </c>
      <c r="F47" s="14" t="s">
        <v>21</v>
      </c>
      <c r="G47" s="14" t="s">
        <v>12</v>
      </c>
      <c r="H47" s="16">
        <v>2021</v>
      </c>
      <c r="I47" s="23" t="s">
        <v>229</v>
      </c>
      <c r="J47" s="53" t="s">
        <v>69</v>
      </c>
      <c r="K47" s="53" t="s">
        <v>150</v>
      </c>
    </row>
    <row r="48" spans="1:11" ht="11.25">
      <c r="A48" s="27" t="s">
        <v>34</v>
      </c>
      <c r="B48" s="28">
        <v>5647.75</v>
      </c>
      <c r="C48" s="8">
        <v>1</v>
      </c>
      <c r="D48" s="21" t="s">
        <v>74</v>
      </c>
      <c r="E48" s="25">
        <v>71928</v>
      </c>
      <c r="F48" s="30" t="s">
        <v>21</v>
      </c>
      <c r="G48" s="30" t="s">
        <v>12</v>
      </c>
      <c r="H48" s="39">
        <v>2020</v>
      </c>
      <c r="I48" s="27" t="s">
        <v>18</v>
      </c>
      <c r="J48" s="59" t="s">
        <v>55</v>
      </c>
      <c r="K48" s="59" t="s">
        <v>155</v>
      </c>
    </row>
    <row r="49" spans="1:12" ht="11.25">
      <c r="A49" s="27" t="s">
        <v>34</v>
      </c>
      <c r="B49" s="28">
        <v>5647.75</v>
      </c>
      <c r="C49" s="8">
        <v>1</v>
      </c>
      <c r="D49" s="36" t="s">
        <v>51</v>
      </c>
      <c r="E49" s="25">
        <v>6785</v>
      </c>
      <c r="F49" s="25" t="s">
        <v>52</v>
      </c>
      <c r="G49" s="25" t="s">
        <v>12</v>
      </c>
      <c r="H49" s="26">
        <v>2007</v>
      </c>
      <c r="I49" s="21" t="s">
        <v>224</v>
      </c>
      <c r="J49" s="59" t="s">
        <v>55</v>
      </c>
      <c r="K49" s="9" t="s">
        <v>257</v>
      </c>
    </row>
    <row r="50" spans="1:12" ht="11.25">
      <c r="A50" s="27" t="s">
        <v>34</v>
      </c>
      <c r="B50" s="28">
        <v>5647.75</v>
      </c>
      <c r="C50" s="8">
        <v>1</v>
      </c>
      <c r="D50" s="32" t="s">
        <v>206</v>
      </c>
      <c r="E50" s="17">
        <v>71939</v>
      </c>
      <c r="F50" s="32" t="s">
        <v>21</v>
      </c>
      <c r="G50" s="32" t="s">
        <v>12</v>
      </c>
      <c r="H50" s="32">
        <v>2021</v>
      </c>
      <c r="I50" s="32" t="s">
        <v>18</v>
      </c>
      <c r="J50" s="17" t="s">
        <v>55</v>
      </c>
      <c r="K50" s="17" t="s">
        <v>207</v>
      </c>
    </row>
    <row r="51" spans="1:12" ht="11.25">
      <c r="A51" s="21" t="s">
        <v>34</v>
      </c>
      <c r="B51" s="28">
        <v>5647.75</v>
      </c>
      <c r="C51" s="8">
        <v>1</v>
      </c>
      <c r="D51" s="32" t="s">
        <v>208</v>
      </c>
      <c r="E51" s="17">
        <v>71941</v>
      </c>
      <c r="F51" s="17" t="s">
        <v>21</v>
      </c>
      <c r="G51" s="17" t="s">
        <v>12</v>
      </c>
      <c r="H51" s="20">
        <v>2021</v>
      </c>
      <c r="I51" s="32" t="s">
        <v>232</v>
      </c>
      <c r="J51" s="56" t="s">
        <v>55</v>
      </c>
      <c r="K51" s="17" t="s">
        <v>55</v>
      </c>
      <c r="L51" s="66"/>
    </row>
    <row r="52" spans="1:12" ht="11.25">
      <c r="A52" s="21" t="s">
        <v>34</v>
      </c>
      <c r="B52" s="28">
        <v>5647.75</v>
      </c>
      <c r="C52" s="8">
        <v>1</v>
      </c>
      <c r="D52" s="32" t="s">
        <v>212</v>
      </c>
      <c r="E52" s="13">
        <v>71945</v>
      </c>
      <c r="F52" s="17" t="s">
        <v>21</v>
      </c>
      <c r="G52" s="17" t="s">
        <v>12</v>
      </c>
      <c r="H52" s="20">
        <v>2021</v>
      </c>
      <c r="I52" s="32" t="s">
        <v>232</v>
      </c>
      <c r="J52" s="13" t="s">
        <v>55</v>
      </c>
      <c r="K52" s="17" t="s">
        <v>213</v>
      </c>
      <c r="L52" s="66"/>
    </row>
    <row r="53" spans="1:12" ht="11.25">
      <c r="A53" s="21" t="s">
        <v>34</v>
      </c>
      <c r="B53" s="28">
        <v>5647.75</v>
      </c>
      <c r="C53" s="8">
        <v>1</v>
      </c>
      <c r="D53" s="122" t="s">
        <v>38</v>
      </c>
      <c r="E53" s="17"/>
      <c r="F53" s="17"/>
      <c r="G53" s="17"/>
      <c r="H53" s="20"/>
      <c r="I53" s="32"/>
      <c r="J53" s="17"/>
      <c r="K53" s="56"/>
      <c r="L53" s="66"/>
    </row>
    <row r="54" spans="1:12" ht="11.25">
      <c r="A54" s="21" t="s">
        <v>34</v>
      </c>
      <c r="B54" s="28">
        <v>5647.75</v>
      </c>
      <c r="C54" s="8">
        <v>1</v>
      </c>
      <c r="D54" s="122" t="s">
        <v>38</v>
      </c>
      <c r="E54" s="25"/>
      <c r="F54" s="30"/>
      <c r="G54" s="30"/>
      <c r="H54" s="39"/>
      <c r="I54" s="27"/>
      <c r="J54" s="25" t="s">
        <v>55</v>
      </c>
      <c r="K54" s="59"/>
      <c r="L54" s="66"/>
    </row>
    <row r="55" spans="1:12" ht="11.25">
      <c r="A55" s="21" t="s">
        <v>37</v>
      </c>
      <c r="B55" s="43">
        <v>4651.09</v>
      </c>
      <c r="C55" s="8">
        <v>1</v>
      </c>
      <c r="D55" s="47" t="s">
        <v>75</v>
      </c>
      <c r="E55" s="48">
        <v>71918</v>
      </c>
      <c r="F55" s="49" t="s">
        <v>21</v>
      </c>
      <c r="G55" s="49" t="s">
        <v>12</v>
      </c>
      <c r="H55" s="50">
        <v>2019</v>
      </c>
      <c r="I55" s="67" t="s">
        <v>18</v>
      </c>
      <c r="J55" s="68" t="s">
        <v>69</v>
      </c>
      <c r="K55" s="9" t="s">
        <v>156</v>
      </c>
    </row>
    <row r="56" spans="1:12" ht="11.25">
      <c r="A56" s="21" t="s">
        <v>37</v>
      </c>
      <c r="B56" s="43">
        <v>4651.09</v>
      </c>
      <c r="C56" s="8">
        <v>1</v>
      </c>
      <c r="D56" s="36" t="s">
        <v>76</v>
      </c>
      <c r="E56" s="30">
        <v>71923</v>
      </c>
      <c r="F56" s="30" t="s">
        <v>21</v>
      </c>
      <c r="G56" s="30" t="s">
        <v>12</v>
      </c>
      <c r="H56" s="39">
        <v>2019</v>
      </c>
      <c r="I56" s="27" t="s">
        <v>18</v>
      </c>
      <c r="J56" s="59" t="s">
        <v>69</v>
      </c>
      <c r="K56" s="59" t="s">
        <v>258</v>
      </c>
    </row>
    <row r="57" spans="1:12" ht="11.25">
      <c r="A57" s="21" t="s">
        <v>37</v>
      </c>
      <c r="B57" s="43">
        <v>4651.09</v>
      </c>
      <c r="C57" s="8">
        <v>1</v>
      </c>
      <c r="D57" s="30" t="s">
        <v>77</v>
      </c>
      <c r="E57" s="30">
        <v>71888</v>
      </c>
      <c r="F57" s="25" t="s">
        <v>21</v>
      </c>
      <c r="G57" s="25" t="s">
        <v>12</v>
      </c>
      <c r="H57" s="26">
        <v>2019</v>
      </c>
      <c r="I57" s="27" t="s">
        <v>18</v>
      </c>
      <c r="J57" s="9" t="s">
        <v>69</v>
      </c>
      <c r="K57" s="9" t="s">
        <v>258</v>
      </c>
    </row>
    <row r="58" spans="1:12" ht="11.25">
      <c r="A58" s="21" t="s">
        <v>37</v>
      </c>
      <c r="B58" s="43">
        <v>4651.09</v>
      </c>
      <c r="C58" s="8">
        <v>1</v>
      </c>
      <c r="D58" s="36" t="s">
        <v>78</v>
      </c>
      <c r="E58" s="30">
        <v>71842</v>
      </c>
      <c r="F58" s="30" t="s">
        <v>21</v>
      </c>
      <c r="G58" s="30" t="s">
        <v>12</v>
      </c>
      <c r="H58" s="39">
        <v>2018</v>
      </c>
      <c r="I58" s="27" t="s">
        <v>224</v>
      </c>
      <c r="J58" s="59" t="s">
        <v>69</v>
      </c>
      <c r="K58" s="59" t="s">
        <v>157</v>
      </c>
    </row>
    <row r="59" spans="1:12" ht="11.25">
      <c r="A59" s="45" t="s">
        <v>37</v>
      </c>
      <c r="B59" s="43">
        <v>4651.09</v>
      </c>
      <c r="C59" s="8">
        <v>1</v>
      </c>
      <c r="D59" s="19" t="s">
        <v>197</v>
      </c>
      <c r="E59" s="25">
        <v>71938</v>
      </c>
      <c r="F59" s="25" t="s">
        <v>21</v>
      </c>
      <c r="G59" s="25" t="s">
        <v>12</v>
      </c>
      <c r="H59" s="26">
        <v>2021</v>
      </c>
      <c r="I59" s="21" t="s">
        <v>227</v>
      </c>
      <c r="J59" s="9" t="s">
        <v>69</v>
      </c>
      <c r="K59" s="53" t="s">
        <v>259</v>
      </c>
    </row>
    <row r="60" spans="1:12" ht="11.25">
      <c r="A60" s="21" t="s">
        <v>37</v>
      </c>
      <c r="B60" s="51">
        <v>4651.09</v>
      </c>
      <c r="C60" s="8">
        <v>1</v>
      </c>
      <c r="D60" s="36" t="s">
        <v>79</v>
      </c>
      <c r="E60" s="25">
        <v>71813</v>
      </c>
      <c r="F60" s="25" t="s">
        <v>21</v>
      </c>
      <c r="G60" s="25" t="s">
        <v>12</v>
      </c>
      <c r="H60" s="26">
        <v>2017</v>
      </c>
      <c r="I60" s="21" t="s">
        <v>24</v>
      </c>
      <c r="J60" s="9" t="s">
        <v>69</v>
      </c>
      <c r="K60" s="9" t="s">
        <v>260</v>
      </c>
    </row>
    <row r="61" spans="1:12" ht="11.25">
      <c r="A61" s="45" t="s">
        <v>37</v>
      </c>
      <c r="B61" s="43">
        <v>4651.09</v>
      </c>
      <c r="C61" s="8">
        <v>1</v>
      </c>
      <c r="D61" s="36" t="s">
        <v>80</v>
      </c>
      <c r="E61" s="30">
        <v>71668</v>
      </c>
      <c r="F61" s="30" t="s">
        <v>21</v>
      </c>
      <c r="G61" s="30" t="s">
        <v>12</v>
      </c>
      <c r="H61" s="26">
        <v>2015</v>
      </c>
      <c r="I61" s="21" t="s">
        <v>24</v>
      </c>
      <c r="J61" s="9" t="s">
        <v>69</v>
      </c>
      <c r="K61" s="9" t="s">
        <v>158</v>
      </c>
    </row>
    <row r="62" spans="1:12" ht="11.25">
      <c r="A62" s="21" t="s">
        <v>37</v>
      </c>
      <c r="B62" s="51">
        <v>4651.09</v>
      </c>
      <c r="C62" s="8">
        <v>1</v>
      </c>
      <c r="D62" s="36" t="s">
        <v>108</v>
      </c>
      <c r="E62" s="25">
        <v>71838</v>
      </c>
      <c r="F62" s="25" t="s">
        <v>21</v>
      </c>
      <c r="G62" s="25" t="s">
        <v>12</v>
      </c>
      <c r="H62" s="26">
        <v>2018</v>
      </c>
      <c r="I62" s="21" t="s">
        <v>24</v>
      </c>
      <c r="J62" s="9" t="s">
        <v>69</v>
      </c>
      <c r="K62" s="9" t="s">
        <v>159</v>
      </c>
    </row>
    <row r="63" spans="1:12" ht="11.25">
      <c r="A63" s="21" t="s">
        <v>37</v>
      </c>
      <c r="B63" s="51">
        <v>4651.09</v>
      </c>
      <c r="C63" s="8">
        <v>1</v>
      </c>
      <c r="D63" s="29" t="s">
        <v>82</v>
      </c>
      <c r="E63" s="38">
        <v>71876</v>
      </c>
      <c r="F63" s="25" t="s">
        <v>21</v>
      </c>
      <c r="G63" s="25" t="s">
        <v>12</v>
      </c>
      <c r="H63" s="26">
        <v>2018</v>
      </c>
      <c r="I63" s="21" t="s">
        <v>224</v>
      </c>
      <c r="J63" s="9" t="s">
        <v>69</v>
      </c>
      <c r="K63" s="9" t="s">
        <v>160</v>
      </c>
    </row>
    <row r="64" spans="1:12" ht="11.25">
      <c r="A64" s="27" t="s">
        <v>37</v>
      </c>
      <c r="B64" s="51">
        <v>4651.09</v>
      </c>
      <c r="C64" s="8">
        <v>1</v>
      </c>
      <c r="D64" s="32" t="s">
        <v>214</v>
      </c>
      <c r="E64" s="13">
        <v>71944</v>
      </c>
      <c r="F64" s="13" t="s">
        <v>21</v>
      </c>
      <c r="G64" s="13" t="s">
        <v>12</v>
      </c>
      <c r="H64" s="23">
        <v>2021</v>
      </c>
      <c r="I64" s="23" t="s">
        <v>18</v>
      </c>
      <c r="J64" s="53" t="s">
        <v>69</v>
      </c>
      <c r="K64" s="13" t="s">
        <v>215</v>
      </c>
    </row>
    <row r="65" spans="1:12" ht="11.25">
      <c r="A65" s="21" t="s">
        <v>37</v>
      </c>
      <c r="B65" s="35">
        <v>4651.09</v>
      </c>
      <c r="C65" s="8">
        <v>1</v>
      </c>
      <c r="D65" s="36" t="s">
        <v>84</v>
      </c>
      <c r="E65" s="36">
        <v>71890</v>
      </c>
      <c r="F65" s="30" t="s">
        <v>21</v>
      </c>
      <c r="G65" s="30" t="s">
        <v>12</v>
      </c>
      <c r="H65" s="39">
        <v>2019</v>
      </c>
      <c r="I65" s="27" t="s">
        <v>224</v>
      </c>
      <c r="J65" s="9" t="s">
        <v>69</v>
      </c>
      <c r="K65" s="9" t="s">
        <v>261</v>
      </c>
    </row>
    <row r="66" spans="1:12" ht="11.25">
      <c r="A66" s="21" t="s">
        <v>37</v>
      </c>
      <c r="B66" s="43">
        <v>4651.09</v>
      </c>
      <c r="C66" s="8">
        <v>1</v>
      </c>
      <c r="D66" s="29" t="s">
        <v>85</v>
      </c>
      <c r="E66" s="25">
        <v>71877</v>
      </c>
      <c r="F66" s="25" t="s">
        <v>21</v>
      </c>
      <c r="G66" s="25" t="s">
        <v>12</v>
      </c>
      <c r="H66" s="26">
        <v>2018</v>
      </c>
      <c r="I66" s="21" t="s">
        <v>227</v>
      </c>
      <c r="J66" s="9" t="s">
        <v>86</v>
      </c>
      <c r="K66" s="9" t="s">
        <v>262</v>
      </c>
    </row>
    <row r="67" spans="1:12" ht="11.25">
      <c r="A67" s="21" t="s">
        <v>37</v>
      </c>
      <c r="B67" s="43">
        <v>4651.09</v>
      </c>
      <c r="C67" s="8">
        <v>1</v>
      </c>
      <c r="D67" s="30" t="s">
        <v>87</v>
      </c>
      <c r="E67" s="25">
        <v>71809</v>
      </c>
      <c r="F67" s="25" t="s">
        <v>21</v>
      </c>
      <c r="G67" s="25" t="s">
        <v>12</v>
      </c>
      <c r="H67" s="79">
        <v>2017</v>
      </c>
      <c r="I67" s="21" t="s">
        <v>227</v>
      </c>
      <c r="J67" s="9" t="s">
        <v>86</v>
      </c>
      <c r="K67" s="9" t="s">
        <v>161</v>
      </c>
    </row>
    <row r="68" spans="1:12" ht="11.25">
      <c r="A68" s="38" t="s">
        <v>37</v>
      </c>
      <c r="B68" s="43">
        <v>4651.09</v>
      </c>
      <c r="C68" s="8">
        <v>1</v>
      </c>
      <c r="D68" s="36" t="s">
        <v>88</v>
      </c>
      <c r="E68" s="25">
        <v>70963</v>
      </c>
      <c r="F68" s="25" t="s">
        <v>21</v>
      </c>
      <c r="G68" s="25" t="s">
        <v>12</v>
      </c>
      <c r="H68" s="26">
        <v>2012</v>
      </c>
      <c r="I68" s="21" t="s">
        <v>227</v>
      </c>
      <c r="J68" s="9" t="s">
        <v>86</v>
      </c>
      <c r="K68" s="9" t="s">
        <v>263</v>
      </c>
    </row>
    <row r="69" spans="1:12" ht="11.25">
      <c r="A69" s="45" t="s">
        <v>37</v>
      </c>
      <c r="B69" s="22">
        <v>4651.09</v>
      </c>
      <c r="C69" s="8">
        <v>1</v>
      </c>
      <c r="D69" s="23" t="s">
        <v>121</v>
      </c>
      <c r="E69" s="13">
        <v>71914</v>
      </c>
      <c r="F69" s="13" t="s">
        <v>21</v>
      </c>
      <c r="G69" s="13" t="s">
        <v>12</v>
      </c>
      <c r="H69" s="16">
        <v>2019</v>
      </c>
      <c r="I69" s="21" t="s">
        <v>227</v>
      </c>
      <c r="J69" s="9" t="s">
        <v>86</v>
      </c>
      <c r="K69" s="9" t="s">
        <v>264</v>
      </c>
    </row>
    <row r="70" spans="1:12" ht="11.25">
      <c r="A70" s="45" t="s">
        <v>37</v>
      </c>
      <c r="B70" s="43">
        <v>4651.09</v>
      </c>
      <c r="C70" s="8">
        <v>1</v>
      </c>
      <c r="D70" s="19" t="s">
        <v>124</v>
      </c>
      <c r="E70" s="17">
        <v>71831</v>
      </c>
      <c r="F70" s="17" t="s">
        <v>21</v>
      </c>
      <c r="G70" s="17" t="s">
        <v>12</v>
      </c>
      <c r="H70" s="16">
        <v>2018</v>
      </c>
      <c r="I70" s="23" t="s">
        <v>232</v>
      </c>
      <c r="J70" s="53" t="s">
        <v>69</v>
      </c>
      <c r="K70" s="53" t="s">
        <v>216</v>
      </c>
    </row>
    <row r="71" spans="1:12" ht="11.25">
      <c r="A71" s="21" t="s">
        <v>37</v>
      </c>
      <c r="B71" s="51">
        <v>4651.09</v>
      </c>
      <c r="C71" s="8">
        <v>1</v>
      </c>
      <c r="D71" s="123" t="s">
        <v>38</v>
      </c>
      <c r="E71" s="81"/>
      <c r="F71" s="82"/>
      <c r="G71" s="82"/>
      <c r="H71" s="50"/>
      <c r="I71" s="91"/>
      <c r="J71" s="68" t="s">
        <v>69</v>
      </c>
      <c r="K71" s="9"/>
      <c r="L71" s="92"/>
    </row>
    <row r="72" spans="1:12" ht="11.25">
      <c r="A72" s="27" t="s">
        <v>37</v>
      </c>
      <c r="B72" s="28">
        <v>4651.09</v>
      </c>
      <c r="C72" s="8">
        <v>1</v>
      </c>
      <c r="D72" s="30" t="s">
        <v>90</v>
      </c>
      <c r="E72" s="30">
        <v>71907</v>
      </c>
      <c r="F72" s="30" t="s">
        <v>21</v>
      </c>
      <c r="G72" s="30" t="s">
        <v>12</v>
      </c>
      <c r="H72" s="39">
        <v>2019</v>
      </c>
      <c r="I72" s="27" t="s">
        <v>18</v>
      </c>
      <c r="J72" s="59" t="s">
        <v>69</v>
      </c>
      <c r="K72" s="59" t="s">
        <v>162</v>
      </c>
    </row>
    <row r="73" spans="1:12" ht="11.25">
      <c r="A73" s="27" t="s">
        <v>37</v>
      </c>
      <c r="B73" s="28">
        <v>4651.09</v>
      </c>
      <c r="C73" s="8">
        <v>1</v>
      </c>
      <c r="D73" s="27" t="s">
        <v>163</v>
      </c>
      <c r="E73" s="25">
        <v>71930</v>
      </c>
      <c r="F73" s="36" t="s">
        <v>21</v>
      </c>
      <c r="G73" s="30" t="s">
        <v>12</v>
      </c>
      <c r="H73" s="26">
        <v>2021</v>
      </c>
      <c r="I73" s="21" t="s">
        <v>232</v>
      </c>
      <c r="J73" s="59" t="s">
        <v>69</v>
      </c>
      <c r="K73" s="59" t="s">
        <v>265</v>
      </c>
      <c r="L73" s="93"/>
    </row>
    <row r="74" spans="1:12" ht="11.25">
      <c r="A74" s="27" t="s">
        <v>37</v>
      </c>
      <c r="B74" s="28">
        <v>4651.09</v>
      </c>
      <c r="C74" s="8">
        <v>1</v>
      </c>
      <c r="D74" s="83" t="s">
        <v>91</v>
      </c>
      <c r="E74" s="30">
        <v>71929</v>
      </c>
      <c r="F74" s="36" t="s">
        <v>21</v>
      </c>
      <c r="G74" s="30" t="s">
        <v>12</v>
      </c>
      <c r="H74" s="26">
        <v>2020</v>
      </c>
      <c r="I74" s="21" t="s">
        <v>18</v>
      </c>
      <c r="J74" s="9" t="s">
        <v>69</v>
      </c>
      <c r="K74" s="59" t="s">
        <v>162</v>
      </c>
    </row>
    <row r="75" spans="1:12" ht="11.25">
      <c r="A75" s="27" t="s">
        <v>37</v>
      </c>
      <c r="B75" s="28">
        <v>4651.09</v>
      </c>
      <c r="C75" s="8">
        <v>1</v>
      </c>
      <c r="D75" s="84" t="s">
        <v>192</v>
      </c>
      <c r="E75" s="30">
        <v>71933</v>
      </c>
      <c r="F75" s="36" t="s">
        <v>21</v>
      </c>
      <c r="G75" s="30" t="s">
        <v>12</v>
      </c>
      <c r="H75" s="26">
        <v>2021</v>
      </c>
      <c r="I75" s="21" t="s">
        <v>232</v>
      </c>
      <c r="J75" s="9" t="s">
        <v>69</v>
      </c>
      <c r="K75" s="9" t="s">
        <v>266</v>
      </c>
    </row>
    <row r="76" spans="1:12" ht="11.25">
      <c r="A76" s="27" t="s">
        <v>37</v>
      </c>
      <c r="B76" s="28">
        <v>4651.09</v>
      </c>
      <c r="C76" s="8">
        <v>1</v>
      </c>
      <c r="D76" s="21" t="s">
        <v>92</v>
      </c>
      <c r="E76" s="25">
        <v>71900</v>
      </c>
      <c r="F76" s="25" t="s">
        <v>21</v>
      </c>
      <c r="G76" s="25" t="s">
        <v>12</v>
      </c>
      <c r="H76" s="26">
        <v>2019</v>
      </c>
      <c r="I76" s="21" t="s">
        <v>227</v>
      </c>
      <c r="J76" s="9" t="s">
        <v>69</v>
      </c>
      <c r="K76" s="9" t="s">
        <v>265</v>
      </c>
    </row>
    <row r="77" spans="1:12" ht="11.25">
      <c r="A77" s="27" t="s">
        <v>37</v>
      </c>
      <c r="B77" s="28">
        <v>4651.09</v>
      </c>
      <c r="C77" s="8">
        <v>1</v>
      </c>
      <c r="D77" s="32" t="s">
        <v>209</v>
      </c>
      <c r="E77" s="13">
        <v>71942</v>
      </c>
      <c r="F77" s="13" t="s">
        <v>21</v>
      </c>
      <c r="G77" s="13" t="s">
        <v>12</v>
      </c>
      <c r="H77" s="16">
        <v>2021</v>
      </c>
      <c r="I77" s="23" t="s">
        <v>227</v>
      </c>
      <c r="J77" s="53" t="s">
        <v>69</v>
      </c>
      <c r="K77" s="53" t="s">
        <v>267</v>
      </c>
    </row>
    <row r="78" spans="1:12" ht="11.25">
      <c r="A78" s="27" t="s">
        <v>37</v>
      </c>
      <c r="B78" s="28">
        <v>4651.09</v>
      </c>
      <c r="C78" s="8">
        <v>1</v>
      </c>
      <c r="D78" s="32" t="s">
        <v>210</v>
      </c>
      <c r="E78" s="13">
        <v>71943</v>
      </c>
      <c r="F78" s="13" t="s">
        <v>21</v>
      </c>
      <c r="G78" s="13" t="s">
        <v>12</v>
      </c>
      <c r="H78" s="16">
        <v>2021</v>
      </c>
      <c r="I78" s="23" t="s">
        <v>227</v>
      </c>
      <c r="J78" s="53" t="s">
        <v>69</v>
      </c>
      <c r="K78" s="53" t="s">
        <v>268</v>
      </c>
    </row>
    <row r="79" spans="1:12" ht="11.25">
      <c r="A79" s="27" t="s">
        <v>37</v>
      </c>
      <c r="B79" s="28">
        <v>4651.09</v>
      </c>
      <c r="C79" s="8">
        <v>1</v>
      </c>
      <c r="D79" s="32" t="s">
        <v>269</v>
      </c>
      <c r="E79" s="25">
        <v>71953</v>
      </c>
      <c r="F79" s="25" t="s">
        <v>21</v>
      </c>
      <c r="G79" s="25" t="s">
        <v>12</v>
      </c>
      <c r="H79" s="26">
        <v>2021</v>
      </c>
      <c r="I79" s="21" t="s">
        <v>234</v>
      </c>
      <c r="J79" s="9" t="s">
        <v>69</v>
      </c>
      <c r="K79" s="9" t="s">
        <v>69</v>
      </c>
    </row>
    <row r="80" spans="1:12" ht="11.25">
      <c r="A80" s="27" t="s">
        <v>40</v>
      </c>
      <c r="B80" s="28">
        <v>4036.47</v>
      </c>
      <c r="C80" s="8">
        <v>1</v>
      </c>
      <c r="D80" s="29" t="s">
        <v>93</v>
      </c>
      <c r="E80" s="25">
        <v>70718</v>
      </c>
      <c r="F80" s="25" t="s">
        <v>21</v>
      </c>
      <c r="G80" s="25" t="s">
        <v>12</v>
      </c>
      <c r="H80" s="26">
        <v>2010</v>
      </c>
      <c r="I80" s="21" t="s">
        <v>224</v>
      </c>
      <c r="J80" s="9" t="s">
        <v>94</v>
      </c>
      <c r="K80" s="9" t="s">
        <v>164</v>
      </c>
    </row>
    <row r="81" spans="1:13" ht="11.25">
      <c r="A81" s="27" t="s">
        <v>40</v>
      </c>
      <c r="B81" s="28">
        <v>4036.47</v>
      </c>
      <c r="C81" s="8">
        <v>1</v>
      </c>
      <c r="D81" s="1" t="s">
        <v>326</v>
      </c>
      <c r="E81" s="25">
        <v>71962</v>
      </c>
      <c r="F81" s="25" t="s">
        <v>21</v>
      </c>
      <c r="G81" s="25" t="s">
        <v>12</v>
      </c>
      <c r="H81" s="4">
        <v>2022</v>
      </c>
      <c r="I81" s="21" t="s">
        <v>229</v>
      </c>
      <c r="J81" s="9" t="s">
        <v>94</v>
      </c>
      <c r="K81" s="9" t="s">
        <v>165</v>
      </c>
    </row>
    <row r="82" spans="1:13" ht="11.25">
      <c r="A82" s="27" t="s">
        <v>40</v>
      </c>
      <c r="B82" s="28">
        <v>4036.47</v>
      </c>
      <c r="C82" s="8">
        <v>1</v>
      </c>
      <c r="D82" s="29" t="s">
        <v>96</v>
      </c>
      <c r="E82" s="25">
        <v>71153</v>
      </c>
      <c r="F82" s="25" t="s">
        <v>21</v>
      </c>
      <c r="G82" s="25" t="s">
        <v>12</v>
      </c>
      <c r="H82" s="26">
        <v>2013</v>
      </c>
      <c r="I82" s="21" t="s">
        <v>229</v>
      </c>
      <c r="J82" s="9" t="s">
        <v>94</v>
      </c>
      <c r="K82" s="9" t="s">
        <v>165</v>
      </c>
    </row>
    <row r="83" spans="1:13" ht="11.25">
      <c r="A83" s="27" t="s">
        <v>40</v>
      </c>
      <c r="B83" s="28">
        <v>4036.47</v>
      </c>
      <c r="C83" s="8">
        <v>1</v>
      </c>
      <c r="D83" s="29" t="s">
        <v>97</v>
      </c>
      <c r="E83" s="25">
        <v>70602</v>
      </c>
      <c r="F83" s="25" t="s">
        <v>21</v>
      </c>
      <c r="G83" s="25" t="s">
        <v>12</v>
      </c>
      <c r="H83" s="26">
        <v>2012</v>
      </c>
      <c r="I83" s="21" t="s">
        <v>229</v>
      </c>
      <c r="J83" s="9" t="s">
        <v>94</v>
      </c>
      <c r="K83" s="9" t="s">
        <v>166</v>
      </c>
    </row>
    <row r="84" spans="1:13" ht="11.25">
      <c r="A84" s="27" t="s">
        <v>43</v>
      </c>
      <c r="B84" s="35">
        <v>3322.21</v>
      </c>
      <c r="C84" s="8">
        <v>1</v>
      </c>
      <c r="D84" s="29" t="s">
        <v>98</v>
      </c>
      <c r="E84" s="30">
        <v>70220</v>
      </c>
      <c r="F84" s="30" t="s">
        <v>99</v>
      </c>
      <c r="G84" s="30" t="s">
        <v>17</v>
      </c>
      <c r="H84" s="26">
        <v>2010</v>
      </c>
      <c r="I84" s="21" t="s">
        <v>224</v>
      </c>
      <c r="J84" s="9" t="s">
        <v>100</v>
      </c>
      <c r="K84" s="9" t="s">
        <v>167</v>
      </c>
    </row>
    <row r="85" spans="1:13" ht="11.25">
      <c r="A85" s="27" t="s">
        <v>43</v>
      </c>
      <c r="B85" s="35">
        <v>3322.21</v>
      </c>
      <c r="C85" s="8">
        <v>1</v>
      </c>
      <c r="D85" s="36" t="s">
        <v>101</v>
      </c>
      <c r="E85" s="30">
        <v>70335</v>
      </c>
      <c r="F85" s="30" t="s">
        <v>21</v>
      </c>
      <c r="G85" s="30" t="s">
        <v>12</v>
      </c>
      <c r="H85" s="39">
        <v>2011</v>
      </c>
      <c r="I85" s="27" t="s">
        <v>227</v>
      </c>
      <c r="J85" s="9" t="s">
        <v>100</v>
      </c>
      <c r="K85" s="59" t="s">
        <v>168</v>
      </c>
    </row>
    <row r="86" spans="1:13" ht="11.25">
      <c r="A86" s="27" t="s">
        <v>43</v>
      </c>
      <c r="B86" s="35">
        <v>3322.21</v>
      </c>
      <c r="C86" s="8">
        <v>1</v>
      </c>
      <c r="D86" s="29" t="s">
        <v>102</v>
      </c>
      <c r="E86" s="30">
        <v>70610</v>
      </c>
      <c r="F86" s="30" t="s">
        <v>21</v>
      </c>
      <c r="G86" s="30" t="s">
        <v>12</v>
      </c>
      <c r="H86" s="26">
        <v>2012</v>
      </c>
      <c r="I86" s="21" t="s">
        <v>224</v>
      </c>
      <c r="J86" s="9" t="s">
        <v>100</v>
      </c>
      <c r="K86" s="9" t="s">
        <v>169</v>
      </c>
    </row>
    <row r="87" spans="1:13" ht="11.25">
      <c r="A87" s="21" t="s">
        <v>43</v>
      </c>
      <c r="B87" s="43">
        <v>3322.21</v>
      </c>
      <c r="C87" s="8">
        <v>1</v>
      </c>
      <c r="D87" s="36" t="s">
        <v>217</v>
      </c>
      <c r="E87" s="25">
        <v>71952</v>
      </c>
      <c r="F87" s="30" t="s">
        <v>21</v>
      </c>
      <c r="G87" s="25" t="s">
        <v>12</v>
      </c>
      <c r="H87" s="26">
        <v>2021</v>
      </c>
      <c r="I87" s="21" t="s">
        <v>18</v>
      </c>
      <c r="J87" s="9" t="s">
        <v>100</v>
      </c>
      <c r="K87" s="9" t="s">
        <v>171</v>
      </c>
      <c r="M87" s="94"/>
    </row>
    <row r="88" spans="1:13" ht="11.25">
      <c r="A88" s="27" t="s">
        <v>43</v>
      </c>
      <c r="B88" s="35">
        <v>3322.21</v>
      </c>
      <c r="C88" s="8">
        <v>1</v>
      </c>
      <c r="D88" s="36" t="s">
        <v>103</v>
      </c>
      <c r="E88" s="25">
        <v>71848</v>
      </c>
      <c r="F88" s="36" t="s">
        <v>21</v>
      </c>
      <c r="G88" s="30" t="s">
        <v>12</v>
      </c>
      <c r="H88" s="26">
        <v>2018</v>
      </c>
      <c r="I88" s="21" t="s">
        <v>18</v>
      </c>
      <c r="J88" s="9" t="s">
        <v>100</v>
      </c>
      <c r="K88" s="9" t="s">
        <v>171</v>
      </c>
    </row>
    <row r="89" spans="1:13" ht="11.25">
      <c r="A89" s="27" t="s">
        <v>43</v>
      </c>
      <c r="B89" s="35">
        <v>3322.21</v>
      </c>
      <c r="C89" s="8">
        <v>1</v>
      </c>
      <c r="D89" s="30" t="s">
        <v>104</v>
      </c>
      <c r="E89" s="30">
        <v>71872</v>
      </c>
      <c r="F89" s="30" t="s">
        <v>21</v>
      </c>
      <c r="G89" s="30" t="s">
        <v>12</v>
      </c>
      <c r="H89" s="39">
        <v>2018</v>
      </c>
      <c r="I89" s="27" t="s">
        <v>229</v>
      </c>
      <c r="J89" s="9" t="s">
        <v>100</v>
      </c>
      <c r="K89" s="59" t="s">
        <v>172</v>
      </c>
      <c r="L89" s="1"/>
    </row>
    <row r="90" spans="1:13" ht="11.25">
      <c r="A90" s="21" t="s">
        <v>43</v>
      </c>
      <c r="B90" s="85">
        <v>3322.21</v>
      </c>
      <c r="C90" s="8">
        <v>1</v>
      </c>
      <c r="D90" s="86" t="s">
        <v>105</v>
      </c>
      <c r="E90" s="87">
        <v>71886</v>
      </c>
      <c r="F90" s="87" t="s">
        <v>21</v>
      </c>
      <c r="G90" s="87" t="s">
        <v>12</v>
      </c>
      <c r="H90" s="88">
        <v>2019</v>
      </c>
      <c r="I90" s="95" t="s">
        <v>18</v>
      </c>
      <c r="J90" s="9" t="s">
        <v>100</v>
      </c>
      <c r="K90" s="9" t="s">
        <v>171</v>
      </c>
    </row>
    <row r="91" spans="1:13" ht="11.25">
      <c r="A91" s="27" t="s">
        <v>43</v>
      </c>
      <c r="B91" s="35">
        <v>3322.21</v>
      </c>
      <c r="C91" s="8">
        <v>1</v>
      </c>
      <c r="D91" s="36" t="s">
        <v>106</v>
      </c>
      <c r="E91" s="30">
        <v>71808</v>
      </c>
      <c r="F91" s="30" t="s">
        <v>21</v>
      </c>
      <c r="G91" s="30" t="s">
        <v>12</v>
      </c>
      <c r="H91" s="39">
        <v>2017</v>
      </c>
      <c r="I91" s="27" t="s">
        <v>18</v>
      </c>
      <c r="J91" s="9" t="s">
        <v>100</v>
      </c>
      <c r="K91" s="59" t="s">
        <v>170</v>
      </c>
      <c r="L91" s="96"/>
    </row>
    <row r="92" spans="1:13" ht="11.25">
      <c r="A92" s="27" t="s">
        <v>43</v>
      </c>
      <c r="B92" s="89">
        <v>3322.21</v>
      </c>
      <c r="C92" s="8">
        <v>1</v>
      </c>
      <c r="D92" s="47" t="s">
        <v>107</v>
      </c>
      <c r="E92" s="81">
        <v>71902</v>
      </c>
      <c r="F92" s="81" t="s">
        <v>21</v>
      </c>
      <c r="G92" s="81" t="s">
        <v>12</v>
      </c>
      <c r="H92" s="50">
        <v>2019</v>
      </c>
      <c r="I92" s="91" t="s">
        <v>224</v>
      </c>
      <c r="J92" s="9" t="s">
        <v>100</v>
      </c>
      <c r="K92" s="9" t="s">
        <v>270</v>
      </c>
      <c r="L92" s="96"/>
    </row>
    <row r="93" spans="1:13" ht="11.25">
      <c r="A93" s="21" t="s">
        <v>43</v>
      </c>
      <c r="B93" s="43">
        <v>3322.21</v>
      </c>
      <c r="C93" s="8">
        <v>1</v>
      </c>
      <c r="D93" s="1" t="s">
        <v>194</v>
      </c>
      <c r="E93" s="25">
        <v>71936</v>
      </c>
      <c r="F93" s="81" t="s">
        <v>21</v>
      </c>
      <c r="G93" s="81" t="s">
        <v>12</v>
      </c>
      <c r="H93" s="26">
        <v>2021</v>
      </c>
      <c r="I93" s="21" t="s">
        <v>224</v>
      </c>
      <c r="J93" s="9" t="s">
        <v>100</v>
      </c>
      <c r="K93" s="9" t="s">
        <v>270</v>
      </c>
      <c r="L93" s="96"/>
    </row>
    <row r="94" spans="1:13" ht="11.25">
      <c r="A94" s="21" t="s">
        <v>43</v>
      </c>
      <c r="B94" s="43">
        <v>3322.21</v>
      </c>
      <c r="C94" s="8">
        <v>1</v>
      </c>
      <c r="D94" s="36" t="s">
        <v>109</v>
      </c>
      <c r="E94" s="25">
        <v>6475</v>
      </c>
      <c r="F94" s="25" t="s">
        <v>21</v>
      </c>
      <c r="G94" s="25" t="s">
        <v>12</v>
      </c>
      <c r="H94" s="26">
        <v>2003</v>
      </c>
      <c r="I94" s="21" t="s">
        <v>24</v>
      </c>
      <c r="J94" s="9" t="s">
        <v>100</v>
      </c>
      <c r="K94" s="9" t="s">
        <v>173</v>
      </c>
      <c r="L94" s="96"/>
    </row>
    <row r="95" spans="1:13" ht="11.25">
      <c r="A95" s="21" t="s">
        <v>43</v>
      </c>
      <c r="B95" s="43">
        <v>3322.21</v>
      </c>
      <c r="C95" s="8">
        <v>1</v>
      </c>
      <c r="D95" s="29" t="s">
        <v>110</v>
      </c>
      <c r="E95" s="30">
        <v>70688</v>
      </c>
      <c r="F95" s="25" t="s">
        <v>21</v>
      </c>
      <c r="G95" s="30" t="s">
        <v>12</v>
      </c>
      <c r="H95" s="26">
        <v>2009</v>
      </c>
      <c r="I95" s="21" t="s">
        <v>224</v>
      </c>
      <c r="J95" s="9" t="s">
        <v>100</v>
      </c>
      <c r="K95" s="9" t="s">
        <v>174</v>
      </c>
      <c r="L95" s="96"/>
    </row>
    <row r="96" spans="1:13" ht="11.25">
      <c r="A96" s="21" t="s">
        <v>43</v>
      </c>
      <c r="B96" s="43">
        <v>3322.21</v>
      </c>
      <c r="C96" s="8">
        <v>1</v>
      </c>
      <c r="D96" s="36" t="s">
        <v>111</v>
      </c>
      <c r="E96" s="30">
        <v>71250</v>
      </c>
      <c r="F96" s="30" t="s">
        <v>21</v>
      </c>
      <c r="G96" s="30" t="s">
        <v>12</v>
      </c>
      <c r="H96" s="39">
        <v>2013</v>
      </c>
      <c r="I96" s="27" t="s">
        <v>234</v>
      </c>
      <c r="J96" s="9" t="s">
        <v>100</v>
      </c>
      <c r="K96" s="59" t="s">
        <v>271</v>
      </c>
      <c r="L96" s="60"/>
    </row>
    <row r="97" spans="1:13" ht="11.25">
      <c r="A97" s="21" t="s">
        <v>43</v>
      </c>
      <c r="B97" s="43">
        <v>3322.21</v>
      </c>
      <c r="C97" s="8">
        <v>1</v>
      </c>
      <c r="D97" s="36" t="s">
        <v>112</v>
      </c>
      <c r="E97" s="9">
        <v>71781</v>
      </c>
      <c r="F97" s="25" t="s">
        <v>21</v>
      </c>
      <c r="G97" s="25" t="s">
        <v>12</v>
      </c>
      <c r="H97" s="26">
        <v>2018</v>
      </c>
      <c r="I97" s="21" t="s">
        <v>224</v>
      </c>
      <c r="J97" s="9" t="s">
        <v>100</v>
      </c>
      <c r="K97" s="9" t="s">
        <v>175</v>
      </c>
    </row>
    <row r="98" spans="1:13" ht="11.25">
      <c r="A98" s="21" t="s">
        <v>43</v>
      </c>
      <c r="B98" s="43">
        <v>3322.21</v>
      </c>
      <c r="C98" s="8">
        <v>1</v>
      </c>
      <c r="D98" s="36" t="s">
        <v>113</v>
      </c>
      <c r="E98" s="30">
        <v>70726</v>
      </c>
      <c r="F98" s="30" t="s">
        <v>21</v>
      </c>
      <c r="G98" s="30" t="s">
        <v>12</v>
      </c>
      <c r="H98" s="26">
        <v>2012</v>
      </c>
      <c r="I98" s="21" t="s">
        <v>224</v>
      </c>
      <c r="J98" s="9" t="s">
        <v>100</v>
      </c>
      <c r="K98" s="9" t="s">
        <v>176</v>
      </c>
    </row>
    <row r="99" spans="1:13" ht="11.25">
      <c r="A99" s="21" t="s">
        <v>43</v>
      </c>
      <c r="B99" s="43">
        <v>3322.21</v>
      </c>
      <c r="C99" s="8">
        <v>1</v>
      </c>
      <c r="D99" s="29" t="s">
        <v>114</v>
      </c>
      <c r="E99" s="30" t="s">
        <v>115</v>
      </c>
      <c r="F99" s="25" t="s">
        <v>21</v>
      </c>
      <c r="G99" s="25" t="s">
        <v>12</v>
      </c>
      <c r="H99" s="26">
        <v>1991</v>
      </c>
      <c r="I99" s="21" t="s">
        <v>224</v>
      </c>
      <c r="J99" s="9" t="s">
        <v>100</v>
      </c>
      <c r="K99" s="9" t="s">
        <v>164</v>
      </c>
    </row>
    <row r="100" spans="1:13" ht="11.25">
      <c r="A100" s="21" t="s">
        <v>43</v>
      </c>
      <c r="B100" s="43">
        <v>3322.21</v>
      </c>
      <c r="C100" s="8">
        <v>1</v>
      </c>
      <c r="D100" s="36" t="s">
        <v>116</v>
      </c>
      <c r="E100" s="30">
        <v>71903</v>
      </c>
      <c r="F100" s="30" t="s">
        <v>21</v>
      </c>
      <c r="G100" s="30" t="s">
        <v>12</v>
      </c>
      <c r="H100" s="39">
        <v>2019</v>
      </c>
      <c r="I100" s="27" t="s">
        <v>224</v>
      </c>
      <c r="J100" s="9" t="s">
        <v>100</v>
      </c>
      <c r="K100" s="9" t="s">
        <v>177</v>
      </c>
    </row>
    <row r="101" spans="1:13" ht="11.25">
      <c r="A101" s="21" t="s">
        <v>43</v>
      </c>
      <c r="B101" s="43">
        <v>3322.21</v>
      </c>
      <c r="C101" s="8">
        <v>1</v>
      </c>
      <c r="D101" s="36" t="s">
        <v>117</v>
      </c>
      <c r="E101" s="25">
        <v>71501</v>
      </c>
      <c r="F101" s="25" t="s">
        <v>21</v>
      </c>
      <c r="G101" s="25" t="s">
        <v>12</v>
      </c>
      <c r="H101" s="26">
        <v>2014</v>
      </c>
      <c r="I101" s="21" t="s">
        <v>224</v>
      </c>
      <c r="J101" s="9" t="s">
        <v>100</v>
      </c>
      <c r="K101" s="9" t="s">
        <v>178</v>
      </c>
    </row>
    <row r="102" spans="1:13" ht="11.25">
      <c r="A102" s="21" t="s">
        <v>43</v>
      </c>
      <c r="B102" s="43">
        <v>3322.21</v>
      </c>
      <c r="C102" s="8">
        <v>1</v>
      </c>
      <c r="D102" s="36" t="s">
        <v>118</v>
      </c>
      <c r="E102" s="30">
        <v>71893</v>
      </c>
      <c r="F102" s="25" t="s">
        <v>21</v>
      </c>
      <c r="G102" s="25" t="s">
        <v>12</v>
      </c>
      <c r="H102" s="26">
        <v>2019</v>
      </c>
      <c r="I102" s="21" t="s">
        <v>224</v>
      </c>
      <c r="J102" s="9" t="s">
        <v>100</v>
      </c>
      <c r="K102" s="9" t="s">
        <v>272</v>
      </c>
    </row>
    <row r="103" spans="1:13" ht="11.25">
      <c r="A103" s="21" t="s">
        <v>43</v>
      </c>
      <c r="B103" s="43">
        <v>3322.21</v>
      </c>
      <c r="C103" s="8">
        <v>1</v>
      </c>
      <c r="D103" s="36" t="s">
        <v>119</v>
      </c>
      <c r="E103" s="44">
        <v>71812</v>
      </c>
      <c r="F103" s="25" t="s">
        <v>21</v>
      </c>
      <c r="G103" s="25" t="s">
        <v>12</v>
      </c>
      <c r="H103" s="26">
        <v>2017</v>
      </c>
      <c r="I103" s="21" t="s">
        <v>227</v>
      </c>
      <c r="J103" s="9" t="s">
        <v>100</v>
      </c>
      <c r="K103" s="9" t="s">
        <v>273</v>
      </c>
    </row>
    <row r="104" spans="1:13" ht="11.25">
      <c r="A104" s="21" t="s">
        <v>43</v>
      </c>
      <c r="B104" s="43">
        <v>3322.21</v>
      </c>
      <c r="C104" s="8">
        <v>1</v>
      </c>
      <c r="D104" s="36" t="s">
        <v>120</v>
      </c>
      <c r="E104" s="9">
        <v>70998</v>
      </c>
      <c r="F104" s="25" t="s">
        <v>21</v>
      </c>
      <c r="G104" s="25" t="s">
        <v>12</v>
      </c>
      <c r="H104" s="26">
        <v>2012</v>
      </c>
      <c r="I104" s="21" t="s">
        <v>227</v>
      </c>
      <c r="J104" s="9" t="s">
        <v>100</v>
      </c>
      <c r="K104" s="9" t="s">
        <v>274</v>
      </c>
    </row>
    <row r="105" spans="1:13" ht="11.25">
      <c r="A105" s="27" t="s">
        <v>43</v>
      </c>
      <c r="B105" s="35">
        <v>3322.21</v>
      </c>
      <c r="C105" s="8">
        <v>1</v>
      </c>
      <c r="D105" s="32" t="s">
        <v>284</v>
      </c>
      <c r="E105" s="13">
        <v>71956</v>
      </c>
      <c r="F105" s="13" t="s">
        <v>21</v>
      </c>
      <c r="G105" s="13" t="s">
        <v>12</v>
      </c>
      <c r="H105" s="16">
        <v>2021</v>
      </c>
      <c r="I105" s="23" t="s">
        <v>227</v>
      </c>
      <c r="J105" s="53" t="s">
        <v>100</v>
      </c>
      <c r="K105" s="53" t="s">
        <v>179</v>
      </c>
    </row>
    <row r="106" spans="1:13" ht="11.25">
      <c r="A106" s="21" t="s">
        <v>43</v>
      </c>
      <c r="B106" s="43">
        <v>3322.21</v>
      </c>
      <c r="C106" s="8">
        <v>1</v>
      </c>
      <c r="D106" s="36" t="s">
        <v>122</v>
      </c>
      <c r="E106" s="25">
        <v>70670</v>
      </c>
      <c r="F106" s="25" t="s">
        <v>21</v>
      </c>
      <c r="G106" s="25" t="s">
        <v>12</v>
      </c>
      <c r="H106" s="26">
        <v>2012</v>
      </c>
      <c r="I106" s="21" t="s">
        <v>227</v>
      </c>
      <c r="J106" s="9" t="s">
        <v>100</v>
      </c>
      <c r="K106" s="9" t="s">
        <v>180</v>
      </c>
    </row>
    <row r="107" spans="1:13" ht="11.25">
      <c r="A107" s="21" t="s">
        <v>43</v>
      </c>
      <c r="B107" s="43">
        <v>3322.21</v>
      </c>
      <c r="C107" s="8">
        <v>1</v>
      </c>
      <c r="D107" s="36" t="s">
        <v>123</v>
      </c>
      <c r="E107" s="25">
        <v>71826</v>
      </c>
      <c r="F107" s="36" t="s">
        <v>21</v>
      </c>
      <c r="G107" s="30" t="s">
        <v>12</v>
      </c>
      <c r="H107" s="26">
        <v>2018</v>
      </c>
      <c r="I107" s="21" t="s">
        <v>229</v>
      </c>
      <c r="J107" s="9" t="s">
        <v>100</v>
      </c>
      <c r="K107" s="9" t="s">
        <v>181</v>
      </c>
    </row>
    <row r="108" spans="1:13" ht="11.25">
      <c r="A108" s="21" t="s">
        <v>43</v>
      </c>
      <c r="B108" s="43">
        <v>3322.21</v>
      </c>
      <c r="C108" s="8">
        <v>1</v>
      </c>
      <c r="D108" s="23" t="s">
        <v>137</v>
      </c>
      <c r="E108" s="13">
        <v>71927</v>
      </c>
      <c r="F108" s="13" t="s">
        <v>21</v>
      </c>
      <c r="G108" s="13" t="s">
        <v>12</v>
      </c>
      <c r="H108" s="16">
        <v>2020</v>
      </c>
      <c r="I108" s="23" t="s">
        <v>232</v>
      </c>
      <c r="J108" s="9" t="s">
        <v>100</v>
      </c>
      <c r="K108" s="53" t="s">
        <v>275</v>
      </c>
    </row>
    <row r="109" spans="1:13" ht="11.25">
      <c r="A109" s="21" t="s">
        <v>43</v>
      </c>
      <c r="B109" s="22">
        <v>3322.21</v>
      </c>
      <c r="C109" s="8">
        <v>1</v>
      </c>
      <c r="D109" s="40" t="s">
        <v>125</v>
      </c>
      <c r="E109" s="13">
        <v>70700</v>
      </c>
      <c r="F109" s="13" t="s">
        <v>21</v>
      </c>
      <c r="G109" s="13" t="s">
        <v>12</v>
      </c>
      <c r="H109" s="16">
        <v>2012</v>
      </c>
      <c r="I109" s="23" t="s">
        <v>229</v>
      </c>
      <c r="J109" s="9" t="s">
        <v>100</v>
      </c>
      <c r="K109" s="53" t="s">
        <v>276</v>
      </c>
    </row>
    <row r="110" spans="1:13" ht="11.25">
      <c r="A110" s="21" t="s">
        <v>43</v>
      </c>
      <c r="B110" s="22">
        <v>3322.21</v>
      </c>
      <c r="C110" s="8">
        <v>1</v>
      </c>
      <c r="D110" s="19" t="s">
        <v>133</v>
      </c>
      <c r="E110" s="13">
        <v>71855</v>
      </c>
      <c r="F110" s="13" t="s">
        <v>21</v>
      </c>
      <c r="G110" s="13" t="s">
        <v>12</v>
      </c>
      <c r="H110" s="16">
        <v>2018</v>
      </c>
      <c r="I110" s="23" t="s">
        <v>224</v>
      </c>
      <c r="J110" s="9" t="s">
        <v>100</v>
      </c>
      <c r="K110" s="53" t="s">
        <v>178</v>
      </c>
    </row>
    <row r="111" spans="1:13" ht="11.25">
      <c r="A111" s="21" t="s">
        <v>43</v>
      </c>
      <c r="B111" s="22">
        <v>3322.21</v>
      </c>
      <c r="C111" s="8">
        <v>1</v>
      </c>
      <c r="D111" s="124" t="s">
        <v>38</v>
      </c>
      <c r="F111" s="13" t="s">
        <v>21</v>
      </c>
      <c r="G111" s="13" t="s">
        <v>12</v>
      </c>
      <c r="H111" s="4">
        <v>2022</v>
      </c>
      <c r="I111" s="1" t="s">
        <v>229</v>
      </c>
      <c r="J111" s="9" t="s">
        <v>100</v>
      </c>
      <c r="K111" s="53" t="s">
        <v>278</v>
      </c>
      <c r="L111" s="97"/>
      <c r="M111" s="66"/>
    </row>
    <row r="112" spans="1:13" ht="11.25">
      <c r="A112" s="21" t="s">
        <v>46</v>
      </c>
      <c r="B112" s="43">
        <v>2159.44</v>
      </c>
      <c r="C112" s="8">
        <v>1</v>
      </c>
      <c r="D112" s="40" t="s">
        <v>126</v>
      </c>
      <c r="E112" s="13">
        <v>71404</v>
      </c>
      <c r="F112" s="13" t="s">
        <v>21</v>
      </c>
      <c r="G112" s="13" t="s">
        <v>12</v>
      </c>
      <c r="H112" s="16">
        <v>2014</v>
      </c>
      <c r="I112" s="23" t="s">
        <v>227</v>
      </c>
      <c r="J112" s="53" t="s">
        <v>127</v>
      </c>
      <c r="K112" s="53" t="s">
        <v>273</v>
      </c>
    </row>
    <row r="113" spans="1:12" ht="11.25">
      <c r="A113" s="21" t="s">
        <v>46</v>
      </c>
      <c r="B113" s="43">
        <v>2159.44</v>
      </c>
      <c r="C113" s="8">
        <v>1</v>
      </c>
      <c r="D113" s="34" t="s">
        <v>128</v>
      </c>
      <c r="E113" s="17">
        <v>71921</v>
      </c>
      <c r="F113" s="17" t="s">
        <v>21</v>
      </c>
      <c r="G113" s="17" t="s">
        <v>12</v>
      </c>
      <c r="H113" s="20">
        <v>2019</v>
      </c>
      <c r="I113" s="32" t="s">
        <v>234</v>
      </c>
      <c r="J113" s="56" t="s">
        <v>127</v>
      </c>
      <c r="K113" s="56" t="s">
        <v>182</v>
      </c>
      <c r="L113" s="1"/>
    </row>
    <row r="114" spans="1:12" ht="11.25">
      <c r="A114" s="27" t="s">
        <v>46</v>
      </c>
      <c r="B114" s="35">
        <v>2159.44</v>
      </c>
      <c r="C114" s="8">
        <v>1</v>
      </c>
      <c r="D114" s="19" t="s">
        <v>129</v>
      </c>
      <c r="E114" s="13">
        <v>71757</v>
      </c>
      <c r="F114" s="13" t="s">
        <v>21</v>
      </c>
      <c r="G114" s="13" t="s">
        <v>12</v>
      </c>
      <c r="H114" s="16">
        <v>2016</v>
      </c>
      <c r="I114" s="23" t="s">
        <v>224</v>
      </c>
      <c r="J114" s="53" t="s">
        <v>127</v>
      </c>
      <c r="K114" s="53" t="s">
        <v>169</v>
      </c>
    </row>
    <row r="115" spans="1:12" ht="11.25">
      <c r="A115" s="21" t="s">
        <v>46</v>
      </c>
      <c r="B115" s="43">
        <v>2159.44</v>
      </c>
      <c r="C115" s="8">
        <v>1</v>
      </c>
      <c r="D115" s="40" t="s">
        <v>130</v>
      </c>
      <c r="E115" s="13">
        <v>7021</v>
      </c>
      <c r="F115" s="13" t="s">
        <v>21</v>
      </c>
      <c r="G115" s="13" t="s">
        <v>12</v>
      </c>
      <c r="H115" s="16">
        <v>1991</v>
      </c>
      <c r="I115" s="23" t="s">
        <v>224</v>
      </c>
      <c r="J115" s="53" t="s">
        <v>127</v>
      </c>
      <c r="K115" s="53" t="s">
        <v>183</v>
      </c>
    </row>
    <row r="116" spans="1:12" ht="11.25">
      <c r="A116" s="21" t="s">
        <v>46</v>
      </c>
      <c r="B116" s="43">
        <v>2159.44</v>
      </c>
      <c r="C116" s="8">
        <v>1</v>
      </c>
      <c r="D116" s="40" t="s">
        <v>131</v>
      </c>
      <c r="E116" s="17">
        <v>71439</v>
      </c>
      <c r="F116" s="13" t="s">
        <v>21</v>
      </c>
      <c r="G116" s="13" t="s">
        <v>12</v>
      </c>
      <c r="H116" s="16">
        <v>2008</v>
      </c>
      <c r="I116" s="23" t="s">
        <v>224</v>
      </c>
      <c r="J116" s="53" t="s">
        <v>127</v>
      </c>
      <c r="K116" s="53" t="s">
        <v>184</v>
      </c>
    </row>
    <row r="117" spans="1:12" ht="11.25">
      <c r="A117" s="27" t="s">
        <v>46</v>
      </c>
      <c r="B117" s="35">
        <v>2159.44</v>
      </c>
      <c r="C117" s="8">
        <v>1</v>
      </c>
      <c r="D117" s="19" t="s">
        <v>132</v>
      </c>
      <c r="E117" s="17">
        <v>71829</v>
      </c>
      <c r="F117" s="19" t="s">
        <v>21</v>
      </c>
      <c r="G117" s="17" t="s">
        <v>12</v>
      </c>
      <c r="H117" s="16">
        <v>2018</v>
      </c>
      <c r="I117" s="23" t="s">
        <v>224</v>
      </c>
      <c r="J117" s="53" t="s">
        <v>127</v>
      </c>
      <c r="K117" s="53" t="s">
        <v>185</v>
      </c>
    </row>
    <row r="118" spans="1:12" ht="11.25">
      <c r="A118" s="21" t="s">
        <v>46</v>
      </c>
      <c r="B118" s="43">
        <v>2159.44</v>
      </c>
      <c r="C118" s="8">
        <v>1</v>
      </c>
      <c r="D118" s="19" t="s">
        <v>143</v>
      </c>
      <c r="E118" s="13">
        <v>71873</v>
      </c>
      <c r="F118" s="13" t="s">
        <v>21</v>
      </c>
      <c r="G118" s="13" t="s">
        <v>12</v>
      </c>
      <c r="H118" s="16">
        <v>2018</v>
      </c>
      <c r="I118" s="23" t="s">
        <v>224</v>
      </c>
      <c r="J118" s="53" t="s">
        <v>139</v>
      </c>
      <c r="K118" s="53" t="s">
        <v>189</v>
      </c>
    </row>
    <row r="119" spans="1:12" ht="11.25">
      <c r="A119" s="21" t="s">
        <v>46</v>
      </c>
      <c r="B119" s="43">
        <v>2159.44</v>
      </c>
      <c r="C119" s="8">
        <v>1</v>
      </c>
      <c r="D119" s="19" t="s">
        <v>134</v>
      </c>
      <c r="E119" s="13">
        <v>71340</v>
      </c>
      <c r="F119" s="13" t="s">
        <v>21</v>
      </c>
      <c r="G119" s="13" t="s">
        <v>12</v>
      </c>
      <c r="H119" s="16">
        <v>2013</v>
      </c>
      <c r="I119" s="23" t="s">
        <v>227</v>
      </c>
      <c r="J119" s="53" t="s">
        <v>127</v>
      </c>
      <c r="K119" s="53" t="s">
        <v>273</v>
      </c>
    </row>
    <row r="120" spans="1:12" ht="11.25">
      <c r="A120" s="27" t="s">
        <v>46</v>
      </c>
      <c r="B120" s="35">
        <v>2159.44</v>
      </c>
      <c r="C120" s="8">
        <v>1</v>
      </c>
      <c r="D120" s="90" t="s">
        <v>193</v>
      </c>
      <c r="E120" s="13">
        <v>71935</v>
      </c>
      <c r="F120" s="13" t="s">
        <v>21</v>
      </c>
      <c r="G120" s="13" t="s">
        <v>12</v>
      </c>
      <c r="H120" s="16">
        <v>2021</v>
      </c>
      <c r="I120" s="23" t="s">
        <v>227</v>
      </c>
      <c r="J120" s="53" t="s">
        <v>127</v>
      </c>
      <c r="K120" s="53" t="s">
        <v>273</v>
      </c>
    </row>
    <row r="121" spans="1:12" ht="11.25">
      <c r="A121" s="21" t="s">
        <v>46</v>
      </c>
      <c r="B121" s="43">
        <v>2159.44</v>
      </c>
      <c r="C121" s="8">
        <v>1</v>
      </c>
      <c r="D121" s="19" t="s">
        <v>135</v>
      </c>
      <c r="E121" s="13">
        <v>2569</v>
      </c>
      <c r="F121" s="13" t="s">
        <v>136</v>
      </c>
      <c r="G121" s="13" t="s">
        <v>17</v>
      </c>
      <c r="H121" s="16">
        <v>1988</v>
      </c>
      <c r="I121" s="23" t="s">
        <v>227</v>
      </c>
      <c r="J121" s="53" t="s">
        <v>127</v>
      </c>
      <c r="K121" s="53" t="s">
        <v>273</v>
      </c>
    </row>
    <row r="122" spans="1:12" ht="11.25">
      <c r="A122" s="21" t="s">
        <v>46</v>
      </c>
      <c r="B122" s="43">
        <v>2159.44</v>
      </c>
      <c r="C122" s="8">
        <v>1</v>
      </c>
      <c r="D122" s="19" t="s">
        <v>279</v>
      </c>
      <c r="E122" s="13">
        <v>71951</v>
      </c>
      <c r="F122" s="13" t="s">
        <v>21</v>
      </c>
      <c r="G122" s="13" t="s">
        <v>12</v>
      </c>
      <c r="H122" s="16">
        <v>2021</v>
      </c>
      <c r="I122" s="23" t="s">
        <v>227</v>
      </c>
      <c r="J122" s="53" t="s">
        <v>127</v>
      </c>
      <c r="K122" s="53" t="s">
        <v>274</v>
      </c>
    </row>
    <row r="123" spans="1:12" ht="11.25">
      <c r="A123" s="27" t="s">
        <v>46</v>
      </c>
      <c r="B123" s="35">
        <v>2159.44</v>
      </c>
      <c r="C123" s="8">
        <v>1</v>
      </c>
      <c r="D123" s="23" t="s">
        <v>218</v>
      </c>
      <c r="E123" s="13">
        <v>71947</v>
      </c>
      <c r="F123" s="13" t="s">
        <v>21</v>
      </c>
      <c r="G123" s="13" t="s">
        <v>12</v>
      </c>
      <c r="H123" s="16">
        <v>2021</v>
      </c>
      <c r="I123" s="23" t="s">
        <v>232</v>
      </c>
      <c r="J123" s="53" t="s">
        <v>127</v>
      </c>
      <c r="K123" s="53" t="s">
        <v>280</v>
      </c>
    </row>
    <row r="124" spans="1:12" ht="11.25">
      <c r="A124" s="21" t="s">
        <v>46</v>
      </c>
      <c r="B124" s="43">
        <v>2159.44</v>
      </c>
      <c r="C124" s="8">
        <v>1</v>
      </c>
      <c r="D124" s="19" t="s">
        <v>138</v>
      </c>
      <c r="E124" s="13">
        <v>71896</v>
      </c>
      <c r="F124" s="13" t="s">
        <v>21</v>
      </c>
      <c r="G124" s="13" t="s">
        <v>12</v>
      </c>
      <c r="H124" s="16">
        <v>2019</v>
      </c>
      <c r="I124" s="23" t="s">
        <v>232</v>
      </c>
      <c r="J124" s="53" t="s">
        <v>127</v>
      </c>
      <c r="K124" s="53" t="s">
        <v>281</v>
      </c>
    </row>
    <row r="125" spans="1:12" ht="11.25">
      <c r="A125" s="21" t="s">
        <v>46</v>
      </c>
      <c r="B125" s="43">
        <v>2159.44</v>
      </c>
      <c r="C125" s="8">
        <v>1</v>
      </c>
      <c r="D125" s="19" t="s">
        <v>219</v>
      </c>
      <c r="E125" s="13">
        <v>71948</v>
      </c>
      <c r="F125" s="13" t="s">
        <v>21</v>
      </c>
      <c r="G125" s="13" t="s">
        <v>12</v>
      </c>
      <c r="H125" s="16">
        <v>2021</v>
      </c>
      <c r="I125" s="23" t="s">
        <v>232</v>
      </c>
      <c r="J125" s="53" t="s">
        <v>127</v>
      </c>
      <c r="K125" s="53" t="s">
        <v>280</v>
      </c>
    </row>
    <row r="126" spans="1:12" ht="11.25">
      <c r="A126" s="21" t="s">
        <v>49</v>
      </c>
      <c r="B126" s="22">
        <v>1328.89</v>
      </c>
      <c r="C126" s="8">
        <v>1</v>
      </c>
      <c r="D126" s="19" t="s">
        <v>220</v>
      </c>
      <c r="E126" s="13">
        <v>71949</v>
      </c>
      <c r="F126" s="17" t="s">
        <v>21</v>
      </c>
      <c r="G126" s="17" t="s">
        <v>12</v>
      </c>
      <c r="H126" s="16">
        <v>2021</v>
      </c>
      <c r="I126" s="23" t="s">
        <v>234</v>
      </c>
      <c r="J126" s="53" t="s">
        <v>139</v>
      </c>
      <c r="K126" s="53" t="s">
        <v>282</v>
      </c>
    </row>
    <row r="127" spans="1:12" ht="11.25">
      <c r="A127" s="27" t="s">
        <v>49</v>
      </c>
      <c r="B127" s="35">
        <v>1328.89</v>
      </c>
      <c r="C127" s="8">
        <v>1</v>
      </c>
      <c r="D127" s="23" t="s">
        <v>140</v>
      </c>
      <c r="E127" s="13">
        <v>71915</v>
      </c>
      <c r="F127" s="17" t="s">
        <v>21</v>
      </c>
      <c r="G127" s="17" t="s">
        <v>12</v>
      </c>
      <c r="H127" s="16">
        <v>2019</v>
      </c>
      <c r="I127" s="23" t="s">
        <v>18</v>
      </c>
      <c r="J127" s="53" t="s">
        <v>139</v>
      </c>
      <c r="K127" s="53" t="s">
        <v>186</v>
      </c>
    </row>
    <row r="128" spans="1:12" ht="11.25">
      <c r="A128" s="21" t="s">
        <v>49</v>
      </c>
      <c r="B128" s="43">
        <v>1328.89</v>
      </c>
      <c r="C128" s="8">
        <v>1</v>
      </c>
      <c r="D128" s="40" t="s">
        <v>141</v>
      </c>
      <c r="E128" s="13">
        <v>71786</v>
      </c>
      <c r="F128" s="13" t="s">
        <v>21</v>
      </c>
      <c r="G128" s="13" t="s">
        <v>12</v>
      </c>
      <c r="H128" s="16">
        <v>2016</v>
      </c>
      <c r="I128" s="23" t="s">
        <v>229</v>
      </c>
      <c r="J128" s="53" t="s">
        <v>139</v>
      </c>
      <c r="K128" s="53" t="s">
        <v>187</v>
      </c>
    </row>
    <row r="129" spans="1:11" ht="11.25">
      <c r="A129" s="21" t="s">
        <v>49</v>
      </c>
      <c r="B129" s="43">
        <v>1328.89</v>
      </c>
      <c r="C129" s="8">
        <v>1</v>
      </c>
      <c r="D129" s="29" t="s">
        <v>142</v>
      </c>
      <c r="E129" s="30">
        <v>71749</v>
      </c>
      <c r="F129" s="25" t="s">
        <v>21</v>
      </c>
      <c r="G129" s="30" t="s">
        <v>12</v>
      </c>
      <c r="H129" s="26">
        <v>2015</v>
      </c>
      <c r="I129" s="21" t="s">
        <v>224</v>
      </c>
      <c r="J129" s="9" t="s">
        <v>139</v>
      </c>
      <c r="K129" s="9" t="s">
        <v>188</v>
      </c>
    </row>
    <row r="130" spans="1:11" ht="11.25">
      <c r="B130" s="98">
        <f>SUM(B3:B129)</f>
        <v>628549.6599999991</v>
      </c>
      <c r="C130" s="2">
        <f>SUM(C3:C129)</f>
        <v>127</v>
      </c>
    </row>
    <row r="153" spans="2:2" ht="11.25">
      <c r="B153" s="99"/>
    </row>
  </sheetData>
  <mergeCells count="2">
    <mergeCell ref="A1:I1"/>
    <mergeCell ref="M1:S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H8" sqref="G8:H9"/>
    </sheetView>
  </sheetViews>
  <sheetFormatPr defaultColWidth="13.28515625" defaultRowHeight="15"/>
  <cols>
    <col min="1" max="1" width="4.85546875" style="108" bestFit="1" customWidth="1"/>
    <col min="2" max="2" width="3.85546875" style="108" bestFit="1" customWidth="1"/>
    <col min="3" max="3" width="7.85546875" style="108" bestFit="1" customWidth="1"/>
    <col min="4" max="4" width="28.85546875" style="108" customWidth="1"/>
    <col min="5" max="5" width="9" style="108" bestFit="1" customWidth="1"/>
    <col min="6" max="6" width="9.28515625" style="108" customWidth="1"/>
    <col min="7" max="10" width="10.5703125" style="108" customWidth="1"/>
    <col min="11" max="16384" width="13.28515625" style="108"/>
  </cols>
  <sheetData>
    <row r="1" spans="1:10">
      <c r="A1" s="428" t="s">
        <v>327</v>
      </c>
      <c r="B1" s="428"/>
      <c r="C1" s="428"/>
      <c r="D1" s="428"/>
      <c r="E1" s="428"/>
      <c r="G1" s="429" t="s">
        <v>328</v>
      </c>
      <c r="H1" s="429"/>
      <c r="I1" s="429"/>
      <c r="J1" s="429"/>
    </row>
    <row r="2" spans="1:10">
      <c r="A2" s="101" t="s">
        <v>9</v>
      </c>
      <c r="B2" s="102" t="s">
        <v>2</v>
      </c>
      <c r="C2" s="101" t="s">
        <v>296</v>
      </c>
      <c r="D2" s="101" t="s">
        <v>3</v>
      </c>
      <c r="E2" s="103" t="s">
        <v>297</v>
      </c>
      <c r="G2" s="101" t="s">
        <v>9</v>
      </c>
      <c r="H2" s="101" t="s">
        <v>296</v>
      </c>
      <c r="I2" s="102" t="s">
        <v>2</v>
      </c>
      <c r="J2" s="101" t="s">
        <v>298</v>
      </c>
    </row>
    <row r="3" spans="1:10">
      <c r="A3" s="109" t="s">
        <v>299</v>
      </c>
      <c r="B3" s="110">
        <v>1</v>
      </c>
      <c r="C3" s="104">
        <v>1200.69</v>
      </c>
      <c r="D3" s="105" t="s">
        <v>300</v>
      </c>
      <c r="E3" s="106" t="s">
        <v>301</v>
      </c>
      <c r="G3" s="109" t="s">
        <v>299</v>
      </c>
      <c r="H3" s="104">
        <v>1200.69</v>
      </c>
      <c r="I3" s="110">
        <v>6</v>
      </c>
      <c r="J3" s="111">
        <f>H3*I3</f>
        <v>7204.14</v>
      </c>
    </row>
    <row r="4" spans="1:10">
      <c r="A4" s="109" t="s">
        <v>299</v>
      </c>
      <c r="B4" s="110">
        <v>1</v>
      </c>
      <c r="C4" s="104">
        <v>1200.69</v>
      </c>
      <c r="D4" s="105" t="s">
        <v>302</v>
      </c>
      <c r="E4" s="106" t="s">
        <v>303</v>
      </c>
      <c r="G4" s="109" t="s">
        <v>304</v>
      </c>
      <c r="H4" s="106">
        <v>732.55</v>
      </c>
      <c r="I4" s="110">
        <v>7</v>
      </c>
      <c r="J4" s="111">
        <f t="shared" ref="J4:J6" si="0">H4*I4</f>
        <v>5127.8499999999995</v>
      </c>
    </row>
    <row r="5" spans="1:10">
      <c r="A5" s="109" t="s">
        <v>299</v>
      </c>
      <c r="B5" s="110">
        <v>1</v>
      </c>
      <c r="C5" s="104">
        <v>1200.69</v>
      </c>
      <c r="D5" s="105" t="s">
        <v>305</v>
      </c>
      <c r="E5" s="106" t="s">
        <v>306</v>
      </c>
      <c r="G5" s="109" t="s">
        <v>307</v>
      </c>
      <c r="H5" s="106">
        <v>488.36</v>
      </c>
      <c r="I5" s="110">
        <v>3</v>
      </c>
      <c r="J5" s="111">
        <f t="shared" si="0"/>
        <v>1465.08</v>
      </c>
    </row>
    <row r="6" spans="1:10">
      <c r="A6" s="109" t="s">
        <v>299</v>
      </c>
      <c r="B6" s="110">
        <v>1</v>
      </c>
      <c r="C6" s="104">
        <v>1200.69</v>
      </c>
      <c r="D6" s="105" t="s">
        <v>308</v>
      </c>
      <c r="E6" s="106">
        <v>280</v>
      </c>
      <c r="G6" s="112" t="s">
        <v>309</v>
      </c>
      <c r="H6" s="106">
        <v>436.04</v>
      </c>
      <c r="I6" s="113">
        <v>6</v>
      </c>
      <c r="J6" s="111">
        <f t="shared" si="0"/>
        <v>2616.2400000000002</v>
      </c>
    </row>
    <row r="7" spans="1:10">
      <c r="A7" s="109" t="s">
        <v>299</v>
      </c>
      <c r="B7" s="110">
        <v>1</v>
      </c>
      <c r="C7" s="104">
        <v>1200.69</v>
      </c>
      <c r="D7" s="105" t="s">
        <v>310</v>
      </c>
      <c r="E7" s="106">
        <v>663</v>
      </c>
      <c r="G7" s="114"/>
      <c r="H7" s="115"/>
      <c r="I7" s="116">
        <f>SUM(I3:I6)</f>
        <v>22</v>
      </c>
      <c r="J7" s="117">
        <f>SUM(J3:J6)</f>
        <v>16413.310000000001</v>
      </c>
    </row>
    <row r="8" spans="1:10">
      <c r="A8" s="109" t="s">
        <v>299</v>
      </c>
      <c r="B8" s="110">
        <v>1</v>
      </c>
      <c r="C8" s="104">
        <v>1200.69</v>
      </c>
      <c r="D8" s="105" t="s">
        <v>311</v>
      </c>
      <c r="E8" s="106">
        <v>752</v>
      </c>
    </row>
    <row r="9" spans="1:10">
      <c r="A9" s="109" t="s">
        <v>304</v>
      </c>
      <c r="B9" s="110">
        <v>1</v>
      </c>
      <c r="C9" s="106">
        <v>732.55</v>
      </c>
      <c r="D9" s="118" t="s">
        <v>312</v>
      </c>
      <c r="E9" s="106"/>
    </row>
    <row r="10" spans="1:10">
      <c r="A10" s="109" t="s">
        <v>304</v>
      </c>
      <c r="B10" s="110">
        <v>1</v>
      </c>
      <c r="C10" s="106">
        <v>732.55</v>
      </c>
      <c r="D10" s="105" t="s">
        <v>313</v>
      </c>
      <c r="E10" s="106">
        <v>647</v>
      </c>
    </row>
    <row r="11" spans="1:10">
      <c r="A11" s="109" t="s">
        <v>304</v>
      </c>
      <c r="B11" s="110">
        <v>1</v>
      </c>
      <c r="C11" s="106">
        <v>732.55</v>
      </c>
      <c r="D11" s="105" t="s">
        <v>314</v>
      </c>
      <c r="E11" s="106">
        <v>531</v>
      </c>
    </row>
    <row r="12" spans="1:10">
      <c r="A12" s="109" t="s">
        <v>304</v>
      </c>
      <c r="B12" s="110">
        <v>1</v>
      </c>
      <c r="C12" s="106">
        <v>732.55</v>
      </c>
      <c r="D12" s="118" t="s">
        <v>312</v>
      </c>
      <c r="E12" s="106"/>
    </row>
    <row r="13" spans="1:10">
      <c r="A13" s="109" t="s">
        <v>304</v>
      </c>
      <c r="B13" s="110">
        <v>1</v>
      </c>
      <c r="C13" s="106">
        <v>732.55</v>
      </c>
      <c r="D13" s="105" t="s">
        <v>315</v>
      </c>
      <c r="E13" s="106">
        <v>2187</v>
      </c>
    </row>
    <row r="14" spans="1:10">
      <c r="A14" s="109" t="s">
        <v>304</v>
      </c>
      <c r="B14" s="110">
        <v>1</v>
      </c>
      <c r="C14" s="106">
        <v>732.55</v>
      </c>
      <c r="D14" s="105" t="s">
        <v>316</v>
      </c>
      <c r="E14" s="106">
        <v>2232</v>
      </c>
    </row>
    <row r="15" spans="1:10">
      <c r="A15" s="109" t="s">
        <v>304</v>
      </c>
      <c r="B15" s="110">
        <v>1</v>
      </c>
      <c r="C15" s="106">
        <v>732.55</v>
      </c>
      <c r="D15" s="118" t="s">
        <v>312</v>
      </c>
      <c r="E15" s="106">
        <v>2704</v>
      </c>
    </row>
    <row r="16" spans="1:10">
      <c r="A16" s="109" t="s">
        <v>307</v>
      </c>
      <c r="B16" s="110">
        <v>1</v>
      </c>
      <c r="C16" s="106">
        <v>488.36</v>
      </c>
      <c r="D16" s="105" t="s">
        <v>317</v>
      </c>
      <c r="E16" s="106" t="s">
        <v>318</v>
      </c>
    </row>
    <row r="17" spans="1:5">
      <c r="A17" s="109" t="s">
        <v>307</v>
      </c>
      <c r="B17" s="110">
        <v>1</v>
      </c>
      <c r="C17" s="106">
        <v>488.36</v>
      </c>
      <c r="D17" s="118" t="s">
        <v>312</v>
      </c>
      <c r="E17" s="106"/>
    </row>
    <row r="18" spans="1:5">
      <c r="A18" s="109" t="s">
        <v>307</v>
      </c>
      <c r="B18" s="110">
        <v>1</v>
      </c>
      <c r="C18" s="106">
        <v>488.36</v>
      </c>
      <c r="D18" s="118" t="s">
        <v>312</v>
      </c>
      <c r="E18" s="106"/>
    </row>
    <row r="19" spans="1:5">
      <c r="A19" s="109" t="s">
        <v>307</v>
      </c>
      <c r="B19" s="110">
        <v>1</v>
      </c>
      <c r="C19" s="106">
        <v>488.36</v>
      </c>
      <c r="D19" s="118" t="s">
        <v>312</v>
      </c>
      <c r="E19" s="106"/>
    </row>
    <row r="20" spans="1:5">
      <c r="A20" s="109" t="s">
        <v>309</v>
      </c>
      <c r="B20" s="110">
        <v>1</v>
      </c>
      <c r="C20" s="106">
        <v>436.04</v>
      </c>
      <c r="D20" s="105" t="s">
        <v>319</v>
      </c>
      <c r="E20" s="107">
        <v>2194</v>
      </c>
    </row>
    <row r="21" spans="1:5">
      <c r="A21" s="109" t="s">
        <v>309</v>
      </c>
      <c r="B21" s="110">
        <v>1</v>
      </c>
      <c r="C21" s="106">
        <v>436.04</v>
      </c>
      <c r="D21" s="105" t="s">
        <v>320</v>
      </c>
      <c r="E21" s="106">
        <v>2640</v>
      </c>
    </row>
    <row r="22" spans="1:5">
      <c r="A22" s="109" t="s">
        <v>309</v>
      </c>
      <c r="B22" s="110">
        <v>1</v>
      </c>
      <c r="C22" s="106">
        <v>436.04</v>
      </c>
      <c r="D22" s="105" t="s">
        <v>321</v>
      </c>
      <c r="E22" s="106">
        <v>1996</v>
      </c>
    </row>
    <row r="23" spans="1:5">
      <c r="A23" s="109" t="s">
        <v>309</v>
      </c>
      <c r="B23" s="110">
        <v>1</v>
      </c>
      <c r="C23" s="106">
        <v>436.04</v>
      </c>
      <c r="D23" s="105" t="s">
        <v>322</v>
      </c>
      <c r="E23" s="106">
        <v>774</v>
      </c>
    </row>
    <row r="24" spans="1:5">
      <c r="A24" s="109" t="s">
        <v>309</v>
      </c>
      <c r="B24" s="110">
        <v>1</v>
      </c>
      <c r="C24" s="106">
        <v>436.04</v>
      </c>
      <c r="D24" s="119" t="s">
        <v>312</v>
      </c>
      <c r="E24" s="120"/>
    </row>
    <row r="25" spans="1:5">
      <c r="A25" s="112" t="s">
        <v>309</v>
      </c>
      <c r="B25" s="113">
        <v>1</v>
      </c>
      <c r="C25" s="106">
        <v>436.04</v>
      </c>
      <c r="D25" s="118" t="s">
        <v>312</v>
      </c>
      <c r="E25" s="120"/>
    </row>
    <row r="26" spans="1:5">
      <c r="A26" s="114"/>
      <c r="B26" s="121">
        <f>SUM(B3:B25)</f>
        <v>23</v>
      </c>
      <c r="C26" s="115">
        <f>SUM(C3:C25)</f>
        <v>16901.670000000006</v>
      </c>
      <c r="D26" s="114"/>
      <c r="E26" s="114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53"/>
  <sheetViews>
    <sheetView workbookViewId="0">
      <selection activeCell="F19" sqref="F19"/>
    </sheetView>
  </sheetViews>
  <sheetFormatPr defaultColWidth="9.140625" defaultRowHeight="12" customHeight="1"/>
  <cols>
    <col min="1" max="1" width="7" style="66" bestFit="1" customWidth="1"/>
    <col min="2" max="2" width="11" style="66" bestFit="1" customWidth="1"/>
    <col min="3" max="3" width="3.7109375" style="139" bestFit="1" customWidth="1"/>
    <col min="4" max="4" width="37.5703125" style="66" bestFit="1" customWidth="1"/>
    <col min="5" max="5" width="8.5703125" style="48" bestFit="1" customWidth="1"/>
    <col min="6" max="6" width="9.85546875" style="66" bestFit="1" customWidth="1"/>
    <col min="7" max="7" width="6.140625" style="66" bestFit="1" customWidth="1"/>
    <col min="8" max="8" width="4.42578125" style="151" bestFit="1" customWidth="1"/>
    <col min="9" max="9" width="7.85546875" style="66" bestFit="1" customWidth="1"/>
    <col min="10" max="10" width="15" style="157" bestFit="1" customWidth="1"/>
    <col min="11" max="11" width="56.42578125" style="157" bestFit="1" customWidth="1"/>
    <col min="12" max="12" width="7.140625" style="6" customWidth="1"/>
    <col min="13" max="13" width="14" style="66" bestFit="1" customWidth="1"/>
    <col min="14" max="14" width="7.7109375" style="66" customWidth="1"/>
    <col min="15" max="15" width="9.5703125" style="66" bestFit="1" customWidth="1"/>
    <col min="16" max="16" width="11.7109375" style="66" customWidth="1"/>
    <col min="17" max="17" width="7.85546875" style="66" customWidth="1"/>
    <col min="18" max="18" width="3.7109375" style="139" customWidth="1"/>
    <col min="19" max="19" width="9.5703125" style="66" customWidth="1"/>
    <col min="20" max="16384" width="9.140625" style="66"/>
  </cols>
  <sheetData>
    <row r="1" spans="1:19" ht="11.25">
      <c r="A1" s="430" t="s">
        <v>334</v>
      </c>
      <c r="B1" s="430"/>
      <c r="C1" s="430"/>
      <c r="D1" s="430"/>
      <c r="E1" s="430"/>
      <c r="F1" s="430"/>
      <c r="G1" s="430"/>
      <c r="H1" s="430"/>
      <c r="I1" s="430"/>
      <c r="J1" s="125"/>
      <c r="K1" s="125"/>
      <c r="M1" s="430" t="s">
        <v>337</v>
      </c>
      <c r="N1" s="430"/>
      <c r="O1" s="430"/>
      <c r="P1" s="430"/>
      <c r="Q1" s="430"/>
      <c r="R1" s="430"/>
      <c r="S1" s="430"/>
    </row>
    <row r="2" spans="1:19" ht="11.25">
      <c r="A2" s="126" t="s">
        <v>0</v>
      </c>
      <c r="B2" s="126" t="s">
        <v>1</v>
      </c>
      <c r="C2" s="127" t="s">
        <v>2</v>
      </c>
      <c r="D2" s="126" t="s">
        <v>3</v>
      </c>
      <c r="E2" s="59" t="s">
        <v>4</v>
      </c>
      <c r="F2" s="126" t="s">
        <v>5</v>
      </c>
      <c r="G2" s="126" t="s">
        <v>6</v>
      </c>
      <c r="H2" s="128" t="s">
        <v>221</v>
      </c>
      <c r="I2" s="126" t="s">
        <v>7</v>
      </c>
      <c r="J2" s="59" t="s">
        <v>8</v>
      </c>
      <c r="K2" s="59" t="s">
        <v>222</v>
      </c>
      <c r="M2" s="129"/>
      <c r="N2" s="129" t="s">
        <v>9</v>
      </c>
      <c r="O2" s="129" t="s">
        <v>10</v>
      </c>
      <c r="P2" s="129" t="s">
        <v>11</v>
      </c>
      <c r="Q2" s="129" t="s">
        <v>12</v>
      </c>
      <c r="R2" s="130" t="s">
        <v>2</v>
      </c>
      <c r="S2" s="129" t="s">
        <v>13</v>
      </c>
    </row>
    <row r="3" spans="1:19" ht="11.25">
      <c r="A3" s="126" t="s">
        <v>198</v>
      </c>
      <c r="B3" s="131">
        <v>14000</v>
      </c>
      <c r="C3" s="127">
        <v>1</v>
      </c>
      <c r="D3" s="12" t="s">
        <v>15</v>
      </c>
      <c r="E3" s="17">
        <v>71881</v>
      </c>
      <c r="F3" s="19" t="s">
        <v>16</v>
      </c>
      <c r="G3" s="17" t="s">
        <v>17</v>
      </c>
      <c r="H3" s="132">
        <v>2018</v>
      </c>
      <c r="I3" s="32" t="s">
        <v>18</v>
      </c>
      <c r="J3" s="56" t="s">
        <v>223</v>
      </c>
      <c r="K3" s="56" t="s">
        <v>223</v>
      </c>
      <c r="M3" s="27" t="s">
        <v>199</v>
      </c>
      <c r="N3" s="27" t="s">
        <v>200</v>
      </c>
      <c r="O3" s="133">
        <v>2800</v>
      </c>
      <c r="P3" s="133">
        <v>11200</v>
      </c>
      <c r="Q3" s="133">
        <f>O3+P3</f>
        <v>14000</v>
      </c>
      <c r="R3" s="134">
        <v>1</v>
      </c>
      <c r="S3" s="135">
        <f t="shared" ref="S3:S13" si="0">Q3*R3</f>
        <v>14000</v>
      </c>
    </row>
    <row r="4" spans="1:19" ht="11.25">
      <c r="A4" s="126" t="s">
        <v>201</v>
      </c>
      <c r="B4" s="131">
        <v>12000</v>
      </c>
      <c r="C4" s="127">
        <v>1</v>
      </c>
      <c r="D4" s="12" t="s">
        <v>23</v>
      </c>
      <c r="E4" s="17">
        <v>71579</v>
      </c>
      <c r="F4" s="17" t="s">
        <v>21</v>
      </c>
      <c r="G4" s="17" t="s">
        <v>12</v>
      </c>
      <c r="H4" s="20">
        <v>2015</v>
      </c>
      <c r="I4" s="32" t="s">
        <v>24</v>
      </c>
      <c r="J4" s="56" t="s">
        <v>25</v>
      </c>
      <c r="K4" s="56" t="s">
        <v>145</v>
      </c>
      <c r="M4" s="27" t="s">
        <v>202</v>
      </c>
      <c r="N4" s="27" t="s">
        <v>200</v>
      </c>
      <c r="O4" s="133">
        <v>2400</v>
      </c>
      <c r="P4" s="133">
        <v>9600</v>
      </c>
      <c r="Q4" s="133">
        <f>O4+P4</f>
        <v>12000</v>
      </c>
      <c r="R4" s="134">
        <v>6</v>
      </c>
      <c r="S4" s="135">
        <f t="shared" si="0"/>
        <v>72000</v>
      </c>
    </row>
    <row r="5" spans="1:19" ht="11.25">
      <c r="A5" s="126" t="s">
        <v>201</v>
      </c>
      <c r="B5" s="131">
        <v>12000</v>
      </c>
      <c r="C5" s="127">
        <v>1</v>
      </c>
      <c r="D5" s="12" t="s">
        <v>27</v>
      </c>
      <c r="E5" s="17">
        <v>71891</v>
      </c>
      <c r="F5" s="17" t="s">
        <v>28</v>
      </c>
      <c r="G5" s="17" t="s">
        <v>29</v>
      </c>
      <c r="H5" s="20">
        <v>2019</v>
      </c>
      <c r="I5" s="32" t="s">
        <v>224</v>
      </c>
      <c r="J5" s="56" t="s">
        <v>225</v>
      </c>
      <c r="K5" s="56" t="s">
        <v>226</v>
      </c>
      <c r="M5" s="129" t="s">
        <v>203</v>
      </c>
      <c r="N5" s="129" t="s">
        <v>14</v>
      </c>
      <c r="O5" s="136">
        <v>1993.32</v>
      </c>
      <c r="P5" s="136">
        <v>7973.3</v>
      </c>
      <c r="Q5" s="136">
        <v>9966.6200000000008</v>
      </c>
      <c r="R5" s="130">
        <v>3</v>
      </c>
      <c r="S5" s="137">
        <f t="shared" si="0"/>
        <v>29899.86</v>
      </c>
    </row>
    <row r="6" spans="1:19" ht="11.25">
      <c r="A6" s="126" t="s">
        <v>201</v>
      </c>
      <c r="B6" s="131">
        <v>12000</v>
      </c>
      <c r="C6" s="127">
        <v>1</v>
      </c>
      <c r="D6" s="12" t="s">
        <v>32</v>
      </c>
      <c r="E6" s="17">
        <v>71884</v>
      </c>
      <c r="F6" s="17" t="s">
        <v>21</v>
      </c>
      <c r="G6" s="17" t="s">
        <v>12</v>
      </c>
      <c r="H6" s="20">
        <v>2019</v>
      </c>
      <c r="I6" s="32" t="s">
        <v>227</v>
      </c>
      <c r="J6" s="56" t="s">
        <v>225</v>
      </c>
      <c r="K6" s="56" t="s">
        <v>228</v>
      </c>
      <c r="M6" s="129" t="s">
        <v>26</v>
      </c>
      <c r="N6" s="129" t="s">
        <v>19</v>
      </c>
      <c r="O6" s="136">
        <v>1461.77</v>
      </c>
      <c r="P6" s="136">
        <v>5847.08</v>
      </c>
      <c r="Q6" s="136">
        <v>7308.85</v>
      </c>
      <c r="R6" s="130">
        <v>6</v>
      </c>
      <c r="S6" s="137">
        <f t="shared" si="0"/>
        <v>43853.100000000006</v>
      </c>
    </row>
    <row r="7" spans="1:19" ht="11.25">
      <c r="A7" s="126" t="s">
        <v>201</v>
      </c>
      <c r="B7" s="131">
        <v>12000</v>
      </c>
      <c r="C7" s="127">
        <v>1</v>
      </c>
      <c r="D7" s="18" t="s">
        <v>35</v>
      </c>
      <c r="E7" s="17">
        <v>71880</v>
      </c>
      <c r="F7" s="19" t="s">
        <v>21</v>
      </c>
      <c r="G7" s="17" t="s">
        <v>12</v>
      </c>
      <c r="H7" s="20">
        <v>2019</v>
      </c>
      <c r="I7" s="32" t="s">
        <v>229</v>
      </c>
      <c r="J7" s="56" t="s">
        <v>230</v>
      </c>
      <c r="K7" s="56" t="s">
        <v>231</v>
      </c>
      <c r="M7" s="129" t="s">
        <v>30</v>
      </c>
      <c r="N7" s="129" t="s">
        <v>31</v>
      </c>
      <c r="O7" s="136">
        <v>1229.22</v>
      </c>
      <c r="P7" s="136">
        <v>4916.8599999999997</v>
      </c>
      <c r="Q7" s="136">
        <v>6146.08</v>
      </c>
      <c r="R7" s="130">
        <v>9</v>
      </c>
      <c r="S7" s="137">
        <f t="shared" si="0"/>
        <v>55314.720000000001</v>
      </c>
    </row>
    <row r="8" spans="1:19" ht="11.25">
      <c r="A8" s="126" t="s">
        <v>201</v>
      </c>
      <c r="B8" s="131">
        <v>12000</v>
      </c>
      <c r="C8" s="127">
        <v>1</v>
      </c>
      <c r="D8" s="12" t="s">
        <v>146</v>
      </c>
      <c r="E8" s="19">
        <v>71931</v>
      </c>
      <c r="F8" s="19" t="s">
        <v>21</v>
      </c>
      <c r="G8" s="19" t="s">
        <v>147</v>
      </c>
      <c r="H8" s="132">
        <v>2021</v>
      </c>
      <c r="I8" s="32" t="s">
        <v>232</v>
      </c>
      <c r="J8" s="56" t="s">
        <v>230</v>
      </c>
      <c r="K8" s="56" t="s">
        <v>329</v>
      </c>
      <c r="M8" s="129" t="s">
        <v>33</v>
      </c>
      <c r="N8" s="129" t="s">
        <v>34</v>
      </c>
      <c r="O8" s="136">
        <v>1129.55</v>
      </c>
      <c r="P8" s="136">
        <v>4518.2</v>
      </c>
      <c r="Q8" s="136">
        <v>5647.75</v>
      </c>
      <c r="R8" s="130">
        <v>27</v>
      </c>
      <c r="S8" s="137">
        <f t="shared" si="0"/>
        <v>152489.25</v>
      </c>
    </row>
    <row r="9" spans="1:19" ht="11.25">
      <c r="A9" s="126" t="s">
        <v>201</v>
      </c>
      <c r="B9" s="131">
        <v>12000</v>
      </c>
      <c r="C9" s="127">
        <v>1</v>
      </c>
      <c r="D9" s="12" t="s">
        <v>44</v>
      </c>
      <c r="E9" s="17">
        <v>71887</v>
      </c>
      <c r="F9" s="17" t="s">
        <v>21</v>
      </c>
      <c r="G9" s="17" t="s">
        <v>12</v>
      </c>
      <c r="H9" s="20">
        <v>2019</v>
      </c>
      <c r="I9" s="32" t="s">
        <v>234</v>
      </c>
      <c r="J9" s="56" t="s">
        <v>230</v>
      </c>
      <c r="K9" s="56" t="s">
        <v>235</v>
      </c>
      <c r="M9" s="129" t="s">
        <v>36</v>
      </c>
      <c r="N9" s="129" t="s">
        <v>37</v>
      </c>
      <c r="O9" s="129">
        <v>930.22</v>
      </c>
      <c r="P9" s="136">
        <v>3720.87</v>
      </c>
      <c r="Q9" s="136">
        <v>4651.09</v>
      </c>
      <c r="R9" s="130">
        <v>25</v>
      </c>
      <c r="S9" s="137">
        <f t="shared" si="0"/>
        <v>116277.25</v>
      </c>
    </row>
    <row r="10" spans="1:19" ht="11.25">
      <c r="A10" s="27" t="s">
        <v>14</v>
      </c>
      <c r="B10" s="28">
        <v>9966.6200000000008</v>
      </c>
      <c r="C10" s="127">
        <v>1</v>
      </c>
      <c r="D10" s="19" t="s">
        <v>41</v>
      </c>
      <c r="E10" s="17">
        <v>6971</v>
      </c>
      <c r="F10" s="17" t="s">
        <v>21</v>
      </c>
      <c r="G10" s="17" t="s">
        <v>12</v>
      </c>
      <c r="H10" s="20">
        <v>2009</v>
      </c>
      <c r="I10" s="32" t="s">
        <v>229</v>
      </c>
      <c r="J10" s="56" t="s">
        <v>236</v>
      </c>
      <c r="K10" s="56" t="s">
        <v>330</v>
      </c>
      <c r="M10" s="129" t="s">
        <v>39</v>
      </c>
      <c r="N10" s="129" t="s">
        <v>40</v>
      </c>
      <c r="O10" s="129">
        <v>807.29</v>
      </c>
      <c r="P10" s="136">
        <v>3229.18</v>
      </c>
      <c r="Q10" s="136">
        <v>4036.47</v>
      </c>
      <c r="R10" s="130">
        <v>4</v>
      </c>
      <c r="S10" s="137">
        <f t="shared" si="0"/>
        <v>16145.88</v>
      </c>
    </row>
    <row r="11" spans="1:19" ht="11.25">
      <c r="A11" s="27" t="s">
        <v>14</v>
      </c>
      <c r="B11" s="28">
        <v>9966.6200000000008</v>
      </c>
      <c r="C11" s="127">
        <v>1</v>
      </c>
      <c r="D11" s="32" t="s">
        <v>50</v>
      </c>
      <c r="E11" s="17">
        <v>71922</v>
      </c>
      <c r="F11" s="19" t="s">
        <v>21</v>
      </c>
      <c r="G11" s="17" t="s">
        <v>12</v>
      </c>
      <c r="H11" s="20">
        <v>2019</v>
      </c>
      <c r="I11" s="32" t="s">
        <v>18</v>
      </c>
      <c r="J11" s="56" t="s">
        <v>236</v>
      </c>
      <c r="K11" s="56" t="s">
        <v>331</v>
      </c>
      <c r="M11" s="129" t="s">
        <v>42</v>
      </c>
      <c r="N11" s="129" t="s">
        <v>43</v>
      </c>
      <c r="O11" s="129">
        <v>664.44</v>
      </c>
      <c r="P11" s="136">
        <v>2657.77</v>
      </c>
      <c r="Q11" s="136">
        <v>3322.21</v>
      </c>
      <c r="R11" s="130">
        <v>28</v>
      </c>
      <c r="S11" s="137">
        <f t="shared" si="0"/>
        <v>93021.88</v>
      </c>
    </row>
    <row r="12" spans="1:19">
      <c r="A12" s="27" t="s">
        <v>14</v>
      </c>
      <c r="B12" s="28">
        <v>9966.6200000000008</v>
      </c>
      <c r="C12" s="127">
        <v>1</v>
      </c>
      <c r="D12" s="24" t="s">
        <v>239</v>
      </c>
      <c r="E12" s="30">
        <v>71950</v>
      </c>
      <c r="F12" s="19" t="s">
        <v>21</v>
      </c>
      <c r="G12" s="17" t="s">
        <v>12</v>
      </c>
      <c r="H12" s="39">
        <v>2021</v>
      </c>
      <c r="I12" s="32" t="s">
        <v>18</v>
      </c>
      <c r="J12" s="56" t="s">
        <v>240</v>
      </c>
      <c r="K12" s="57" t="s">
        <v>241</v>
      </c>
      <c r="M12" s="129" t="s">
        <v>45</v>
      </c>
      <c r="N12" s="129" t="s">
        <v>46</v>
      </c>
      <c r="O12" s="129">
        <v>431.89</v>
      </c>
      <c r="P12" s="136">
        <v>1727.55</v>
      </c>
      <c r="Q12" s="136">
        <v>2159.44</v>
      </c>
      <c r="R12" s="130">
        <v>14</v>
      </c>
      <c r="S12" s="137">
        <f t="shared" si="0"/>
        <v>30232.16</v>
      </c>
    </row>
    <row r="13" spans="1:19" ht="11.25">
      <c r="A13" s="27" t="s">
        <v>19</v>
      </c>
      <c r="B13" s="28">
        <v>7308.85</v>
      </c>
      <c r="C13" s="127">
        <v>1</v>
      </c>
      <c r="D13" s="36" t="s">
        <v>20</v>
      </c>
      <c r="E13" s="30">
        <v>71802</v>
      </c>
      <c r="F13" s="30" t="s">
        <v>21</v>
      </c>
      <c r="G13" s="30" t="s">
        <v>12</v>
      </c>
      <c r="H13" s="79">
        <v>2016</v>
      </c>
      <c r="I13" s="32" t="s">
        <v>18</v>
      </c>
      <c r="J13" s="59" t="s">
        <v>22</v>
      </c>
      <c r="K13" s="59" t="s">
        <v>144</v>
      </c>
      <c r="M13" s="129" t="s">
        <v>48</v>
      </c>
      <c r="N13" s="129" t="s">
        <v>49</v>
      </c>
      <c r="O13" s="129">
        <v>265.77999999999997</v>
      </c>
      <c r="P13" s="136">
        <v>1063.1099999999999</v>
      </c>
      <c r="Q13" s="136">
        <v>1328.89</v>
      </c>
      <c r="R13" s="130">
        <v>4</v>
      </c>
      <c r="S13" s="137">
        <f t="shared" si="0"/>
        <v>5315.56</v>
      </c>
    </row>
    <row r="14" spans="1:19" ht="11.25">
      <c r="A14" s="27" t="s">
        <v>19</v>
      </c>
      <c r="B14" s="28">
        <v>7308.85</v>
      </c>
      <c r="C14" s="127">
        <v>1</v>
      </c>
      <c r="D14" s="32" t="s">
        <v>204</v>
      </c>
      <c r="E14" s="138">
        <v>71940</v>
      </c>
      <c r="F14" s="17" t="s">
        <v>21</v>
      </c>
      <c r="G14" s="17" t="s">
        <v>12</v>
      </c>
      <c r="H14" s="20">
        <v>2021</v>
      </c>
      <c r="I14" s="32" t="s">
        <v>18</v>
      </c>
      <c r="J14" s="56" t="s">
        <v>242</v>
      </c>
      <c r="K14" s="56" t="s">
        <v>205</v>
      </c>
    </row>
    <row r="15" spans="1:19" ht="11.25">
      <c r="A15" s="27" t="s">
        <v>19</v>
      </c>
      <c r="B15" s="28">
        <v>7308.85</v>
      </c>
      <c r="C15" s="127">
        <v>1</v>
      </c>
      <c r="D15" s="34" t="s">
        <v>243</v>
      </c>
      <c r="E15" s="30">
        <v>71954</v>
      </c>
      <c r="F15" s="27" t="s">
        <v>244</v>
      </c>
      <c r="G15" s="27" t="s">
        <v>17</v>
      </c>
      <c r="H15" s="27">
        <v>2021</v>
      </c>
      <c r="I15" s="32" t="s">
        <v>18</v>
      </c>
      <c r="J15" s="59" t="s">
        <v>22</v>
      </c>
      <c r="K15" s="59" t="s">
        <v>22</v>
      </c>
      <c r="R15" s="139">
        <f>SUM(R3:R13)</f>
        <v>127</v>
      </c>
      <c r="S15" s="140">
        <f>SUM(S3:S13)</f>
        <v>628549.66000000015</v>
      </c>
    </row>
    <row r="16" spans="1:19" ht="11.25">
      <c r="A16" s="27" t="s">
        <v>19</v>
      </c>
      <c r="B16" s="35">
        <v>7308.85</v>
      </c>
      <c r="C16" s="127">
        <v>1</v>
      </c>
      <c r="D16" s="32" t="s">
        <v>283</v>
      </c>
      <c r="E16" s="138">
        <v>71957</v>
      </c>
      <c r="F16" s="17" t="s">
        <v>21</v>
      </c>
      <c r="G16" s="17" t="s">
        <v>12</v>
      </c>
      <c r="H16" s="20">
        <v>2021</v>
      </c>
      <c r="I16" s="32" t="s">
        <v>18</v>
      </c>
      <c r="J16" s="56" t="s">
        <v>22</v>
      </c>
      <c r="K16" s="56" t="s">
        <v>22</v>
      </c>
      <c r="L16" s="58"/>
    </row>
    <row r="17" spans="1:22" ht="12" customHeight="1">
      <c r="A17" s="27" t="s">
        <v>19</v>
      </c>
      <c r="B17" s="28">
        <v>7308.85</v>
      </c>
      <c r="C17" s="127">
        <v>1</v>
      </c>
      <c r="D17" s="32" t="s">
        <v>287</v>
      </c>
      <c r="E17" s="138">
        <v>71959</v>
      </c>
      <c r="F17" s="17" t="s">
        <v>21</v>
      </c>
      <c r="G17" s="17" t="s">
        <v>12</v>
      </c>
      <c r="H17" s="20">
        <v>2022</v>
      </c>
      <c r="I17" s="32" t="s">
        <v>18</v>
      </c>
      <c r="J17" s="56" t="s">
        <v>22</v>
      </c>
      <c r="K17" s="56" t="s">
        <v>22</v>
      </c>
      <c r="L17" s="58"/>
    </row>
    <row r="18" spans="1:22" ht="12" customHeight="1">
      <c r="A18" s="27" t="s">
        <v>19</v>
      </c>
      <c r="B18" s="28">
        <v>7308.85</v>
      </c>
      <c r="C18" s="127">
        <v>1</v>
      </c>
      <c r="D18" s="27" t="s">
        <v>38</v>
      </c>
      <c r="E18" s="141"/>
      <c r="F18" s="36"/>
      <c r="G18" s="36"/>
      <c r="H18" s="79"/>
      <c r="I18" s="27"/>
      <c r="J18" s="59" t="s">
        <v>22</v>
      </c>
      <c r="K18" s="56" t="s">
        <v>22</v>
      </c>
    </row>
    <row r="19" spans="1:22" ht="12" customHeight="1">
      <c r="A19" s="27" t="s">
        <v>31</v>
      </c>
      <c r="B19" s="28">
        <v>6146.08</v>
      </c>
      <c r="C19" s="127">
        <v>1</v>
      </c>
      <c r="D19" s="36" t="s">
        <v>47</v>
      </c>
      <c r="E19" s="30">
        <v>71785</v>
      </c>
      <c r="F19" s="30" t="s">
        <v>21</v>
      </c>
      <c r="G19" s="30" t="s">
        <v>12</v>
      </c>
      <c r="H19" s="39">
        <v>2016</v>
      </c>
      <c r="I19" s="32" t="s">
        <v>18</v>
      </c>
      <c r="J19" s="59" t="s">
        <v>196</v>
      </c>
      <c r="K19" s="59" t="s">
        <v>245</v>
      </c>
      <c r="L19" s="60"/>
      <c r="N19" s="61"/>
      <c r="O19" s="142"/>
      <c r="P19" s="63"/>
      <c r="Q19" s="74"/>
      <c r="R19" s="142"/>
      <c r="S19" s="61"/>
      <c r="T19" s="76"/>
      <c r="U19" s="143"/>
      <c r="V19" s="144"/>
    </row>
    <row r="20" spans="1:22" ht="12" customHeight="1">
      <c r="A20" s="27" t="s">
        <v>31</v>
      </c>
      <c r="B20" s="28">
        <v>6146.08</v>
      </c>
      <c r="C20" s="127">
        <v>1</v>
      </c>
      <c r="D20" s="36" t="s">
        <v>53</v>
      </c>
      <c r="E20" s="30">
        <v>70394</v>
      </c>
      <c r="F20" s="30" t="s">
        <v>21</v>
      </c>
      <c r="G20" s="30" t="s">
        <v>12</v>
      </c>
      <c r="H20" s="39">
        <v>1993</v>
      </c>
      <c r="I20" s="27" t="s">
        <v>224</v>
      </c>
      <c r="J20" s="59" t="s">
        <v>196</v>
      </c>
      <c r="K20" s="59" t="s">
        <v>246</v>
      </c>
    </row>
    <row r="21" spans="1:22" ht="12" customHeight="1">
      <c r="A21" s="27" t="s">
        <v>31</v>
      </c>
      <c r="B21" s="28">
        <v>6146.08</v>
      </c>
      <c r="C21" s="127">
        <v>1</v>
      </c>
      <c r="D21" s="27" t="s">
        <v>195</v>
      </c>
      <c r="E21" s="30">
        <v>71937</v>
      </c>
      <c r="F21" s="30" t="s">
        <v>21</v>
      </c>
      <c r="G21" s="30" t="s">
        <v>12</v>
      </c>
      <c r="H21" s="39">
        <v>2021</v>
      </c>
      <c r="I21" s="27" t="s">
        <v>18</v>
      </c>
      <c r="J21" s="59" t="s">
        <v>196</v>
      </c>
      <c r="K21" s="59" t="s">
        <v>247</v>
      </c>
    </row>
    <row r="22" spans="1:22" ht="12" customHeight="1">
      <c r="A22" s="27" t="s">
        <v>31</v>
      </c>
      <c r="B22" s="28">
        <v>6146.08</v>
      </c>
      <c r="C22" s="127">
        <v>1</v>
      </c>
      <c r="D22" s="19" t="s">
        <v>73</v>
      </c>
      <c r="E22" s="17">
        <v>6874</v>
      </c>
      <c r="F22" s="17" t="s">
        <v>21</v>
      </c>
      <c r="G22" s="17" t="s">
        <v>12</v>
      </c>
      <c r="H22" s="20">
        <v>2007</v>
      </c>
      <c r="I22" s="32" t="s">
        <v>224</v>
      </c>
      <c r="J22" s="56" t="s">
        <v>196</v>
      </c>
      <c r="K22" s="56" t="s">
        <v>248</v>
      </c>
    </row>
    <row r="23" spans="1:22" ht="12" customHeight="1">
      <c r="A23" s="27" t="s">
        <v>31</v>
      </c>
      <c r="B23" s="28">
        <v>6146.08</v>
      </c>
      <c r="C23" s="127">
        <v>1</v>
      </c>
      <c r="D23" s="36" t="s">
        <v>95</v>
      </c>
      <c r="E23" s="30">
        <v>71810</v>
      </c>
      <c r="F23" s="30" t="s">
        <v>21</v>
      </c>
      <c r="G23" s="30" t="s">
        <v>12</v>
      </c>
      <c r="H23" s="39">
        <v>2017</v>
      </c>
      <c r="I23" s="27" t="s">
        <v>232</v>
      </c>
      <c r="J23" s="59" t="s">
        <v>196</v>
      </c>
      <c r="K23" s="56" t="s">
        <v>293</v>
      </c>
      <c r="L23" s="145"/>
    </row>
    <row r="24" spans="1:22" ht="12" customHeight="1">
      <c r="A24" s="27" t="s">
        <v>31</v>
      </c>
      <c r="B24" s="28">
        <v>6146.08</v>
      </c>
      <c r="C24" s="127">
        <v>1</v>
      </c>
      <c r="D24" s="19" t="s">
        <v>71</v>
      </c>
      <c r="E24" s="17">
        <v>70629</v>
      </c>
      <c r="F24" s="17" t="s">
        <v>21</v>
      </c>
      <c r="G24" s="17" t="s">
        <v>12</v>
      </c>
      <c r="H24" s="20">
        <v>2012</v>
      </c>
      <c r="I24" s="32" t="s">
        <v>229</v>
      </c>
      <c r="J24" s="56" t="s">
        <v>196</v>
      </c>
      <c r="K24" s="56" t="s">
        <v>249</v>
      </c>
    </row>
    <row r="25" spans="1:22" ht="12" customHeight="1">
      <c r="A25" s="27" t="s">
        <v>31</v>
      </c>
      <c r="B25" s="28">
        <v>6146.08</v>
      </c>
      <c r="C25" s="127">
        <v>1</v>
      </c>
      <c r="D25" s="32" t="s">
        <v>83</v>
      </c>
      <c r="E25" s="17">
        <v>71924</v>
      </c>
      <c r="F25" s="17" t="s">
        <v>21</v>
      </c>
      <c r="G25" s="17" t="s">
        <v>12</v>
      </c>
      <c r="H25" s="20">
        <v>2019</v>
      </c>
      <c r="I25" s="32" t="s">
        <v>224</v>
      </c>
      <c r="J25" s="56" t="s">
        <v>196</v>
      </c>
      <c r="K25" s="56" t="s">
        <v>250</v>
      </c>
    </row>
    <row r="26" spans="1:22" ht="12" customHeight="1">
      <c r="A26" s="27" t="s">
        <v>31</v>
      </c>
      <c r="B26" s="28">
        <v>6146.08</v>
      </c>
      <c r="C26" s="127">
        <v>1</v>
      </c>
      <c r="D26" s="32" t="s">
        <v>286</v>
      </c>
      <c r="E26" s="30">
        <v>71958</v>
      </c>
      <c r="F26" s="17" t="s">
        <v>21</v>
      </c>
      <c r="G26" s="17" t="s">
        <v>12</v>
      </c>
      <c r="H26" s="20">
        <v>2021</v>
      </c>
      <c r="I26" s="32" t="s">
        <v>18</v>
      </c>
      <c r="J26" s="56" t="s">
        <v>196</v>
      </c>
      <c r="K26" s="59" t="s">
        <v>289</v>
      </c>
      <c r="L26" s="58"/>
    </row>
    <row r="27" spans="1:22" ht="12" customHeight="1">
      <c r="A27" s="27" t="s">
        <v>31</v>
      </c>
      <c r="B27" s="28">
        <v>6146.08</v>
      </c>
      <c r="C27" s="127">
        <v>1</v>
      </c>
      <c r="D27" s="32" t="s">
        <v>325</v>
      </c>
      <c r="E27" s="30">
        <v>71962</v>
      </c>
      <c r="F27" s="17" t="s">
        <v>21</v>
      </c>
      <c r="G27" s="17" t="s">
        <v>12</v>
      </c>
      <c r="H27" s="20">
        <v>2022</v>
      </c>
      <c r="I27" s="32" t="s">
        <v>24</v>
      </c>
      <c r="J27" s="56" t="s">
        <v>196</v>
      </c>
      <c r="K27" s="56" t="s">
        <v>289</v>
      </c>
      <c r="L27" s="58"/>
    </row>
    <row r="28" spans="1:22" ht="12" customHeight="1">
      <c r="A28" s="27" t="s">
        <v>34</v>
      </c>
      <c r="B28" s="35">
        <v>5647.75</v>
      </c>
      <c r="C28" s="127">
        <v>1</v>
      </c>
      <c r="D28" s="36" t="s">
        <v>54</v>
      </c>
      <c r="E28" s="30">
        <v>70556</v>
      </c>
      <c r="F28" s="30" t="s">
        <v>21</v>
      </c>
      <c r="G28" s="30" t="s">
        <v>12</v>
      </c>
      <c r="H28" s="39">
        <v>2012</v>
      </c>
      <c r="I28" s="27" t="s">
        <v>234</v>
      </c>
      <c r="J28" s="59" t="s">
        <v>55</v>
      </c>
      <c r="K28" s="59" t="s">
        <v>251</v>
      </c>
    </row>
    <row r="29" spans="1:22" ht="12" customHeight="1">
      <c r="A29" s="27" t="s">
        <v>34</v>
      </c>
      <c r="B29" s="35">
        <v>5647.75</v>
      </c>
      <c r="C29" s="127">
        <v>1</v>
      </c>
      <c r="D29" s="36" t="s">
        <v>56</v>
      </c>
      <c r="E29" s="30">
        <v>71836</v>
      </c>
      <c r="F29" s="30" t="s">
        <v>21</v>
      </c>
      <c r="G29" s="30" t="s">
        <v>12</v>
      </c>
      <c r="H29" s="39">
        <v>2018</v>
      </c>
      <c r="I29" s="27" t="s">
        <v>234</v>
      </c>
      <c r="J29" s="59" t="s">
        <v>55</v>
      </c>
      <c r="K29" s="59" t="s">
        <v>251</v>
      </c>
    </row>
    <row r="30" spans="1:22" ht="12" customHeight="1">
      <c r="A30" s="27" t="s">
        <v>34</v>
      </c>
      <c r="B30" s="35">
        <v>5647.75</v>
      </c>
      <c r="C30" s="127">
        <v>1</v>
      </c>
      <c r="D30" s="36" t="s">
        <v>57</v>
      </c>
      <c r="E30" s="30">
        <v>71242</v>
      </c>
      <c r="F30" s="30" t="s">
        <v>58</v>
      </c>
      <c r="G30" s="30" t="s">
        <v>59</v>
      </c>
      <c r="H30" s="39">
        <v>2013</v>
      </c>
      <c r="I30" s="27" t="s">
        <v>234</v>
      </c>
      <c r="J30" s="59" t="s">
        <v>55</v>
      </c>
      <c r="K30" s="59" t="s">
        <v>252</v>
      </c>
    </row>
    <row r="31" spans="1:22" ht="12" customHeight="1">
      <c r="A31" s="27" t="s">
        <v>34</v>
      </c>
      <c r="B31" s="35">
        <v>5647.75</v>
      </c>
      <c r="C31" s="127">
        <v>1</v>
      </c>
      <c r="D31" s="36" t="s">
        <v>60</v>
      </c>
      <c r="E31" s="30">
        <v>71374</v>
      </c>
      <c r="F31" s="30" t="s">
        <v>21</v>
      </c>
      <c r="G31" s="30" t="s">
        <v>12</v>
      </c>
      <c r="H31" s="39">
        <v>1992</v>
      </c>
      <c r="I31" s="27" t="s">
        <v>18</v>
      </c>
      <c r="J31" s="59" t="s">
        <v>55</v>
      </c>
      <c r="K31" s="59" t="s">
        <v>148</v>
      </c>
    </row>
    <row r="32" spans="1:22" ht="12" customHeight="1">
      <c r="A32" s="27" t="s">
        <v>34</v>
      </c>
      <c r="B32" s="35">
        <v>5647.75</v>
      </c>
      <c r="C32" s="127">
        <v>1</v>
      </c>
      <c r="D32" s="36" t="s">
        <v>61</v>
      </c>
      <c r="E32" s="30">
        <v>70289</v>
      </c>
      <c r="F32" s="30" t="s">
        <v>21</v>
      </c>
      <c r="G32" s="30" t="s">
        <v>12</v>
      </c>
      <c r="H32" s="39">
        <v>2011</v>
      </c>
      <c r="I32" s="27" t="s">
        <v>229</v>
      </c>
      <c r="J32" s="59" t="s">
        <v>55</v>
      </c>
      <c r="K32" s="59" t="s">
        <v>149</v>
      </c>
      <c r="L32" s="65"/>
    </row>
    <row r="33" spans="1:11" ht="11.25">
      <c r="A33" s="27" t="s">
        <v>34</v>
      </c>
      <c r="B33" s="35">
        <v>5647.75</v>
      </c>
      <c r="C33" s="127">
        <v>1</v>
      </c>
      <c r="D33" s="36" t="s">
        <v>62</v>
      </c>
      <c r="E33" s="30">
        <v>70793</v>
      </c>
      <c r="F33" s="30" t="s">
        <v>21</v>
      </c>
      <c r="G33" s="30" t="s">
        <v>12</v>
      </c>
      <c r="H33" s="39">
        <v>2012</v>
      </c>
      <c r="I33" s="27" t="s">
        <v>234</v>
      </c>
      <c r="J33" s="59" t="s">
        <v>55</v>
      </c>
      <c r="K33" s="59" t="s">
        <v>252</v>
      </c>
    </row>
    <row r="34" spans="1:11" ht="11.25">
      <c r="A34" s="27" t="s">
        <v>34</v>
      </c>
      <c r="B34" s="35">
        <v>5647.75</v>
      </c>
      <c r="C34" s="127">
        <v>1</v>
      </c>
      <c r="D34" s="36" t="s">
        <v>63</v>
      </c>
      <c r="E34" s="30">
        <v>70696</v>
      </c>
      <c r="F34" s="30" t="s">
        <v>21</v>
      </c>
      <c r="G34" s="30" t="s">
        <v>12</v>
      </c>
      <c r="H34" s="39">
        <v>2012</v>
      </c>
      <c r="I34" s="27" t="s">
        <v>229</v>
      </c>
      <c r="J34" s="59" t="s">
        <v>55</v>
      </c>
      <c r="K34" s="59" t="s">
        <v>253</v>
      </c>
    </row>
    <row r="35" spans="1:11" ht="11.25">
      <c r="A35" s="27" t="s">
        <v>34</v>
      </c>
      <c r="B35" s="28">
        <v>5647.75</v>
      </c>
      <c r="C35" s="127">
        <v>1</v>
      </c>
      <c r="D35" s="36" t="s">
        <v>64</v>
      </c>
      <c r="E35" s="30">
        <v>71882</v>
      </c>
      <c r="F35" s="30" t="s">
        <v>21</v>
      </c>
      <c r="G35" s="30" t="s">
        <v>12</v>
      </c>
      <c r="H35" s="39">
        <v>2019</v>
      </c>
      <c r="I35" s="27" t="s">
        <v>229</v>
      </c>
      <c r="J35" s="59" t="s">
        <v>55</v>
      </c>
      <c r="K35" s="59" t="s">
        <v>150</v>
      </c>
    </row>
    <row r="36" spans="1:11" ht="11.25">
      <c r="A36" s="27" t="s">
        <v>34</v>
      </c>
      <c r="B36" s="35">
        <v>5647.75</v>
      </c>
      <c r="C36" s="127">
        <v>1</v>
      </c>
      <c r="D36" s="36" t="s">
        <v>65</v>
      </c>
      <c r="E36" s="30">
        <v>70599</v>
      </c>
      <c r="F36" s="30" t="s">
        <v>21</v>
      </c>
      <c r="G36" s="30" t="s">
        <v>12</v>
      </c>
      <c r="H36" s="39">
        <v>2012</v>
      </c>
      <c r="I36" s="27" t="s">
        <v>24</v>
      </c>
      <c r="J36" s="59" t="s">
        <v>55</v>
      </c>
      <c r="K36" s="59" t="s">
        <v>151</v>
      </c>
    </row>
    <row r="37" spans="1:11" ht="11.25">
      <c r="A37" s="27" t="s">
        <v>34</v>
      </c>
      <c r="B37" s="35">
        <v>5647.75</v>
      </c>
      <c r="C37" s="127">
        <v>1</v>
      </c>
      <c r="D37" s="36" t="s">
        <v>81</v>
      </c>
      <c r="E37" s="30">
        <v>71740</v>
      </c>
      <c r="F37" s="30" t="s">
        <v>21</v>
      </c>
      <c r="G37" s="30" t="s">
        <v>12</v>
      </c>
      <c r="H37" s="39">
        <v>2018</v>
      </c>
      <c r="I37" s="27" t="s">
        <v>24</v>
      </c>
      <c r="J37" s="59" t="s">
        <v>55</v>
      </c>
      <c r="K37" s="59" t="s">
        <v>152</v>
      </c>
    </row>
    <row r="38" spans="1:11" ht="11.25">
      <c r="A38" s="27" t="s">
        <v>34</v>
      </c>
      <c r="B38" s="35">
        <v>5647.75</v>
      </c>
      <c r="C38" s="127">
        <v>1</v>
      </c>
      <c r="D38" s="36" t="s">
        <v>66</v>
      </c>
      <c r="E38" s="30">
        <v>71878</v>
      </c>
      <c r="F38" s="30" t="s">
        <v>21</v>
      </c>
      <c r="G38" s="30" t="s">
        <v>12</v>
      </c>
      <c r="H38" s="39">
        <v>2018</v>
      </c>
      <c r="I38" s="27" t="s">
        <v>227</v>
      </c>
      <c r="J38" s="59" t="s">
        <v>55</v>
      </c>
      <c r="K38" s="59" t="s">
        <v>254</v>
      </c>
    </row>
    <row r="39" spans="1:11" ht="11.25">
      <c r="A39" s="146" t="s">
        <v>34</v>
      </c>
      <c r="B39" s="35">
        <v>5647.75</v>
      </c>
      <c r="C39" s="127">
        <v>1</v>
      </c>
      <c r="D39" s="36" t="s">
        <v>67</v>
      </c>
      <c r="E39" s="30">
        <v>71806</v>
      </c>
      <c r="F39" s="30" t="s">
        <v>21</v>
      </c>
      <c r="G39" s="30" t="s">
        <v>12</v>
      </c>
      <c r="H39" s="39">
        <v>2017</v>
      </c>
      <c r="I39" s="27" t="s">
        <v>227</v>
      </c>
      <c r="J39" s="59" t="s">
        <v>55</v>
      </c>
      <c r="K39" s="59" t="s">
        <v>255</v>
      </c>
    </row>
    <row r="40" spans="1:11" ht="11.25">
      <c r="A40" s="27" t="s">
        <v>34</v>
      </c>
      <c r="B40" s="35">
        <v>5647.75</v>
      </c>
      <c r="C40" s="127">
        <v>1</v>
      </c>
      <c r="D40" s="27" t="s">
        <v>68</v>
      </c>
      <c r="E40" s="30">
        <v>71906</v>
      </c>
      <c r="F40" s="36" t="s">
        <v>21</v>
      </c>
      <c r="G40" s="36" t="s">
        <v>12</v>
      </c>
      <c r="H40" s="39">
        <v>2019</v>
      </c>
      <c r="I40" s="27" t="s">
        <v>229</v>
      </c>
      <c r="J40" s="59" t="s">
        <v>69</v>
      </c>
      <c r="K40" s="59" t="s">
        <v>150</v>
      </c>
    </row>
    <row r="41" spans="1:11" ht="11.25">
      <c r="A41" s="146" t="s">
        <v>34</v>
      </c>
      <c r="B41" s="35">
        <v>5647.75</v>
      </c>
      <c r="C41" s="127">
        <v>1</v>
      </c>
      <c r="D41" s="36" t="s">
        <v>70</v>
      </c>
      <c r="E41" s="30">
        <v>6580</v>
      </c>
      <c r="F41" s="30" t="s">
        <v>21</v>
      </c>
      <c r="G41" s="30" t="s">
        <v>12</v>
      </c>
      <c r="H41" s="39">
        <v>2005</v>
      </c>
      <c r="I41" s="27" t="s">
        <v>232</v>
      </c>
      <c r="J41" s="59" t="s">
        <v>55</v>
      </c>
      <c r="K41" s="59" t="s">
        <v>153</v>
      </c>
    </row>
    <row r="42" spans="1:11" ht="11.25">
      <c r="A42" s="146" t="s">
        <v>34</v>
      </c>
      <c r="B42" s="35">
        <v>5647.75</v>
      </c>
      <c r="C42" s="127">
        <v>1</v>
      </c>
      <c r="D42" s="129" t="s">
        <v>190</v>
      </c>
      <c r="E42" s="30">
        <v>71932</v>
      </c>
      <c r="F42" s="30" t="s">
        <v>21</v>
      </c>
      <c r="G42" s="30" t="s">
        <v>12</v>
      </c>
      <c r="H42" s="39">
        <v>2021</v>
      </c>
      <c r="I42" s="27" t="s">
        <v>229</v>
      </c>
      <c r="J42" s="59" t="s">
        <v>55</v>
      </c>
      <c r="K42" s="59" t="s">
        <v>150</v>
      </c>
    </row>
    <row r="43" spans="1:11" ht="11.25">
      <c r="A43" s="27" t="s">
        <v>34</v>
      </c>
      <c r="B43" s="35">
        <v>5647.75</v>
      </c>
      <c r="C43" s="127">
        <v>1</v>
      </c>
      <c r="D43" s="19" t="s">
        <v>277</v>
      </c>
      <c r="E43" s="17">
        <v>71955</v>
      </c>
      <c r="F43" s="17" t="s">
        <v>21</v>
      </c>
      <c r="G43" s="17" t="s">
        <v>12</v>
      </c>
      <c r="H43" s="20">
        <v>2021</v>
      </c>
      <c r="I43" s="32" t="s">
        <v>229</v>
      </c>
      <c r="J43" s="59" t="s">
        <v>55</v>
      </c>
      <c r="K43" s="59" t="s">
        <v>150</v>
      </c>
    </row>
    <row r="44" spans="1:11" ht="11.25">
      <c r="A44" s="146" t="s">
        <v>34</v>
      </c>
      <c r="B44" s="35">
        <v>5647.75</v>
      </c>
      <c r="C44" s="127">
        <v>1</v>
      </c>
      <c r="D44" s="36" t="s">
        <v>290</v>
      </c>
      <c r="E44" s="30">
        <v>71823</v>
      </c>
      <c r="F44" s="30" t="s">
        <v>21</v>
      </c>
      <c r="G44" s="30" t="s">
        <v>12</v>
      </c>
      <c r="H44" s="39">
        <v>2017</v>
      </c>
      <c r="I44" s="27" t="s">
        <v>229</v>
      </c>
      <c r="J44" s="59" t="s">
        <v>55</v>
      </c>
      <c r="K44" s="59" t="s">
        <v>154</v>
      </c>
    </row>
    <row r="45" spans="1:11" ht="11.25">
      <c r="A45" s="27" t="s">
        <v>34</v>
      </c>
      <c r="B45" s="35">
        <v>5647.75</v>
      </c>
      <c r="C45" s="127">
        <v>1</v>
      </c>
      <c r="D45" s="27" t="s">
        <v>191</v>
      </c>
      <c r="E45" s="30">
        <v>71934</v>
      </c>
      <c r="F45" s="30" t="s">
        <v>21</v>
      </c>
      <c r="G45" s="30" t="s">
        <v>12</v>
      </c>
      <c r="H45" s="39">
        <v>2021</v>
      </c>
      <c r="I45" s="27" t="s">
        <v>232</v>
      </c>
      <c r="J45" s="59" t="s">
        <v>55</v>
      </c>
      <c r="K45" s="59" t="s">
        <v>256</v>
      </c>
    </row>
    <row r="46" spans="1:11" ht="11.25">
      <c r="A46" s="27" t="s">
        <v>34</v>
      </c>
      <c r="B46" s="28">
        <v>5647.75</v>
      </c>
      <c r="C46" s="127">
        <v>1</v>
      </c>
      <c r="D46" s="27" t="s">
        <v>89</v>
      </c>
      <c r="E46" s="30">
        <v>71925</v>
      </c>
      <c r="F46" s="36" t="s">
        <v>21</v>
      </c>
      <c r="G46" s="36" t="s">
        <v>12</v>
      </c>
      <c r="H46" s="39">
        <v>2020</v>
      </c>
      <c r="I46" s="27" t="s">
        <v>229</v>
      </c>
      <c r="J46" s="59" t="s">
        <v>69</v>
      </c>
      <c r="K46" s="59" t="s">
        <v>150</v>
      </c>
    </row>
    <row r="47" spans="1:11" ht="11.25">
      <c r="A47" s="27" t="s">
        <v>34</v>
      </c>
      <c r="B47" s="28">
        <v>5647.75</v>
      </c>
      <c r="C47" s="127">
        <v>1</v>
      </c>
      <c r="D47" s="32" t="s">
        <v>211</v>
      </c>
      <c r="E47" s="17">
        <v>71946</v>
      </c>
      <c r="F47" s="19" t="s">
        <v>21</v>
      </c>
      <c r="G47" s="19" t="s">
        <v>12</v>
      </c>
      <c r="H47" s="20">
        <v>2021</v>
      </c>
      <c r="I47" s="32" t="s">
        <v>229</v>
      </c>
      <c r="J47" s="56" t="s">
        <v>69</v>
      </c>
      <c r="K47" s="56" t="s">
        <v>150</v>
      </c>
    </row>
    <row r="48" spans="1:11" ht="11.25">
      <c r="A48" s="27" t="s">
        <v>34</v>
      </c>
      <c r="B48" s="28">
        <v>5647.75</v>
      </c>
      <c r="C48" s="127">
        <v>1</v>
      </c>
      <c r="D48" s="27" t="s">
        <v>74</v>
      </c>
      <c r="E48" s="30">
        <v>71928</v>
      </c>
      <c r="F48" s="30" t="s">
        <v>21</v>
      </c>
      <c r="G48" s="30" t="s">
        <v>12</v>
      </c>
      <c r="H48" s="39">
        <v>2020</v>
      </c>
      <c r="I48" s="27" t="s">
        <v>18</v>
      </c>
      <c r="J48" s="59" t="s">
        <v>55</v>
      </c>
      <c r="K48" s="59" t="s">
        <v>155</v>
      </c>
    </row>
    <row r="49" spans="1:12" ht="11.25">
      <c r="A49" s="27" t="s">
        <v>34</v>
      </c>
      <c r="B49" s="28">
        <v>5647.75</v>
      </c>
      <c r="C49" s="127">
        <v>1</v>
      </c>
      <c r="D49" s="36" t="s">
        <v>51</v>
      </c>
      <c r="E49" s="30">
        <v>6785</v>
      </c>
      <c r="F49" s="30" t="s">
        <v>52</v>
      </c>
      <c r="G49" s="30" t="s">
        <v>12</v>
      </c>
      <c r="H49" s="39">
        <v>2007</v>
      </c>
      <c r="I49" s="27" t="s">
        <v>224</v>
      </c>
      <c r="J49" s="59" t="s">
        <v>55</v>
      </c>
      <c r="K49" s="59" t="s">
        <v>257</v>
      </c>
    </row>
    <row r="50" spans="1:12" ht="11.25">
      <c r="A50" s="27" t="s">
        <v>34</v>
      </c>
      <c r="B50" s="28">
        <v>5647.75</v>
      </c>
      <c r="C50" s="127">
        <v>1</v>
      </c>
      <c r="D50" s="32" t="s">
        <v>206</v>
      </c>
      <c r="E50" s="17">
        <v>71939</v>
      </c>
      <c r="F50" s="32" t="s">
        <v>21</v>
      </c>
      <c r="G50" s="32" t="s">
        <v>12</v>
      </c>
      <c r="H50" s="32">
        <v>2021</v>
      </c>
      <c r="I50" s="32" t="s">
        <v>18</v>
      </c>
      <c r="J50" s="17" t="s">
        <v>55</v>
      </c>
      <c r="K50" s="17" t="s">
        <v>207</v>
      </c>
    </row>
    <row r="51" spans="1:12" ht="11.25">
      <c r="A51" s="27" t="s">
        <v>34</v>
      </c>
      <c r="B51" s="28">
        <v>5647.75</v>
      </c>
      <c r="C51" s="127">
        <v>1</v>
      </c>
      <c r="D51" s="32" t="s">
        <v>208</v>
      </c>
      <c r="E51" s="17">
        <v>71941</v>
      </c>
      <c r="F51" s="17" t="s">
        <v>21</v>
      </c>
      <c r="G51" s="17" t="s">
        <v>12</v>
      </c>
      <c r="H51" s="20">
        <v>2021</v>
      </c>
      <c r="I51" s="32" t="s">
        <v>232</v>
      </c>
      <c r="J51" s="56" t="s">
        <v>55</v>
      </c>
      <c r="K51" s="17" t="s">
        <v>55</v>
      </c>
      <c r="L51" s="66"/>
    </row>
    <row r="52" spans="1:12" ht="11.25">
      <c r="A52" s="27" t="s">
        <v>34</v>
      </c>
      <c r="B52" s="28">
        <v>5647.75</v>
      </c>
      <c r="C52" s="127">
        <v>1</v>
      </c>
      <c r="D52" s="32" t="s">
        <v>212</v>
      </c>
      <c r="E52" s="17">
        <v>71945</v>
      </c>
      <c r="F52" s="17" t="s">
        <v>21</v>
      </c>
      <c r="G52" s="17" t="s">
        <v>12</v>
      </c>
      <c r="H52" s="20">
        <v>2021</v>
      </c>
      <c r="I52" s="32" t="s">
        <v>232</v>
      </c>
      <c r="J52" s="17" t="s">
        <v>55</v>
      </c>
      <c r="K52" s="17" t="s">
        <v>213</v>
      </c>
      <c r="L52" s="66"/>
    </row>
    <row r="53" spans="1:12" ht="11.25">
      <c r="A53" s="27" t="s">
        <v>34</v>
      </c>
      <c r="B53" s="28">
        <v>5647.75</v>
      </c>
      <c r="C53" s="127">
        <v>1</v>
      </c>
      <c r="D53" s="27" t="s">
        <v>38</v>
      </c>
      <c r="E53" s="17"/>
      <c r="F53" s="17"/>
      <c r="G53" s="17"/>
      <c r="H53" s="20"/>
      <c r="I53" s="32"/>
      <c r="J53" s="17"/>
      <c r="K53" s="56"/>
      <c r="L53" s="66"/>
    </row>
    <row r="54" spans="1:12" ht="11.25">
      <c r="A54" s="27" t="s">
        <v>34</v>
      </c>
      <c r="B54" s="28">
        <v>5647.75</v>
      </c>
      <c r="C54" s="127">
        <v>1</v>
      </c>
      <c r="D54" s="27" t="s">
        <v>38</v>
      </c>
      <c r="E54" s="30"/>
      <c r="F54" s="30"/>
      <c r="G54" s="30"/>
      <c r="H54" s="39"/>
      <c r="I54" s="27"/>
      <c r="J54" s="30" t="s">
        <v>55</v>
      </c>
      <c r="K54" s="59"/>
      <c r="L54" s="66"/>
    </row>
    <row r="55" spans="1:12" ht="11.25">
      <c r="A55" s="27" t="s">
        <v>37</v>
      </c>
      <c r="B55" s="35">
        <v>4651.09</v>
      </c>
      <c r="C55" s="127">
        <v>1</v>
      </c>
      <c r="D55" s="47" t="s">
        <v>75</v>
      </c>
      <c r="E55" s="48">
        <v>71918</v>
      </c>
      <c r="F55" s="49" t="s">
        <v>21</v>
      </c>
      <c r="G55" s="49" t="s">
        <v>12</v>
      </c>
      <c r="H55" s="147">
        <v>2019</v>
      </c>
      <c r="I55" s="67" t="s">
        <v>18</v>
      </c>
      <c r="J55" s="148" t="s">
        <v>69</v>
      </c>
      <c r="K55" s="59" t="s">
        <v>156</v>
      </c>
    </row>
    <row r="56" spans="1:12" ht="11.25">
      <c r="A56" s="27" t="s">
        <v>37</v>
      </c>
      <c r="B56" s="35">
        <v>4651.09</v>
      </c>
      <c r="C56" s="127">
        <v>1</v>
      </c>
      <c r="D56" s="36" t="s">
        <v>76</v>
      </c>
      <c r="E56" s="30">
        <v>71923</v>
      </c>
      <c r="F56" s="30" t="s">
        <v>21</v>
      </c>
      <c r="G56" s="30" t="s">
        <v>12</v>
      </c>
      <c r="H56" s="39">
        <v>2019</v>
      </c>
      <c r="I56" s="27" t="s">
        <v>18</v>
      </c>
      <c r="J56" s="59" t="s">
        <v>69</v>
      </c>
      <c r="K56" s="59" t="s">
        <v>258</v>
      </c>
    </row>
    <row r="57" spans="1:12" ht="11.25">
      <c r="A57" s="27" t="s">
        <v>37</v>
      </c>
      <c r="B57" s="35">
        <v>4651.09</v>
      </c>
      <c r="C57" s="127">
        <v>1</v>
      </c>
      <c r="D57" s="30" t="s">
        <v>77</v>
      </c>
      <c r="E57" s="30">
        <v>71888</v>
      </c>
      <c r="F57" s="30" t="s">
        <v>21</v>
      </c>
      <c r="G57" s="30" t="s">
        <v>12</v>
      </c>
      <c r="H57" s="39">
        <v>2019</v>
      </c>
      <c r="I57" s="27" t="s">
        <v>18</v>
      </c>
      <c r="J57" s="59" t="s">
        <v>69</v>
      </c>
      <c r="K57" s="59" t="s">
        <v>258</v>
      </c>
    </row>
    <row r="58" spans="1:12" ht="11.25">
      <c r="A58" s="27" t="s">
        <v>37</v>
      </c>
      <c r="B58" s="35">
        <v>4651.09</v>
      </c>
      <c r="C58" s="127">
        <v>1</v>
      </c>
      <c r="D58" s="36" t="s">
        <v>78</v>
      </c>
      <c r="E58" s="30">
        <v>71842</v>
      </c>
      <c r="F58" s="30" t="s">
        <v>21</v>
      </c>
      <c r="G58" s="30" t="s">
        <v>12</v>
      </c>
      <c r="H58" s="39">
        <v>2018</v>
      </c>
      <c r="I58" s="27" t="s">
        <v>224</v>
      </c>
      <c r="J58" s="59" t="s">
        <v>69</v>
      </c>
      <c r="K58" s="59" t="s">
        <v>157</v>
      </c>
    </row>
    <row r="59" spans="1:12" ht="11.25">
      <c r="A59" s="146" t="s">
        <v>37</v>
      </c>
      <c r="B59" s="35">
        <v>4651.09</v>
      </c>
      <c r="C59" s="127">
        <v>1</v>
      </c>
      <c r="D59" s="19" t="s">
        <v>197</v>
      </c>
      <c r="E59" s="30">
        <v>71938</v>
      </c>
      <c r="F59" s="30" t="s">
        <v>21</v>
      </c>
      <c r="G59" s="30" t="s">
        <v>12</v>
      </c>
      <c r="H59" s="39">
        <v>2021</v>
      </c>
      <c r="I59" s="27" t="s">
        <v>227</v>
      </c>
      <c r="J59" s="59" t="s">
        <v>69</v>
      </c>
      <c r="K59" s="56" t="s">
        <v>259</v>
      </c>
    </row>
    <row r="60" spans="1:12" ht="11.25">
      <c r="A60" s="27" t="s">
        <v>37</v>
      </c>
      <c r="B60" s="149">
        <v>4651.09</v>
      </c>
      <c r="C60" s="127">
        <v>1</v>
      </c>
      <c r="D60" s="36" t="s">
        <v>79</v>
      </c>
      <c r="E60" s="30">
        <v>71813</v>
      </c>
      <c r="F60" s="30" t="s">
        <v>21</v>
      </c>
      <c r="G60" s="30" t="s">
        <v>12</v>
      </c>
      <c r="H60" s="39">
        <v>2017</v>
      </c>
      <c r="I60" s="27" t="s">
        <v>24</v>
      </c>
      <c r="J60" s="59" t="s">
        <v>69</v>
      </c>
      <c r="K60" s="59" t="s">
        <v>260</v>
      </c>
    </row>
    <row r="61" spans="1:12" ht="11.25">
      <c r="A61" s="146" t="s">
        <v>37</v>
      </c>
      <c r="B61" s="35">
        <v>4651.09</v>
      </c>
      <c r="C61" s="127">
        <v>1</v>
      </c>
      <c r="D61" s="36" t="s">
        <v>80</v>
      </c>
      <c r="E61" s="30">
        <v>71668</v>
      </c>
      <c r="F61" s="30" t="s">
        <v>21</v>
      </c>
      <c r="G61" s="30" t="s">
        <v>12</v>
      </c>
      <c r="H61" s="39">
        <v>2015</v>
      </c>
      <c r="I61" s="27" t="s">
        <v>24</v>
      </c>
      <c r="J61" s="59" t="s">
        <v>69</v>
      </c>
      <c r="K61" s="59" t="s">
        <v>158</v>
      </c>
    </row>
    <row r="62" spans="1:12" ht="11.25">
      <c r="A62" s="27" t="s">
        <v>37</v>
      </c>
      <c r="B62" s="149">
        <v>4651.09</v>
      </c>
      <c r="C62" s="127">
        <v>1</v>
      </c>
      <c r="D62" s="36" t="s">
        <v>108</v>
      </c>
      <c r="E62" s="30">
        <v>71838</v>
      </c>
      <c r="F62" s="30" t="s">
        <v>21</v>
      </c>
      <c r="G62" s="30" t="s">
        <v>12</v>
      </c>
      <c r="H62" s="39">
        <v>2018</v>
      </c>
      <c r="I62" s="27" t="s">
        <v>24</v>
      </c>
      <c r="J62" s="59" t="s">
        <v>69</v>
      </c>
      <c r="K62" s="59" t="s">
        <v>159</v>
      </c>
    </row>
    <row r="63" spans="1:12" ht="11.25">
      <c r="A63" s="27" t="s">
        <v>37</v>
      </c>
      <c r="B63" s="149">
        <v>4651.09</v>
      </c>
      <c r="C63" s="127">
        <v>1</v>
      </c>
      <c r="D63" s="36" t="s">
        <v>82</v>
      </c>
      <c r="E63" s="36">
        <v>71876</v>
      </c>
      <c r="F63" s="30" t="s">
        <v>21</v>
      </c>
      <c r="G63" s="30" t="s">
        <v>12</v>
      </c>
      <c r="H63" s="39">
        <v>2018</v>
      </c>
      <c r="I63" s="27" t="s">
        <v>224</v>
      </c>
      <c r="J63" s="59" t="s">
        <v>69</v>
      </c>
      <c r="K63" s="59" t="s">
        <v>160</v>
      </c>
    </row>
    <row r="64" spans="1:12" ht="11.25">
      <c r="A64" s="27" t="s">
        <v>37</v>
      </c>
      <c r="B64" s="149">
        <v>4651.09</v>
      </c>
      <c r="C64" s="127">
        <v>1</v>
      </c>
      <c r="D64" s="32" t="s">
        <v>214</v>
      </c>
      <c r="E64" s="17">
        <v>71944</v>
      </c>
      <c r="F64" s="17" t="s">
        <v>21</v>
      </c>
      <c r="G64" s="17" t="s">
        <v>12</v>
      </c>
      <c r="H64" s="32">
        <v>2021</v>
      </c>
      <c r="I64" s="32" t="s">
        <v>18</v>
      </c>
      <c r="J64" s="56" t="s">
        <v>69</v>
      </c>
      <c r="K64" s="17" t="s">
        <v>215</v>
      </c>
    </row>
    <row r="65" spans="1:12" ht="11.25">
      <c r="A65" s="27" t="s">
        <v>37</v>
      </c>
      <c r="B65" s="35">
        <v>4651.09</v>
      </c>
      <c r="C65" s="127">
        <v>1</v>
      </c>
      <c r="D65" s="36" t="s">
        <v>84</v>
      </c>
      <c r="E65" s="36">
        <v>71890</v>
      </c>
      <c r="F65" s="30" t="s">
        <v>21</v>
      </c>
      <c r="G65" s="30" t="s">
        <v>12</v>
      </c>
      <c r="H65" s="39">
        <v>2019</v>
      </c>
      <c r="I65" s="27" t="s">
        <v>224</v>
      </c>
      <c r="J65" s="59" t="s">
        <v>69</v>
      </c>
      <c r="K65" s="59" t="s">
        <v>261</v>
      </c>
    </row>
    <row r="66" spans="1:12" ht="11.25">
      <c r="A66" s="27" t="s">
        <v>37</v>
      </c>
      <c r="B66" s="35">
        <v>4651.09</v>
      </c>
      <c r="C66" s="127">
        <v>1</v>
      </c>
      <c r="D66" s="36" t="s">
        <v>85</v>
      </c>
      <c r="E66" s="30">
        <v>71877</v>
      </c>
      <c r="F66" s="30" t="s">
        <v>21</v>
      </c>
      <c r="G66" s="30" t="s">
        <v>12</v>
      </c>
      <c r="H66" s="39">
        <v>2018</v>
      </c>
      <c r="I66" s="27" t="s">
        <v>227</v>
      </c>
      <c r="J66" s="59" t="s">
        <v>86</v>
      </c>
      <c r="K66" s="59" t="s">
        <v>262</v>
      </c>
    </row>
    <row r="67" spans="1:12" ht="11.25">
      <c r="A67" s="27" t="s">
        <v>37</v>
      </c>
      <c r="B67" s="35">
        <v>4651.09</v>
      </c>
      <c r="C67" s="127">
        <v>1</v>
      </c>
      <c r="D67" s="30" t="s">
        <v>87</v>
      </c>
      <c r="E67" s="30">
        <v>71809</v>
      </c>
      <c r="F67" s="30" t="s">
        <v>21</v>
      </c>
      <c r="G67" s="30" t="s">
        <v>12</v>
      </c>
      <c r="H67" s="79">
        <v>2017</v>
      </c>
      <c r="I67" s="27" t="s">
        <v>227</v>
      </c>
      <c r="J67" s="59" t="s">
        <v>86</v>
      </c>
      <c r="K67" s="59" t="s">
        <v>161</v>
      </c>
    </row>
    <row r="68" spans="1:12" ht="11.25">
      <c r="A68" s="36" t="s">
        <v>37</v>
      </c>
      <c r="B68" s="35">
        <v>4651.09</v>
      </c>
      <c r="C68" s="127">
        <v>1</v>
      </c>
      <c r="D68" s="36" t="s">
        <v>88</v>
      </c>
      <c r="E68" s="30">
        <v>70963</v>
      </c>
      <c r="F68" s="30" t="s">
        <v>21</v>
      </c>
      <c r="G68" s="30" t="s">
        <v>12</v>
      </c>
      <c r="H68" s="39">
        <v>2012</v>
      </c>
      <c r="I68" s="27" t="s">
        <v>227</v>
      </c>
      <c r="J68" s="59" t="s">
        <v>86</v>
      </c>
      <c r="K68" s="59" t="s">
        <v>263</v>
      </c>
    </row>
    <row r="69" spans="1:12" ht="11.25">
      <c r="A69" s="146" t="s">
        <v>37</v>
      </c>
      <c r="B69" s="28">
        <v>4651.09</v>
      </c>
      <c r="C69" s="127">
        <v>1</v>
      </c>
      <c r="D69" s="32" t="s">
        <v>121</v>
      </c>
      <c r="E69" s="17">
        <v>71914</v>
      </c>
      <c r="F69" s="17" t="s">
        <v>21</v>
      </c>
      <c r="G69" s="17" t="s">
        <v>12</v>
      </c>
      <c r="H69" s="20">
        <v>2019</v>
      </c>
      <c r="I69" s="27" t="s">
        <v>227</v>
      </c>
      <c r="J69" s="59" t="s">
        <v>86</v>
      </c>
      <c r="K69" s="59" t="s">
        <v>264</v>
      </c>
    </row>
    <row r="70" spans="1:12" ht="11.25">
      <c r="A70" s="146" t="s">
        <v>37</v>
      </c>
      <c r="B70" s="35">
        <v>4651.09</v>
      </c>
      <c r="C70" s="127">
        <v>1</v>
      </c>
      <c r="D70" s="19" t="s">
        <v>124</v>
      </c>
      <c r="E70" s="17">
        <v>71831</v>
      </c>
      <c r="F70" s="17" t="s">
        <v>21</v>
      </c>
      <c r="G70" s="17" t="s">
        <v>12</v>
      </c>
      <c r="H70" s="20">
        <v>2018</v>
      </c>
      <c r="I70" s="32" t="s">
        <v>232</v>
      </c>
      <c r="J70" s="56" t="s">
        <v>69</v>
      </c>
      <c r="K70" s="56" t="s">
        <v>216</v>
      </c>
    </row>
    <row r="71" spans="1:12" ht="11.25">
      <c r="A71" s="27" t="s">
        <v>37</v>
      </c>
      <c r="B71" s="149">
        <v>4651.09</v>
      </c>
      <c r="C71" s="127">
        <v>1</v>
      </c>
      <c r="D71" s="90" t="s">
        <v>332</v>
      </c>
      <c r="E71" s="49">
        <v>71964</v>
      </c>
      <c r="F71" s="17" t="s">
        <v>21</v>
      </c>
      <c r="G71" s="17" t="s">
        <v>12</v>
      </c>
      <c r="H71" s="147">
        <v>2022</v>
      </c>
      <c r="I71" s="67" t="s">
        <v>18</v>
      </c>
      <c r="J71" s="148" t="s">
        <v>69</v>
      </c>
      <c r="K71" s="59" t="s">
        <v>69</v>
      </c>
      <c r="L71" s="94"/>
    </row>
    <row r="72" spans="1:12" ht="11.25">
      <c r="A72" s="27" t="s">
        <v>37</v>
      </c>
      <c r="B72" s="28">
        <v>4651.09</v>
      </c>
      <c r="C72" s="127">
        <v>1</v>
      </c>
      <c r="D72" s="30" t="s">
        <v>90</v>
      </c>
      <c r="E72" s="30">
        <v>71907</v>
      </c>
      <c r="F72" s="30" t="s">
        <v>21</v>
      </c>
      <c r="G72" s="30" t="s">
        <v>12</v>
      </c>
      <c r="H72" s="39">
        <v>2019</v>
      </c>
      <c r="I72" s="27" t="s">
        <v>18</v>
      </c>
      <c r="J72" s="59" t="s">
        <v>69</v>
      </c>
      <c r="K72" s="59" t="s">
        <v>162</v>
      </c>
    </row>
    <row r="73" spans="1:12" ht="11.25">
      <c r="A73" s="27" t="s">
        <v>37</v>
      </c>
      <c r="B73" s="28">
        <v>4651.09</v>
      </c>
      <c r="C73" s="127">
        <v>1</v>
      </c>
      <c r="D73" s="27" t="s">
        <v>163</v>
      </c>
      <c r="E73" s="30">
        <v>71930</v>
      </c>
      <c r="F73" s="36" t="s">
        <v>21</v>
      </c>
      <c r="G73" s="30" t="s">
        <v>12</v>
      </c>
      <c r="H73" s="39">
        <v>2021</v>
      </c>
      <c r="I73" s="27" t="s">
        <v>232</v>
      </c>
      <c r="J73" s="59" t="s">
        <v>69</v>
      </c>
      <c r="K73" s="59" t="s">
        <v>265</v>
      </c>
    </row>
    <row r="74" spans="1:12" ht="11.25">
      <c r="A74" s="27" t="s">
        <v>37</v>
      </c>
      <c r="B74" s="28">
        <v>4651.09</v>
      </c>
      <c r="C74" s="127">
        <v>1</v>
      </c>
      <c r="D74" s="30" t="s">
        <v>91</v>
      </c>
      <c r="E74" s="30">
        <v>71929</v>
      </c>
      <c r="F74" s="36" t="s">
        <v>21</v>
      </c>
      <c r="G74" s="30" t="s">
        <v>12</v>
      </c>
      <c r="H74" s="39">
        <v>2020</v>
      </c>
      <c r="I74" s="27" t="s">
        <v>18</v>
      </c>
      <c r="J74" s="59" t="s">
        <v>69</v>
      </c>
      <c r="K74" s="59" t="s">
        <v>162</v>
      </c>
    </row>
    <row r="75" spans="1:12" ht="11.25">
      <c r="A75" s="27" t="s">
        <v>37</v>
      </c>
      <c r="B75" s="28">
        <v>4651.09</v>
      </c>
      <c r="C75" s="127">
        <v>1</v>
      </c>
      <c r="D75" s="150" t="s">
        <v>192</v>
      </c>
      <c r="E75" s="30">
        <v>71933</v>
      </c>
      <c r="F75" s="36" t="s">
        <v>21</v>
      </c>
      <c r="G75" s="30" t="s">
        <v>12</v>
      </c>
      <c r="H75" s="39">
        <v>2021</v>
      </c>
      <c r="I75" s="27" t="s">
        <v>232</v>
      </c>
      <c r="J75" s="59" t="s">
        <v>69</v>
      </c>
      <c r="K75" s="59" t="s">
        <v>266</v>
      </c>
    </row>
    <row r="76" spans="1:12" ht="11.25">
      <c r="A76" s="27" t="s">
        <v>37</v>
      </c>
      <c r="B76" s="28">
        <v>4651.09</v>
      </c>
      <c r="C76" s="127">
        <v>1</v>
      </c>
      <c r="D76" s="27" t="s">
        <v>92</v>
      </c>
      <c r="E76" s="30">
        <v>71900</v>
      </c>
      <c r="F76" s="30" t="s">
        <v>21</v>
      </c>
      <c r="G76" s="30" t="s">
        <v>12</v>
      </c>
      <c r="H76" s="39">
        <v>2019</v>
      </c>
      <c r="I76" s="27" t="s">
        <v>227</v>
      </c>
      <c r="J76" s="59" t="s">
        <v>69</v>
      </c>
      <c r="K76" s="59" t="s">
        <v>265</v>
      </c>
    </row>
    <row r="77" spans="1:12" ht="11.25">
      <c r="A77" s="27" t="s">
        <v>37</v>
      </c>
      <c r="B77" s="28">
        <v>4651.09</v>
      </c>
      <c r="C77" s="127">
        <v>1</v>
      </c>
      <c r="D77" s="32" t="s">
        <v>209</v>
      </c>
      <c r="E77" s="17">
        <v>71942</v>
      </c>
      <c r="F77" s="17" t="s">
        <v>21</v>
      </c>
      <c r="G77" s="17" t="s">
        <v>12</v>
      </c>
      <c r="H77" s="20">
        <v>2021</v>
      </c>
      <c r="I77" s="32" t="s">
        <v>227</v>
      </c>
      <c r="J77" s="56" t="s">
        <v>69</v>
      </c>
      <c r="K77" s="56" t="s">
        <v>267</v>
      </c>
    </row>
    <row r="78" spans="1:12" ht="11.25">
      <c r="A78" s="27" t="s">
        <v>37</v>
      </c>
      <c r="B78" s="28">
        <v>4651.09</v>
      </c>
      <c r="C78" s="127">
        <v>1</v>
      </c>
      <c r="D78" s="32" t="s">
        <v>210</v>
      </c>
      <c r="E78" s="17">
        <v>71943</v>
      </c>
      <c r="F78" s="17" t="s">
        <v>21</v>
      </c>
      <c r="G78" s="17" t="s">
        <v>12</v>
      </c>
      <c r="H78" s="20">
        <v>2021</v>
      </c>
      <c r="I78" s="32" t="s">
        <v>227</v>
      </c>
      <c r="J78" s="56" t="s">
        <v>69</v>
      </c>
      <c r="K78" s="56" t="s">
        <v>268</v>
      </c>
    </row>
    <row r="79" spans="1:12" ht="11.25">
      <c r="A79" s="27" t="s">
        <v>37</v>
      </c>
      <c r="B79" s="28">
        <v>4651.09</v>
      </c>
      <c r="C79" s="127">
        <v>1</v>
      </c>
      <c r="D79" s="32" t="s">
        <v>269</v>
      </c>
      <c r="E79" s="30">
        <v>71953</v>
      </c>
      <c r="F79" s="30" t="s">
        <v>21</v>
      </c>
      <c r="G79" s="30" t="s">
        <v>12</v>
      </c>
      <c r="H79" s="39">
        <v>2021</v>
      </c>
      <c r="I79" s="27" t="s">
        <v>234</v>
      </c>
      <c r="J79" s="59" t="s">
        <v>69</v>
      </c>
      <c r="K79" s="59" t="s">
        <v>69</v>
      </c>
    </row>
    <row r="80" spans="1:12" ht="11.25">
      <c r="A80" s="27" t="s">
        <v>40</v>
      </c>
      <c r="B80" s="28">
        <v>4036.47</v>
      </c>
      <c r="C80" s="127">
        <v>1</v>
      </c>
      <c r="D80" s="36" t="s">
        <v>93</v>
      </c>
      <c r="E80" s="30">
        <v>70718</v>
      </c>
      <c r="F80" s="30" t="s">
        <v>21</v>
      </c>
      <c r="G80" s="30" t="s">
        <v>12</v>
      </c>
      <c r="H80" s="39">
        <v>2010</v>
      </c>
      <c r="I80" s="27" t="s">
        <v>224</v>
      </c>
      <c r="J80" s="59" t="s">
        <v>94</v>
      </c>
      <c r="K80" s="59" t="s">
        <v>164</v>
      </c>
    </row>
    <row r="81" spans="1:13" ht="11.25">
      <c r="A81" s="27" t="s">
        <v>40</v>
      </c>
      <c r="B81" s="28">
        <v>4036.47</v>
      </c>
      <c r="C81" s="127">
        <v>1</v>
      </c>
      <c r="D81" s="66" t="s">
        <v>326</v>
      </c>
      <c r="E81" s="30">
        <v>71962</v>
      </c>
      <c r="F81" s="30" t="s">
        <v>21</v>
      </c>
      <c r="G81" s="30" t="s">
        <v>12</v>
      </c>
      <c r="H81" s="151">
        <v>2022</v>
      </c>
      <c r="I81" s="27" t="s">
        <v>229</v>
      </c>
      <c r="J81" s="59" t="s">
        <v>94</v>
      </c>
      <c r="K81" s="59" t="s">
        <v>165</v>
      </c>
    </row>
    <row r="82" spans="1:13" ht="11.25">
      <c r="A82" s="27" t="s">
        <v>40</v>
      </c>
      <c r="B82" s="28">
        <v>4036.47</v>
      </c>
      <c r="C82" s="127">
        <v>1</v>
      </c>
      <c r="D82" s="36" t="s">
        <v>96</v>
      </c>
      <c r="E82" s="30">
        <v>71153</v>
      </c>
      <c r="F82" s="30" t="s">
        <v>21</v>
      </c>
      <c r="G82" s="30" t="s">
        <v>12</v>
      </c>
      <c r="H82" s="39">
        <v>2013</v>
      </c>
      <c r="I82" s="27" t="s">
        <v>229</v>
      </c>
      <c r="J82" s="59" t="s">
        <v>94</v>
      </c>
      <c r="K82" s="59" t="s">
        <v>165</v>
      </c>
    </row>
    <row r="83" spans="1:13" ht="11.25">
      <c r="A83" s="27" t="s">
        <v>40</v>
      </c>
      <c r="B83" s="28">
        <v>4036.47</v>
      </c>
      <c r="C83" s="127">
        <v>1</v>
      </c>
      <c r="D83" s="36" t="s">
        <v>97</v>
      </c>
      <c r="E83" s="30">
        <v>70602</v>
      </c>
      <c r="F83" s="30" t="s">
        <v>21</v>
      </c>
      <c r="G83" s="30" t="s">
        <v>12</v>
      </c>
      <c r="H83" s="39">
        <v>2012</v>
      </c>
      <c r="I83" s="27" t="s">
        <v>229</v>
      </c>
      <c r="J83" s="59" t="s">
        <v>94</v>
      </c>
      <c r="K83" s="59" t="s">
        <v>166</v>
      </c>
    </row>
    <row r="84" spans="1:13" ht="11.25">
      <c r="A84" s="27" t="s">
        <v>43</v>
      </c>
      <c r="B84" s="35">
        <v>3322.21</v>
      </c>
      <c r="C84" s="127">
        <v>1</v>
      </c>
      <c r="D84" s="36" t="s">
        <v>98</v>
      </c>
      <c r="E84" s="30">
        <v>70220</v>
      </c>
      <c r="F84" s="30" t="s">
        <v>99</v>
      </c>
      <c r="G84" s="30" t="s">
        <v>17</v>
      </c>
      <c r="H84" s="39">
        <v>2010</v>
      </c>
      <c r="I84" s="27" t="s">
        <v>224</v>
      </c>
      <c r="J84" s="59" t="s">
        <v>100</v>
      </c>
      <c r="K84" s="59" t="s">
        <v>167</v>
      </c>
    </row>
    <row r="85" spans="1:13" ht="11.25">
      <c r="A85" s="27" t="s">
        <v>43</v>
      </c>
      <c r="B85" s="35">
        <v>3322.21</v>
      </c>
      <c r="C85" s="127">
        <v>1</v>
      </c>
      <c r="D85" s="36" t="s">
        <v>101</v>
      </c>
      <c r="E85" s="30">
        <v>70335</v>
      </c>
      <c r="F85" s="30" t="s">
        <v>21</v>
      </c>
      <c r="G85" s="30" t="s">
        <v>12</v>
      </c>
      <c r="H85" s="39">
        <v>2011</v>
      </c>
      <c r="I85" s="27" t="s">
        <v>227</v>
      </c>
      <c r="J85" s="59" t="s">
        <v>100</v>
      </c>
      <c r="K85" s="59" t="s">
        <v>168</v>
      </c>
    </row>
    <row r="86" spans="1:13" ht="11.25">
      <c r="A86" s="27" t="s">
        <v>43</v>
      </c>
      <c r="B86" s="35">
        <v>3322.21</v>
      </c>
      <c r="C86" s="127">
        <v>1</v>
      </c>
      <c r="D86" s="36" t="s">
        <v>102</v>
      </c>
      <c r="E86" s="30">
        <v>70610</v>
      </c>
      <c r="F86" s="30" t="s">
        <v>21</v>
      </c>
      <c r="G86" s="30" t="s">
        <v>12</v>
      </c>
      <c r="H86" s="39">
        <v>2012</v>
      </c>
      <c r="I86" s="27" t="s">
        <v>224</v>
      </c>
      <c r="J86" s="59" t="s">
        <v>100</v>
      </c>
      <c r="K86" s="59" t="s">
        <v>169</v>
      </c>
    </row>
    <row r="87" spans="1:13" ht="11.25">
      <c r="A87" s="27" t="s">
        <v>43</v>
      </c>
      <c r="B87" s="35">
        <v>3322.21</v>
      </c>
      <c r="C87" s="127">
        <v>1</v>
      </c>
      <c r="D87" s="36" t="s">
        <v>217</v>
      </c>
      <c r="E87" s="30">
        <v>71952</v>
      </c>
      <c r="F87" s="30" t="s">
        <v>21</v>
      </c>
      <c r="G87" s="30" t="s">
        <v>12</v>
      </c>
      <c r="H87" s="39">
        <v>2021</v>
      </c>
      <c r="I87" s="27" t="s">
        <v>18</v>
      </c>
      <c r="J87" s="59" t="s">
        <v>100</v>
      </c>
      <c r="K87" s="59" t="s">
        <v>171</v>
      </c>
      <c r="M87" s="94"/>
    </row>
    <row r="88" spans="1:13" ht="11.25">
      <c r="A88" s="27" t="s">
        <v>43</v>
      </c>
      <c r="B88" s="35">
        <v>3322.21</v>
      </c>
      <c r="C88" s="127">
        <v>1</v>
      </c>
      <c r="D88" s="36" t="s">
        <v>103</v>
      </c>
      <c r="E88" s="30">
        <v>71848</v>
      </c>
      <c r="F88" s="36" t="s">
        <v>21</v>
      </c>
      <c r="G88" s="30" t="s">
        <v>12</v>
      </c>
      <c r="H88" s="39">
        <v>2018</v>
      </c>
      <c r="I88" s="27" t="s">
        <v>18</v>
      </c>
      <c r="J88" s="59" t="s">
        <v>100</v>
      </c>
      <c r="K88" s="59" t="s">
        <v>171</v>
      </c>
    </row>
    <row r="89" spans="1:13" ht="11.25">
      <c r="A89" s="27" t="s">
        <v>43</v>
      </c>
      <c r="B89" s="35">
        <v>3322.21</v>
      </c>
      <c r="C89" s="127">
        <v>1</v>
      </c>
      <c r="D89" s="30" t="s">
        <v>104</v>
      </c>
      <c r="E89" s="30">
        <v>71872</v>
      </c>
      <c r="F89" s="30" t="s">
        <v>21</v>
      </c>
      <c r="G89" s="30" t="s">
        <v>12</v>
      </c>
      <c r="H89" s="39">
        <v>2018</v>
      </c>
      <c r="I89" s="27" t="s">
        <v>229</v>
      </c>
      <c r="J89" s="59" t="s">
        <v>100</v>
      </c>
      <c r="K89" s="59" t="s">
        <v>172</v>
      </c>
      <c r="L89" s="66"/>
    </row>
    <row r="90" spans="1:13" ht="11.25">
      <c r="A90" s="27" t="s">
        <v>43</v>
      </c>
      <c r="B90" s="152">
        <v>3322.21</v>
      </c>
      <c r="C90" s="127">
        <v>1</v>
      </c>
      <c r="D90" s="86" t="s">
        <v>105</v>
      </c>
      <c r="E90" s="153">
        <v>71886</v>
      </c>
      <c r="F90" s="153" t="s">
        <v>21</v>
      </c>
      <c r="G90" s="153" t="s">
        <v>12</v>
      </c>
      <c r="H90" s="154">
        <v>2019</v>
      </c>
      <c r="I90" s="155" t="s">
        <v>18</v>
      </c>
      <c r="J90" s="59" t="s">
        <v>100</v>
      </c>
      <c r="K90" s="59" t="s">
        <v>171</v>
      </c>
    </row>
    <row r="91" spans="1:13" ht="11.25">
      <c r="A91" s="27" t="s">
        <v>43</v>
      </c>
      <c r="B91" s="35">
        <v>3322.21</v>
      </c>
      <c r="C91" s="127">
        <v>1</v>
      </c>
      <c r="D91" s="36" t="s">
        <v>106</v>
      </c>
      <c r="E91" s="30">
        <v>71808</v>
      </c>
      <c r="F91" s="30" t="s">
        <v>21</v>
      </c>
      <c r="G91" s="30" t="s">
        <v>12</v>
      </c>
      <c r="H91" s="39">
        <v>2017</v>
      </c>
      <c r="I91" s="27" t="s">
        <v>18</v>
      </c>
      <c r="J91" s="59" t="s">
        <v>100</v>
      </c>
      <c r="K91" s="59" t="s">
        <v>170</v>
      </c>
      <c r="L91" s="96"/>
    </row>
    <row r="92" spans="1:13" ht="11.25">
      <c r="A92" s="27" t="s">
        <v>43</v>
      </c>
      <c r="B92" s="89">
        <v>3322.21</v>
      </c>
      <c r="C92" s="127">
        <v>1</v>
      </c>
      <c r="D92" s="47" t="s">
        <v>107</v>
      </c>
      <c r="E92" s="49">
        <v>71902</v>
      </c>
      <c r="F92" s="49" t="s">
        <v>21</v>
      </c>
      <c r="G92" s="49" t="s">
        <v>12</v>
      </c>
      <c r="H92" s="147">
        <v>2019</v>
      </c>
      <c r="I92" s="67" t="s">
        <v>224</v>
      </c>
      <c r="J92" s="59" t="s">
        <v>100</v>
      </c>
      <c r="K92" s="59" t="s">
        <v>270</v>
      </c>
      <c r="L92" s="96"/>
    </row>
    <row r="93" spans="1:13" ht="11.25">
      <c r="A93" s="27" t="s">
        <v>43</v>
      </c>
      <c r="B93" s="35">
        <v>3322.21</v>
      </c>
      <c r="C93" s="127">
        <v>1</v>
      </c>
      <c r="D93" s="66" t="s">
        <v>194</v>
      </c>
      <c r="E93" s="30">
        <v>71936</v>
      </c>
      <c r="F93" s="49" t="s">
        <v>21</v>
      </c>
      <c r="G93" s="49" t="s">
        <v>12</v>
      </c>
      <c r="H93" s="39">
        <v>2021</v>
      </c>
      <c r="I93" s="27" t="s">
        <v>224</v>
      </c>
      <c r="J93" s="59" t="s">
        <v>100</v>
      </c>
      <c r="K93" s="59" t="s">
        <v>270</v>
      </c>
      <c r="L93" s="96"/>
    </row>
    <row r="94" spans="1:13" ht="11.25">
      <c r="A94" s="27" t="s">
        <v>43</v>
      </c>
      <c r="B94" s="35">
        <v>3322.21</v>
      </c>
      <c r="C94" s="127">
        <v>1</v>
      </c>
      <c r="D94" s="36" t="s">
        <v>109</v>
      </c>
      <c r="E94" s="30">
        <v>6475</v>
      </c>
      <c r="F94" s="30" t="s">
        <v>21</v>
      </c>
      <c r="G94" s="30" t="s">
        <v>12</v>
      </c>
      <c r="H94" s="39">
        <v>2003</v>
      </c>
      <c r="I94" s="27" t="s">
        <v>24</v>
      </c>
      <c r="J94" s="59" t="s">
        <v>100</v>
      </c>
      <c r="K94" s="59" t="s">
        <v>173</v>
      </c>
      <c r="L94" s="96"/>
    </row>
    <row r="95" spans="1:13" ht="11.25">
      <c r="A95" s="27" t="s">
        <v>43</v>
      </c>
      <c r="B95" s="35">
        <v>3322.21</v>
      </c>
      <c r="C95" s="127">
        <v>1</v>
      </c>
      <c r="D95" s="36" t="s">
        <v>110</v>
      </c>
      <c r="E95" s="30">
        <v>70688</v>
      </c>
      <c r="F95" s="30" t="s">
        <v>21</v>
      </c>
      <c r="G95" s="30" t="s">
        <v>12</v>
      </c>
      <c r="H95" s="39">
        <v>2009</v>
      </c>
      <c r="I95" s="27" t="s">
        <v>224</v>
      </c>
      <c r="J95" s="59" t="s">
        <v>100</v>
      </c>
      <c r="K95" s="59" t="s">
        <v>174</v>
      </c>
      <c r="L95" s="96"/>
    </row>
    <row r="96" spans="1:13" ht="11.25">
      <c r="A96" s="27" t="s">
        <v>43</v>
      </c>
      <c r="B96" s="35">
        <v>3322.21</v>
      </c>
      <c r="C96" s="127">
        <v>1</v>
      </c>
      <c r="D96" s="36" t="s">
        <v>111</v>
      </c>
      <c r="E96" s="30">
        <v>71250</v>
      </c>
      <c r="F96" s="30" t="s">
        <v>21</v>
      </c>
      <c r="G96" s="30" t="s">
        <v>12</v>
      </c>
      <c r="H96" s="39">
        <v>2013</v>
      </c>
      <c r="I96" s="27" t="s">
        <v>234</v>
      </c>
      <c r="J96" s="59" t="s">
        <v>100</v>
      </c>
      <c r="K96" s="59" t="s">
        <v>271</v>
      </c>
      <c r="L96" s="60"/>
    </row>
    <row r="97" spans="1:12" ht="11.25">
      <c r="A97" s="27" t="s">
        <v>43</v>
      </c>
      <c r="B97" s="35">
        <v>3322.21</v>
      </c>
      <c r="C97" s="127">
        <v>1</v>
      </c>
      <c r="D97" s="36" t="s">
        <v>112</v>
      </c>
      <c r="E97" s="59">
        <v>71781</v>
      </c>
      <c r="F97" s="30" t="s">
        <v>21</v>
      </c>
      <c r="G97" s="30" t="s">
        <v>12</v>
      </c>
      <c r="H97" s="39">
        <v>2018</v>
      </c>
      <c r="I97" s="27" t="s">
        <v>224</v>
      </c>
      <c r="J97" s="59" t="s">
        <v>100</v>
      </c>
      <c r="K97" s="59" t="s">
        <v>175</v>
      </c>
    </row>
    <row r="98" spans="1:12" ht="11.25">
      <c r="A98" s="27" t="s">
        <v>43</v>
      </c>
      <c r="B98" s="35">
        <v>3322.21</v>
      </c>
      <c r="C98" s="127">
        <v>1</v>
      </c>
      <c r="D98" s="36" t="s">
        <v>113</v>
      </c>
      <c r="E98" s="30">
        <v>70726</v>
      </c>
      <c r="F98" s="30" t="s">
        <v>21</v>
      </c>
      <c r="G98" s="30" t="s">
        <v>12</v>
      </c>
      <c r="H98" s="39">
        <v>2012</v>
      </c>
      <c r="I98" s="27" t="s">
        <v>224</v>
      </c>
      <c r="J98" s="59" t="s">
        <v>100</v>
      </c>
      <c r="K98" s="59" t="s">
        <v>176</v>
      </c>
    </row>
    <row r="99" spans="1:12" ht="11.25">
      <c r="A99" s="27" t="s">
        <v>43</v>
      </c>
      <c r="B99" s="35">
        <v>3322.21</v>
      </c>
      <c r="C99" s="127">
        <v>1</v>
      </c>
      <c r="D99" s="36" t="s">
        <v>114</v>
      </c>
      <c r="E99" s="30" t="s">
        <v>115</v>
      </c>
      <c r="F99" s="30" t="s">
        <v>21</v>
      </c>
      <c r="G99" s="30" t="s">
        <v>12</v>
      </c>
      <c r="H99" s="39">
        <v>1991</v>
      </c>
      <c r="I99" s="27" t="s">
        <v>224</v>
      </c>
      <c r="J99" s="59" t="s">
        <v>100</v>
      </c>
      <c r="K99" s="59" t="s">
        <v>164</v>
      </c>
    </row>
    <row r="100" spans="1:12" ht="11.25">
      <c r="A100" s="27" t="s">
        <v>43</v>
      </c>
      <c r="B100" s="35">
        <v>3322.21</v>
      </c>
      <c r="C100" s="127">
        <v>1</v>
      </c>
      <c r="D100" s="36" t="s">
        <v>116</v>
      </c>
      <c r="E100" s="30">
        <v>71903</v>
      </c>
      <c r="F100" s="30" t="s">
        <v>21</v>
      </c>
      <c r="G100" s="30" t="s">
        <v>12</v>
      </c>
      <c r="H100" s="39">
        <v>2019</v>
      </c>
      <c r="I100" s="27" t="s">
        <v>224</v>
      </c>
      <c r="J100" s="59" t="s">
        <v>100</v>
      </c>
      <c r="K100" s="59" t="s">
        <v>177</v>
      </c>
    </row>
    <row r="101" spans="1:12" ht="11.25">
      <c r="A101" s="27" t="s">
        <v>43</v>
      </c>
      <c r="B101" s="35">
        <v>3322.21</v>
      </c>
      <c r="C101" s="127">
        <v>1</v>
      </c>
      <c r="D101" s="36" t="s">
        <v>117</v>
      </c>
      <c r="E101" s="30">
        <v>71501</v>
      </c>
      <c r="F101" s="30" t="s">
        <v>21</v>
      </c>
      <c r="G101" s="30" t="s">
        <v>12</v>
      </c>
      <c r="H101" s="39">
        <v>2014</v>
      </c>
      <c r="I101" s="27" t="s">
        <v>224</v>
      </c>
      <c r="J101" s="59" t="s">
        <v>100</v>
      </c>
      <c r="K101" s="59" t="s">
        <v>178</v>
      </c>
    </row>
    <row r="102" spans="1:12" ht="11.25">
      <c r="A102" s="27" t="s">
        <v>43</v>
      </c>
      <c r="B102" s="35">
        <v>3322.21</v>
      </c>
      <c r="C102" s="127">
        <v>1</v>
      </c>
      <c r="D102" s="36" t="s">
        <v>118</v>
      </c>
      <c r="E102" s="30">
        <v>71893</v>
      </c>
      <c r="F102" s="30" t="s">
        <v>21</v>
      </c>
      <c r="G102" s="30" t="s">
        <v>12</v>
      </c>
      <c r="H102" s="39">
        <v>2019</v>
      </c>
      <c r="I102" s="27" t="s">
        <v>224</v>
      </c>
      <c r="J102" s="59" t="s">
        <v>100</v>
      </c>
      <c r="K102" s="59" t="s">
        <v>272</v>
      </c>
    </row>
    <row r="103" spans="1:12" ht="11.25">
      <c r="A103" s="27" t="s">
        <v>43</v>
      </c>
      <c r="B103" s="35">
        <v>3322.21</v>
      </c>
      <c r="C103" s="127">
        <v>1</v>
      </c>
      <c r="D103" s="36" t="s">
        <v>119</v>
      </c>
      <c r="E103" s="30">
        <v>71812</v>
      </c>
      <c r="F103" s="30" t="s">
        <v>21</v>
      </c>
      <c r="G103" s="30" t="s">
        <v>12</v>
      </c>
      <c r="H103" s="39">
        <v>2017</v>
      </c>
      <c r="I103" s="27" t="s">
        <v>227</v>
      </c>
      <c r="J103" s="59" t="s">
        <v>100</v>
      </c>
      <c r="K103" s="59" t="s">
        <v>273</v>
      </c>
    </row>
    <row r="104" spans="1:12" ht="11.25">
      <c r="A104" s="27" t="s">
        <v>43</v>
      </c>
      <c r="B104" s="35">
        <v>3322.21</v>
      </c>
      <c r="C104" s="127">
        <v>1</v>
      </c>
      <c r="D104" s="36" t="s">
        <v>120</v>
      </c>
      <c r="E104" s="59">
        <v>70998</v>
      </c>
      <c r="F104" s="30" t="s">
        <v>21</v>
      </c>
      <c r="G104" s="30" t="s">
        <v>12</v>
      </c>
      <c r="H104" s="39">
        <v>2012</v>
      </c>
      <c r="I104" s="27" t="s">
        <v>227</v>
      </c>
      <c r="J104" s="59" t="s">
        <v>100</v>
      </c>
      <c r="K104" s="59" t="s">
        <v>274</v>
      </c>
    </row>
    <row r="105" spans="1:12" ht="11.25">
      <c r="A105" s="27" t="s">
        <v>43</v>
      </c>
      <c r="B105" s="35">
        <v>3322.21</v>
      </c>
      <c r="C105" s="127">
        <v>1</v>
      </c>
      <c r="D105" s="32" t="s">
        <v>284</v>
      </c>
      <c r="E105" s="17">
        <v>71956</v>
      </c>
      <c r="F105" s="17" t="s">
        <v>21</v>
      </c>
      <c r="G105" s="17" t="s">
        <v>12</v>
      </c>
      <c r="H105" s="20">
        <v>2021</v>
      </c>
      <c r="I105" s="32" t="s">
        <v>227</v>
      </c>
      <c r="J105" s="56" t="s">
        <v>100</v>
      </c>
      <c r="K105" s="56" t="s">
        <v>179</v>
      </c>
    </row>
    <row r="106" spans="1:12" ht="11.25">
      <c r="A106" s="27" t="s">
        <v>43</v>
      </c>
      <c r="B106" s="35">
        <v>3322.21</v>
      </c>
      <c r="C106" s="127">
        <v>1</v>
      </c>
      <c r="D106" s="36" t="s">
        <v>122</v>
      </c>
      <c r="E106" s="30">
        <v>70670</v>
      </c>
      <c r="F106" s="30" t="s">
        <v>21</v>
      </c>
      <c r="G106" s="30" t="s">
        <v>12</v>
      </c>
      <c r="H106" s="39">
        <v>2012</v>
      </c>
      <c r="I106" s="27" t="s">
        <v>227</v>
      </c>
      <c r="J106" s="59" t="s">
        <v>100</v>
      </c>
      <c r="K106" s="59" t="s">
        <v>180</v>
      </c>
    </row>
    <row r="107" spans="1:12" ht="11.25">
      <c r="A107" s="27" t="s">
        <v>43</v>
      </c>
      <c r="B107" s="35">
        <v>3322.21</v>
      </c>
      <c r="C107" s="127">
        <v>1</v>
      </c>
      <c r="D107" s="36" t="s">
        <v>123</v>
      </c>
      <c r="E107" s="30">
        <v>71826</v>
      </c>
      <c r="F107" s="36" t="s">
        <v>21</v>
      </c>
      <c r="G107" s="30" t="s">
        <v>12</v>
      </c>
      <c r="H107" s="39">
        <v>2018</v>
      </c>
      <c r="I107" s="27" t="s">
        <v>229</v>
      </c>
      <c r="J107" s="59" t="s">
        <v>100</v>
      </c>
      <c r="K107" s="59" t="s">
        <v>181</v>
      </c>
    </row>
    <row r="108" spans="1:12" ht="11.25">
      <c r="A108" s="27" t="s">
        <v>43</v>
      </c>
      <c r="B108" s="35">
        <v>3322.21</v>
      </c>
      <c r="C108" s="127">
        <v>1</v>
      </c>
      <c r="D108" s="32" t="s">
        <v>137</v>
      </c>
      <c r="E108" s="17">
        <v>71927</v>
      </c>
      <c r="F108" s="17" t="s">
        <v>21</v>
      </c>
      <c r="G108" s="17" t="s">
        <v>12</v>
      </c>
      <c r="H108" s="20">
        <v>2020</v>
      </c>
      <c r="I108" s="32" t="s">
        <v>232</v>
      </c>
      <c r="J108" s="59" t="s">
        <v>100</v>
      </c>
      <c r="K108" s="56" t="s">
        <v>275</v>
      </c>
    </row>
    <row r="109" spans="1:12" ht="11.25">
      <c r="A109" s="27" t="s">
        <v>43</v>
      </c>
      <c r="B109" s="28">
        <v>3322.21</v>
      </c>
      <c r="C109" s="127">
        <v>1</v>
      </c>
      <c r="D109" s="19" t="s">
        <v>125</v>
      </c>
      <c r="E109" s="17">
        <v>70700</v>
      </c>
      <c r="F109" s="17" t="s">
        <v>21</v>
      </c>
      <c r="G109" s="17" t="s">
        <v>12</v>
      </c>
      <c r="H109" s="20">
        <v>2012</v>
      </c>
      <c r="I109" s="32" t="s">
        <v>229</v>
      </c>
      <c r="J109" s="59" t="s">
        <v>100</v>
      </c>
      <c r="K109" s="56" t="s">
        <v>276</v>
      </c>
    </row>
    <row r="110" spans="1:12" ht="11.25">
      <c r="A110" s="27" t="s">
        <v>43</v>
      </c>
      <c r="B110" s="28">
        <v>3322.21</v>
      </c>
      <c r="C110" s="127">
        <v>1</v>
      </c>
      <c r="D110" s="19" t="s">
        <v>133</v>
      </c>
      <c r="E110" s="17">
        <v>71855</v>
      </c>
      <c r="F110" s="17" t="s">
        <v>21</v>
      </c>
      <c r="G110" s="17" t="s">
        <v>12</v>
      </c>
      <c r="H110" s="20">
        <v>2018</v>
      </c>
      <c r="I110" s="32" t="s">
        <v>224</v>
      </c>
      <c r="J110" s="59" t="s">
        <v>100</v>
      </c>
      <c r="K110" s="56" t="s">
        <v>178</v>
      </c>
    </row>
    <row r="111" spans="1:12" ht="11.25">
      <c r="A111" s="27" t="s">
        <v>43</v>
      </c>
      <c r="B111" s="28">
        <v>3322.21</v>
      </c>
      <c r="C111" s="127">
        <v>1</v>
      </c>
      <c r="D111" s="66" t="s">
        <v>333</v>
      </c>
      <c r="E111" s="48">
        <v>71965</v>
      </c>
      <c r="F111" s="17" t="s">
        <v>21</v>
      </c>
      <c r="G111" s="17" t="s">
        <v>12</v>
      </c>
      <c r="H111" s="151">
        <v>2022</v>
      </c>
      <c r="I111" s="66" t="s">
        <v>229</v>
      </c>
      <c r="J111" s="59" t="s">
        <v>100</v>
      </c>
      <c r="K111" s="56" t="s">
        <v>278</v>
      </c>
      <c r="L111" s="97"/>
    </row>
    <row r="112" spans="1:12" ht="11.25">
      <c r="A112" s="27" t="s">
        <v>46</v>
      </c>
      <c r="B112" s="35">
        <v>2159.44</v>
      </c>
      <c r="C112" s="127">
        <v>1</v>
      </c>
      <c r="D112" s="19" t="s">
        <v>126</v>
      </c>
      <c r="E112" s="17">
        <v>71404</v>
      </c>
      <c r="F112" s="17" t="s">
        <v>21</v>
      </c>
      <c r="G112" s="17" t="s">
        <v>12</v>
      </c>
      <c r="H112" s="20">
        <v>2014</v>
      </c>
      <c r="I112" s="32" t="s">
        <v>227</v>
      </c>
      <c r="J112" s="56" t="s">
        <v>127</v>
      </c>
      <c r="K112" s="56" t="s">
        <v>273</v>
      </c>
    </row>
    <row r="113" spans="1:12" ht="11.25">
      <c r="A113" s="27" t="s">
        <v>46</v>
      </c>
      <c r="B113" s="35">
        <v>2159.44</v>
      </c>
      <c r="C113" s="127">
        <v>1</v>
      </c>
      <c r="D113" s="34" t="s">
        <v>128</v>
      </c>
      <c r="E113" s="17">
        <v>71921</v>
      </c>
      <c r="F113" s="17" t="s">
        <v>21</v>
      </c>
      <c r="G113" s="17" t="s">
        <v>12</v>
      </c>
      <c r="H113" s="20">
        <v>2019</v>
      </c>
      <c r="I113" s="32" t="s">
        <v>234</v>
      </c>
      <c r="J113" s="56" t="s">
        <v>127</v>
      </c>
      <c r="K113" s="56" t="s">
        <v>182</v>
      </c>
      <c r="L113" s="66"/>
    </row>
    <row r="114" spans="1:12" ht="11.25">
      <c r="A114" s="27" t="s">
        <v>46</v>
      </c>
      <c r="B114" s="35">
        <v>2159.44</v>
      </c>
      <c r="C114" s="127">
        <v>1</v>
      </c>
      <c r="D114" s="19" t="s">
        <v>129</v>
      </c>
      <c r="E114" s="17">
        <v>71757</v>
      </c>
      <c r="F114" s="17" t="s">
        <v>21</v>
      </c>
      <c r="G114" s="17" t="s">
        <v>12</v>
      </c>
      <c r="H114" s="20">
        <v>2016</v>
      </c>
      <c r="I114" s="32" t="s">
        <v>224</v>
      </c>
      <c r="J114" s="56" t="s">
        <v>127</v>
      </c>
      <c r="K114" s="56" t="s">
        <v>169</v>
      </c>
    </row>
    <row r="115" spans="1:12" ht="11.25">
      <c r="A115" s="27" t="s">
        <v>46</v>
      </c>
      <c r="B115" s="35">
        <v>2159.44</v>
      </c>
      <c r="C115" s="127">
        <v>1</v>
      </c>
      <c r="D115" s="19" t="s">
        <v>130</v>
      </c>
      <c r="E115" s="17">
        <v>7021</v>
      </c>
      <c r="F115" s="17" t="s">
        <v>21</v>
      </c>
      <c r="G115" s="17" t="s">
        <v>12</v>
      </c>
      <c r="H115" s="20">
        <v>1991</v>
      </c>
      <c r="I115" s="32" t="s">
        <v>224</v>
      </c>
      <c r="J115" s="56" t="s">
        <v>127</v>
      </c>
      <c r="K115" s="56" t="s">
        <v>183</v>
      </c>
    </row>
    <row r="116" spans="1:12" ht="11.25">
      <c r="A116" s="27" t="s">
        <v>46</v>
      </c>
      <c r="B116" s="35">
        <v>2159.44</v>
      </c>
      <c r="C116" s="127">
        <v>1</v>
      </c>
      <c r="D116" s="19" t="s">
        <v>131</v>
      </c>
      <c r="E116" s="17">
        <v>71439</v>
      </c>
      <c r="F116" s="17" t="s">
        <v>21</v>
      </c>
      <c r="G116" s="17" t="s">
        <v>12</v>
      </c>
      <c r="H116" s="20">
        <v>2008</v>
      </c>
      <c r="I116" s="32" t="s">
        <v>224</v>
      </c>
      <c r="J116" s="56" t="s">
        <v>127</v>
      </c>
      <c r="K116" s="56" t="s">
        <v>184</v>
      </c>
    </row>
    <row r="117" spans="1:12" ht="11.25">
      <c r="A117" s="27" t="s">
        <v>46</v>
      </c>
      <c r="B117" s="35">
        <v>2159.44</v>
      </c>
      <c r="C117" s="127">
        <v>1</v>
      </c>
      <c r="D117" s="19" t="s">
        <v>132</v>
      </c>
      <c r="E117" s="17">
        <v>71829</v>
      </c>
      <c r="F117" s="19" t="s">
        <v>21</v>
      </c>
      <c r="G117" s="17" t="s">
        <v>12</v>
      </c>
      <c r="H117" s="20">
        <v>2018</v>
      </c>
      <c r="I117" s="32" t="s">
        <v>224</v>
      </c>
      <c r="J117" s="56" t="s">
        <v>127</v>
      </c>
      <c r="K117" s="56" t="s">
        <v>185</v>
      </c>
    </row>
    <row r="118" spans="1:12" ht="11.25">
      <c r="A118" s="27" t="s">
        <v>46</v>
      </c>
      <c r="B118" s="35">
        <v>2159.44</v>
      </c>
      <c r="C118" s="127">
        <v>1</v>
      </c>
      <c r="D118" s="19" t="s">
        <v>143</v>
      </c>
      <c r="E118" s="17">
        <v>71873</v>
      </c>
      <c r="F118" s="17" t="s">
        <v>21</v>
      </c>
      <c r="G118" s="17" t="s">
        <v>12</v>
      </c>
      <c r="H118" s="20">
        <v>2018</v>
      </c>
      <c r="I118" s="32" t="s">
        <v>224</v>
      </c>
      <c r="J118" s="56" t="s">
        <v>139</v>
      </c>
      <c r="K118" s="56" t="s">
        <v>189</v>
      </c>
    </row>
    <row r="119" spans="1:12" ht="11.25">
      <c r="A119" s="27" t="s">
        <v>46</v>
      </c>
      <c r="B119" s="35">
        <v>2159.44</v>
      </c>
      <c r="C119" s="127">
        <v>1</v>
      </c>
      <c r="D119" s="19" t="s">
        <v>134</v>
      </c>
      <c r="E119" s="17">
        <v>71340</v>
      </c>
      <c r="F119" s="17" t="s">
        <v>21</v>
      </c>
      <c r="G119" s="17" t="s">
        <v>12</v>
      </c>
      <c r="H119" s="20">
        <v>2013</v>
      </c>
      <c r="I119" s="32" t="s">
        <v>227</v>
      </c>
      <c r="J119" s="56" t="s">
        <v>127</v>
      </c>
      <c r="K119" s="56" t="s">
        <v>273</v>
      </c>
    </row>
    <row r="120" spans="1:12" ht="11.25">
      <c r="A120" s="27" t="s">
        <v>46</v>
      </c>
      <c r="B120" s="35">
        <v>2159.44</v>
      </c>
      <c r="C120" s="127">
        <v>1</v>
      </c>
      <c r="D120" s="90" t="s">
        <v>193</v>
      </c>
      <c r="E120" s="17">
        <v>71935</v>
      </c>
      <c r="F120" s="17" t="s">
        <v>21</v>
      </c>
      <c r="G120" s="17" t="s">
        <v>12</v>
      </c>
      <c r="H120" s="20">
        <v>2021</v>
      </c>
      <c r="I120" s="32" t="s">
        <v>227</v>
      </c>
      <c r="J120" s="56" t="s">
        <v>127</v>
      </c>
      <c r="K120" s="56" t="s">
        <v>273</v>
      </c>
    </row>
    <row r="121" spans="1:12" ht="11.25">
      <c r="A121" s="27" t="s">
        <v>46</v>
      </c>
      <c r="B121" s="35">
        <v>2159.44</v>
      </c>
      <c r="C121" s="127">
        <v>1</v>
      </c>
      <c r="D121" s="19" t="s">
        <v>135</v>
      </c>
      <c r="E121" s="17">
        <v>2569</v>
      </c>
      <c r="F121" s="17" t="s">
        <v>136</v>
      </c>
      <c r="G121" s="17" t="s">
        <v>17</v>
      </c>
      <c r="H121" s="20">
        <v>1988</v>
      </c>
      <c r="I121" s="32" t="s">
        <v>227</v>
      </c>
      <c r="J121" s="56" t="s">
        <v>127</v>
      </c>
      <c r="K121" s="56" t="s">
        <v>273</v>
      </c>
    </row>
    <row r="122" spans="1:12" ht="11.25">
      <c r="A122" s="27" t="s">
        <v>46</v>
      </c>
      <c r="B122" s="35">
        <v>2159.44</v>
      </c>
      <c r="C122" s="127">
        <v>1</v>
      </c>
      <c r="D122" s="19" t="s">
        <v>279</v>
      </c>
      <c r="E122" s="17">
        <v>71951</v>
      </c>
      <c r="F122" s="17" t="s">
        <v>21</v>
      </c>
      <c r="G122" s="17" t="s">
        <v>12</v>
      </c>
      <c r="H122" s="20">
        <v>2021</v>
      </c>
      <c r="I122" s="32" t="s">
        <v>227</v>
      </c>
      <c r="J122" s="56" t="s">
        <v>127</v>
      </c>
      <c r="K122" s="56" t="s">
        <v>274</v>
      </c>
    </row>
    <row r="123" spans="1:12" ht="11.25">
      <c r="A123" s="27" t="s">
        <v>46</v>
      </c>
      <c r="B123" s="35">
        <v>2159.44</v>
      </c>
      <c r="C123" s="127">
        <v>1</v>
      </c>
      <c r="D123" s="32" t="s">
        <v>218</v>
      </c>
      <c r="E123" s="17">
        <v>71947</v>
      </c>
      <c r="F123" s="17" t="s">
        <v>21</v>
      </c>
      <c r="G123" s="17" t="s">
        <v>12</v>
      </c>
      <c r="H123" s="20">
        <v>2021</v>
      </c>
      <c r="I123" s="32" t="s">
        <v>232</v>
      </c>
      <c r="J123" s="56" t="s">
        <v>127</v>
      </c>
      <c r="K123" s="56" t="s">
        <v>280</v>
      </c>
    </row>
    <row r="124" spans="1:12" ht="11.25">
      <c r="A124" s="27" t="s">
        <v>46</v>
      </c>
      <c r="B124" s="35">
        <v>2159.44</v>
      </c>
      <c r="C124" s="127">
        <v>1</v>
      </c>
      <c r="D124" s="19" t="s">
        <v>138</v>
      </c>
      <c r="E124" s="17">
        <v>71896</v>
      </c>
      <c r="F124" s="17" t="s">
        <v>21</v>
      </c>
      <c r="G124" s="17" t="s">
        <v>12</v>
      </c>
      <c r="H124" s="20">
        <v>2019</v>
      </c>
      <c r="I124" s="32" t="s">
        <v>232</v>
      </c>
      <c r="J124" s="56" t="s">
        <v>127</v>
      </c>
      <c r="K124" s="56" t="s">
        <v>281</v>
      </c>
    </row>
    <row r="125" spans="1:12" ht="11.25">
      <c r="A125" s="27" t="s">
        <v>46</v>
      </c>
      <c r="B125" s="35">
        <v>2159.44</v>
      </c>
      <c r="C125" s="127">
        <v>1</v>
      </c>
      <c r="D125" s="19" t="s">
        <v>219</v>
      </c>
      <c r="E125" s="17">
        <v>71948</v>
      </c>
      <c r="F125" s="17" t="s">
        <v>21</v>
      </c>
      <c r="G125" s="17" t="s">
        <v>12</v>
      </c>
      <c r="H125" s="20">
        <v>2021</v>
      </c>
      <c r="I125" s="32" t="s">
        <v>232</v>
      </c>
      <c r="J125" s="56" t="s">
        <v>127</v>
      </c>
      <c r="K125" s="56" t="s">
        <v>280</v>
      </c>
    </row>
    <row r="126" spans="1:12" ht="11.25">
      <c r="A126" s="27" t="s">
        <v>49</v>
      </c>
      <c r="B126" s="28">
        <v>1328.89</v>
      </c>
      <c r="C126" s="127">
        <v>1</v>
      </c>
      <c r="D126" s="19" t="s">
        <v>220</v>
      </c>
      <c r="E126" s="17">
        <v>71949</v>
      </c>
      <c r="F126" s="17" t="s">
        <v>21</v>
      </c>
      <c r="G126" s="17" t="s">
        <v>12</v>
      </c>
      <c r="H126" s="20">
        <v>2021</v>
      </c>
      <c r="I126" s="32" t="s">
        <v>234</v>
      </c>
      <c r="J126" s="56" t="s">
        <v>139</v>
      </c>
      <c r="K126" s="56" t="s">
        <v>282</v>
      </c>
    </row>
    <row r="127" spans="1:12" ht="11.25">
      <c r="A127" s="27" t="s">
        <v>49</v>
      </c>
      <c r="B127" s="35">
        <v>1328.89</v>
      </c>
      <c r="C127" s="127">
        <v>1</v>
      </c>
      <c r="D127" s="32" t="s">
        <v>140</v>
      </c>
      <c r="E127" s="17">
        <v>71915</v>
      </c>
      <c r="F127" s="17" t="s">
        <v>21</v>
      </c>
      <c r="G127" s="17" t="s">
        <v>12</v>
      </c>
      <c r="H127" s="20">
        <v>2019</v>
      </c>
      <c r="I127" s="32" t="s">
        <v>18</v>
      </c>
      <c r="J127" s="56" t="s">
        <v>139</v>
      </c>
      <c r="K127" s="56" t="s">
        <v>186</v>
      </c>
    </row>
    <row r="128" spans="1:12" ht="11.25">
      <c r="A128" s="27" t="s">
        <v>49</v>
      </c>
      <c r="B128" s="35">
        <v>1328.89</v>
      </c>
      <c r="C128" s="127">
        <v>1</v>
      </c>
      <c r="D128" s="19" t="s">
        <v>141</v>
      </c>
      <c r="E128" s="17">
        <v>71786</v>
      </c>
      <c r="F128" s="17" t="s">
        <v>21</v>
      </c>
      <c r="G128" s="17" t="s">
        <v>12</v>
      </c>
      <c r="H128" s="20">
        <v>2016</v>
      </c>
      <c r="I128" s="32" t="s">
        <v>229</v>
      </c>
      <c r="J128" s="56" t="s">
        <v>139</v>
      </c>
      <c r="K128" s="56" t="s">
        <v>187</v>
      </c>
    </row>
    <row r="129" spans="1:11" ht="11.25">
      <c r="A129" s="27" t="s">
        <v>49</v>
      </c>
      <c r="B129" s="35">
        <v>1328.89</v>
      </c>
      <c r="C129" s="127">
        <v>1</v>
      </c>
      <c r="D129" s="36" t="s">
        <v>142</v>
      </c>
      <c r="E129" s="30">
        <v>71749</v>
      </c>
      <c r="F129" s="30" t="s">
        <v>21</v>
      </c>
      <c r="G129" s="30" t="s">
        <v>12</v>
      </c>
      <c r="H129" s="39">
        <v>2015</v>
      </c>
      <c r="I129" s="27" t="s">
        <v>224</v>
      </c>
      <c r="J129" s="59" t="s">
        <v>139</v>
      </c>
      <c r="K129" s="59" t="s">
        <v>188</v>
      </c>
    </row>
    <row r="130" spans="1:11" ht="11.25">
      <c r="B130" s="156">
        <f>SUM(B3:B129)</f>
        <v>628549.6599999991</v>
      </c>
      <c r="C130" s="139">
        <f>SUM(C3:C129)</f>
        <v>127</v>
      </c>
    </row>
    <row r="153" spans="2:2" ht="11.25">
      <c r="B153" s="158"/>
    </row>
  </sheetData>
  <mergeCells count="2">
    <mergeCell ref="A1:I1"/>
    <mergeCell ref="M1:S1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sqref="A1:XFD1048576"/>
    </sheetView>
  </sheetViews>
  <sheetFormatPr defaultColWidth="13.28515625" defaultRowHeight="15"/>
  <cols>
    <col min="1" max="1" width="4.85546875" style="108" bestFit="1" customWidth="1"/>
    <col min="2" max="2" width="3.85546875" style="108" bestFit="1" customWidth="1"/>
    <col min="3" max="3" width="7.85546875" style="108" bestFit="1" customWidth="1"/>
    <col min="4" max="4" width="28.85546875" style="108" customWidth="1"/>
    <col min="5" max="5" width="9" style="108" bestFit="1" customWidth="1"/>
    <col min="6" max="6" width="9.28515625" style="108" customWidth="1"/>
    <col min="7" max="10" width="10.5703125" style="108" customWidth="1"/>
    <col min="11" max="16384" width="13.28515625" style="108"/>
  </cols>
  <sheetData>
    <row r="1" spans="1:10">
      <c r="A1" s="428" t="s">
        <v>335</v>
      </c>
      <c r="B1" s="428"/>
      <c r="C1" s="428"/>
      <c r="D1" s="428"/>
      <c r="E1" s="428"/>
      <c r="G1" s="429" t="s">
        <v>336</v>
      </c>
      <c r="H1" s="429"/>
      <c r="I1" s="429"/>
      <c r="J1" s="429"/>
    </row>
    <row r="2" spans="1:10">
      <c r="A2" s="101" t="s">
        <v>9</v>
      </c>
      <c r="B2" s="102" t="s">
        <v>2</v>
      </c>
      <c r="C2" s="101" t="s">
        <v>296</v>
      </c>
      <c r="D2" s="101" t="s">
        <v>3</v>
      </c>
      <c r="E2" s="103" t="s">
        <v>297</v>
      </c>
      <c r="G2" s="101" t="s">
        <v>9</v>
      </c>
      <c r="H2" s="101" t="s">
        <v>296</v>
      </c>
      <c r="I2" s="102" t="s">
        <v>2</v>
      </c>
      <c r="J2" s="101" t="s">
        <v>298</v>
      </c>
    </row>
    <row r="3" spans="1:10">
      <c r="A3" s="109" t="s">
        <v>299</v>
      </c>
      <c r="B3" s="110">
        <v>1</v>
      </c>
      <c r="C3" s="104">
        <v>1200.69</v>
      </c>
      <c r="D3" s="105" t="s">
        <v>300</v>
      </c>
      <c r="E3" s="106" t="s">
        <v>301</v>
      </c>
      <c r="G3" s="109" t="s">
        <v>299</v>
      </c>
      <c r="H3" s="104">
        <v>1200.69</v>
      </c>
      <c r="I3" s="110">
        <v>6</v>
      </c>
      <c r="J3" s="111">
        <f>H3*I3</f>
        <v>7204.14</v>
      </c>
    </row>
    <row r="4" spans="1:10">
      <c r="A4" s="109" t="s">
        <v>299</v>
      </c>
      <c r="B4" s="110">
        <v>1</v>
      </c>
      <c r="C4" s="104">
        <v>1200.69</v>
      </c>
      <c r="D4" s="105" t="s">
        <v>302</v>
      </c>
      <c r="E4" s="106" t="s">
        <v>303</v>
      </c>
      <c r="G4" s="109" t="s">
        <v>304</v>
      </c>
      <c r="H4" s="106">
        <v>732.55</v>
      </c>
      <c r="I4" s="110">
        <v>7</v>
      </c>
      <c r="J4" s="111">
        <f t="shared" ref="J4:J6" si="0">H4*I4</f>
        <v>5127.8499999999995</v>
      </c>
    </row>
    <row r="5" spans="1:10">
      <c r="A5" s="109" t="s">
        <v>299</v>
      </c>
      <c r="B5" s="110">
        <v>1</v>
      </c>
      <c r="C5" s="104">
        <v>1200.69</v>
      </c>
      <c r="D5" s="105" t="s">
        <v>305</v>
      </c>
      <c r="E5" s="106" t="s">
        <v>306</v>
      </c>
      <c r="G5" s="109" t="s">
        <v>307</v>
      </c>
      <c r="H5" s="106">
        <v>488.36</v>
      </c>
      <c r="I5" s="110">
        <v>3</v>
      </c>
      <c r="J5" s="111">
        <f t="shared" si="0"/>
        <v>1465.08</v>
      </c>
    </row>
    <row r="6" spans="1:10">
      <c r="A6" s="109" t="s">
        <v>299</v>
      </c>
      <c r="B6" s="110">
        <v>1</v>
      </c>
      <c r="C6" s="104">
        <v>1200.69</v>
      </c>
      <c r="D6" s="105" t="s">
        <v>308</v>
      </c>
      <c r="E6" s="106">
        <v>280</v>
      </c>
      <c r="G6" s="112" t="s">
        <v>309</v>
      </c>
      <c r="H6" s="106">
        <v>436.04</v>
      </c>
      <c r="I6" s="113">
        <v>6</v>
      </c>
      <c r="J6" s="111">
        <f t="shared" si="0"/>
        <v>2616.2400000000002</v>
      </c>
    </row>
    <row r="7" spans="1:10">
      <c r="A7" s="109" t="s">
        <v>299</v>
      </c>
      <c r="B7" s="110">
        <v>1</v>
      </c>
      <c r="C7" s="104">
        <v>1200.69</v>
      </c>
      <c r="D7" s="105" t="s">
        <v>310</v>
      </c>
      <c r="E7" s="106">
        <v>663</v>
      </c>
      <c r="G7" s="114"/>
      <c r="H7" s="115"/>
      <c r="I7" s="116">
        <f>SUM(I3:I6)</f>
        <v>22</v>
      </c>
      <c r="J7" s="117">
        <f>SUM(J3:J6)</f>
        <v>16413.310000000001</v>
      </c>
    </row>
    <row r="8" spans="1:10">
      <c r="A8" s="109" t="s">
        <v>299</v>
      </c>
      <c r="B8" s="110">
        <v>1</v>
      </c>
      <c r="C8" s="104">
        <v>1200.69</v>
      </c>
      <c r="D8" s="105" t="s">
        <v>311</v>
      </c>
      <c r="E8" s="106">
        <v>752</v>
      </c>
    </row>
    <row r="9" spans="1:10">
      <c r="A9" s="109" t="s">
        <v>304</v>
      </c>
      <c r="B9" s="110">
        <v>1</v>
      </c>
      <c r="C9" s="106">
        <v>732.55</v>
      </c>
      <c r="D9" s="118" t="s">
        <v>312</v>
      </c>
      <c r="E9" s="106"/>
    </row>
    <row r="10" spans="1:10">
      <c r="A10" s="109" t="s">
        <v>304</v>
      </c>
      <c r="B10" s="110">
        <v>1</v>
      </c>
      <c r="C10" s="106">
        <v>732.55</v>
      </c>
      <c r="D10" s="105" t="s">
        <v>313</v>
      </c>
      <c r="E10" s="106">
        <v>647</v>
      </c>
    </row>
    <row r="11" spans="1:10">
      <c r="A11" s="109" t="s">
        <v>304</v>
      </c>
      <c r="B11" s="110">
        <v>1</v>
      </c>
      <c r="C11" s="106">
        <v>732.55</v>
      </c>
      <c r="D11" s="105" t="s">
        <v>314</v>
      </c>
      <c r="E11" s="106">
        <v>531</v>
      </c>
    </row>
    <row r="12" spans="1:10">
      <c r="A12" s="109" t="s">
        <v>304</v>
      </c>
      <c r="B12" s="110">
        <v>1</v>
      </c>
      <c r="C12" s="106">
        <v>732.55</v>
      </c>
      <c r="D12" s="118" t="s">
        <v>312</v>
      </c>
      <c r="E12" s="106"/>
    </row>
    <row r="13" spans="1:10">
      <c r="A13" s="109" t="s">
        <v>304</v>
      </c>
      <c r="B13" s="110">
        <v>1</v>
      </c>
      <c r="C13" s="106">
        <v>732.55</v>
      </c>
      <c r="D13" s="105" t="s">
        <v>315</v>
      </c>
      <c r="E13" s="106">
        <v>2187</v>
      </c>
    </row>
    <row r="14" spans="1:10">
      <c r="A14" s="109" t="s">
        <v>304</v>
      </c>
      <c r="B14" s="110">
        <v>1</v>
      </c>
      <c r="C14" s="106">
        <v>732.55</v>
      </c>
      <c r="D14" s="105" t="s">
        <v>316</v>
      </c>
      <c r="E14" s="106">
        <v>2232</v>
      </c>
    </row>
    <row r="15" spans="1:10">
      <c r="A15" s="109" t="s">
        <v>304</v>
      </c>
      <c r="B15" s="110">
        <v>1</v>
      </c>
      <c r="C15" s="106">
        <v>732.55</v>
      </c>
      <c r="D15" s="118" t="s">
        <v>312</v>
      </c>
      <c r="E15" s="106">
        <v>2704</v>
      </c>
    </row>
    <row r="16" spans="1:10">
      <c r="A16" s="109" t="s">
        <v>307</v>
      </c>
      <c r="B16" s="110">
        <v>1</v>
      </c>
      <c r="C16" s="106">
        <v>488.36</v>
      </c>
      <c r="D16" s="105" t="s">
        <v>317</v>
      </c>
      <c r="E16" s="106" t="s">
        <v>318</v>
      </c>
    </row>
    <row r="17" spans="1:5">
      <c r="A17" s="109" t="s">
        <v>307</v>
      </c>
      <c r="B17" s="110">
        <v>1</v>
      </c>
      <c r="C17" s="106">
        <v>488.36</v>
      </c>
      <c r="D17" s="118" t="s">
        <v>312</v>
      </c>
      <c r="E17" s="106"/>
    </row>
    <row r="18" spans="1:5">
      <c r="A18" s="109" t="s">
        <v>307</v>
      </c>
      <c r="B18" s="110">
        <v>1</v>
      </c>
      <c r="C18" s="106">
        <v>488.36</v>
      </c>
      <c r="D18" s="118" t="s">
        <v>312</v>
      </c>
      <c r="E18" s="106"/>
    </row>
    <row r="19" spans="1:5">
      <c r="A19" s="109" t="s">
        <v>307</v>
      </c>
      <c r="B19" s="110">
        <v>1</v>
      </c>
      <c r="C19" s="106">
        <v>488.36</v>
      </c>
      <c r="D19" s="118" t="s">
        <v>312</v>
      </c>
      <c r="E19" s="106"/>
    </row>
    <row r="20" spans="1:5">
      <c r="A20" s="109" t="s">
        <v>309</v>
      </c>
      <c r="B20" s="110">
        <v>1</v>
      </c>
      <c r="C20" s="106">
        <v>436.04</v>
      </c>
      <c r="D20" s="105" t="s">
        <v>319</v>
      </c>
      <c r="E20" s="107">
        <v>2194</v>
      </c>
    </row>
    <row r="21" spans="1:5">
      <c r="A21" s="109" t="s">
        <v>309</v>
      </c>
      <c r="B21" s="110">
        <v>1</v>
      </c>
      <c r="C21" s="106">
        <v>436.04</v>
      </c>
      <c r="D21" s="105" t="s">
        <v>320</v>
      </c>
      <c r="E21" s="106">
        <v>2640</v>
      </c>
    </row>
    <row r="22" spans="1:5">
      <c r="A22" s="109" t="s">
        <v>309</v>
      </c>
      <c r="B22" s="110">
        <v>1</v>
      </c>
      <c r="C22" s="106">
        <v>436.04</v>
      </c>
      <c r="D22" s="105" t="s">
        <v>321</v>
      </c>
      <c r="E22" s="106">
        <v>1996</v>
      </c>
    </row>
    <row r="23" spans="1:5">
      <c r="A23" s="109" t="s">
        <v>309</v>
      </c>
      <c r="B23" s="110">
        <v>1</v>
      </c>
      <c r="C23" s="106">
        <v>436.04</v>
      </c>
      <c r="D23" s="105" t="s">
        <v>322</v>
      </c>
      <c r="E23" s="106">
        <v>774</v>
      </c>
    </row>
    <row r="24" spans="1:5">
      <c r="A24" s="109" t="s">
        <v>309</v>
      </c>
      <c r="B24" s="110">
        <v>1</v>
      </c>
      <c r="C24" s="106">
        <v>436.04</v>
      </c>
      <c r="D24" s="119" t="s">
        <v>312</v>
      </c>
      <c r="E24" s="120"/>
    </row>
    <row r="25" spans="1:5">
      <c r="A25" s="112" t="s">
        <v>309</v>
      </c>
      <c r="B25" s="113">
        <v>1</v>
      </c>
      <c r="C25" s="106">
        <v>436.04</v>
      </c>
      <c r="D25" s="118" t="s">
        <v>312</v>
      </c>
      <c r="E25" s="120"/>
    </row>
    <row r="26" spans="1:5">
      <c r="A26" s="114"/>
      <c r="B26" s="121">
        <f>SUM(B3:B25)</f>
        <v>23</v>
      </c>
      <c r="C26" s="115">
        <f>SUM(C3:C25)</f>
        <v>16901.670000000006</v>
      </c>
      <c r="D26" s="114"/>
      <c r="E26" s="114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53"/>
  <sheetViews>
    <sheetView topLeftCell="G1" workbookViewId="0">
      <selection activeCell="R22" sqref="R22"/>
    </sheetView>
  </sheetViews>
  <sheetFormatPr defaultColWidth="9.140625" defaultRowHeight="12" customHeight="1"/>
  <cols>
    <col min="1" max="1" width="7.140625" style="1" customWidth="1"/>
    <col min="2" max="2" width="11" style="1" bestFit="1" customWidth="1"/>
    <col min="3" max="3" width="3.85546875" style="2" customWidth="1"/>
    <col min="4" max="4" width="35.140625" style="1" customWidth="1"/>
    <col min="5" max="5" width="8.5703125" style="3" bestFit="1" customWidth="1"/>
    <col min="6" max="6" width="9.85546875" style="1" bestFit="1" customWidth="1"/>
    <col min="7" max="7" width="6.140625" style="1" bestFit="1" customWidth="1"/>
    <col min="8" max="8" width="4.42578125" style="4" bestFit="1" customWidth="1"/>
    <col min="9" max="9" width="7.85546875" style="1" bestFit="1" customWidth="1"/>
    <col min="10" max="10" width="14.5703125" style="5" customWidth="1"/>
    <col min="11" max="11" width="56.42578125" style="5" bestFit="1" customWidth="1"/>
    <col min="12" max="12" width="7.140625" style="6" customWidth="1"/>
    <col min="13" max="13" width="13.85546875" style="1" customWidth="1"/>
    <col min="14" max="14" width="7.7109375" style="1" customWidth="1"/>
    <col min="15" max="15" width="9.140625" style="1" customWidth="1"/>
    <col min="16" max="16" width="11.7109375" style="1" customWidth="1"/>
    <col min="17" max="17" width="7.85546875" style="1" customWidth="1"/>
    <col min="18" max="18" width="3.7109375" style="2" customWidth="1"/>
    <col min="19" max="19" width="9.5703125" style="1" customWidth="1"/>
    <col min="20" max="16384" width="9.140625" style="1"/>
  </cols>
  <sheetData>
    <row r="1" spans="1:19" ht="11.25">
      <c r="A1" s="427" t="s">
        <v>338</v>
      </c>
      <c r="B1" s="427"/>
      <c r="C1" s="427"/>
      <c r="D1" s="427"/>
      <c r="E1" s="427"/>
      <c r="F1" s="427"/>
      <c r="G1" s="427"/>
      <c r="H1" s="427"/>
      <c r="I1" s="427"/>
      <c r="J1" s="52"/>
      <c r="K1" s="52"/>
      <c r="M1" s="427" t="s">
        <v>339</v>
      </c>
      <c r="N1" s="427"/>
      <c r="O1" s="427"/>
      <c r="P1" s="427"/>
      <c r="Q1" s="427"/>
      <c r="R1" s="427"/>
      <c r="S1" s="427"/>
    </row>
    <row r="2" spans="1:19" ht="11.25">
      <c r="A2" s="7" t="s">
        <v>0</v>
      </c>
      <c r="B2" s="7" t="s">
        <v>1</v>
      </c>
      <c r="C2" s="8" t="s">
        <v>2</v>
      </c>
      <c r="D2" s="7" t="s">
        <v>3</v>
      </c>
      <c r="E2" s="9" t="s">
        <v>4</v>
      </c>
      <c r="F2" s="7" t="s">
        <v>5</v>
      </c>
      <c r="G2" s="7" t="s">
        <v>6</v>
      </c>
      <c r="H2" s="10" t="s">
        <v>221</v>
      </c>
      <c r="I2" s="7" t="s">
        <v>7</v>
      </c>
      <c r="J2" s="9" t="s">
        <v>8</v>
      </c>
      <c r="K2" s="9" t="s">
        <v>222</v>
      </c>
      <c r="M2" s="46"/>
      <c r="N2" s="46" t="s">
        <v>9</v>
      </c>
      <c r="O2" s="46" t="s">
        <v>10</v>
      </c>
      <c r="P2" s="46" t="s">
        <v>11</v>
      </c>
      <c r="Q2" s="46" t="s">
        <v>12</v>
      </c>
      <c r="R2" s="69" t="s">
        <v>2</v>
      </c>
      <c r="S2" s="46" t="s">
        <v>13</v>
      </c>
    </row>
    <row r="3" spans="1:19" ht="11.25">
      <c r="A3" s="7" t="s">
        <v>198</v>
      </c>
      <c r="B3" s="11">
        <v>14000</v>
      </c>
      <c r="C3" s="8">
        <v>1</v>
      </c>
      <c r="D3" s="12" t="s">
        <v>15</v>
      </c>
      <c r="E3" s="13">
        <v>71881</v>
      </c>
      <c r="F3" s="14" t="s">
        <v>16</v>
      </c>
      <c r="G3" s="13" t="s">
        <v>17</v>
      </c>
      <c r="H3" s="15">
        <v>2018</v>
      </c>
      <c r="I3" s="23" t="s">
        <v>18</v>
      </c>
      <c r="J3" s="53" t="s">
        <v>223</v>
      </c>
      <c r="K3" s="53" t="s">
        <v>223</v>
      </c>
      <c r="M3" s="21" t="s">
        <v>199</v>
      </c>
      <c r="N3" s="21" t="s">
        <v>200</v>
      </c>
      <c r="O3" s="54">
        <v>2800</v>
      </c>
      <c r="P3" s="54">
        <v>11200</v>
      </c>
      <c r="Q3" s="54">
        <f>O3+P3</f>
        <v>14000</v>
      </c>
      <c r="R3" s="70">
        <v>1</v>
      </c>
      <c r="S3" s="71">
        <f t="shared" ref="S3:S13" si="0">Q3*R3</f>
        <v>14000</v>
      </c>
    </row>
    <row r="4" spans="1:19" ht="22.5">
      <c r="A4" s="7" t="s">
        <v>201</v>
      </c>
      <c r="B4" s="11">
        <v>12000</v>
      </c>
      <c r="C4" s="8">
        <v>1</v>
      </c>
      <c r="D4" s="12" t="s">
        <v>23</v>
      </c>
      <c r="E4" s="13">
        <v>71579</v>
      </c>
      <c r="F4" s="13" t="s">
        <v>21</v>
      </c>
      <c r="G4" s="13" t="s">
        <v>12</v>
      </c>
      <c r="H4" s="16">
        <v>2015</v>
      </c>
      <c r="I4" s="23" t="s">
        <v>24</v>
      </c>
      <c r="J4" s="53" t="s">
        <v>25</v>
      </c>
      <c r="K4" s="53" t="s">
        <v>145</v>
      </c>
      <c r="M4" s="21" t="s">
        <v>202</v>
      </c>
      <c r="N4" s="21" t="s">
        <v>200</v>
      </c>
      <c r="O4" s="54">
        <v>2400</v>
      </c>
      <c r="P4" s="54">
        <v>9600</v>
      </c>
      <c r="Q4" s="54">
        <f>O4+P4</f>
        <v>12000</v>
      </c>
      <c r="R4" s="70">
        <v>6</v>
      </c>
      <c r="S4" s="71">
        <f t="shared" si="0"/>
        <v>72000</v>
      </c>
    </row>
    <row r="5" spans="1:19" ht="11.25">
      <c r="A5" s="7" t="s">
        <v>201</v>
      </c>
      <c r="B5" s="11">
        <v>12000</v>
      </c>
      <c r="C5" s="8">
        <v>1</v>
      </c>
      <c r="D5" s="12" t="s">
        <v>27</v>
      </c>
      <c r="E5" s="13">
        <v>71891</v>
      </c>
      <c r="F5" s="13" t="s">
        <v>28</v>
      </c>
      <c r="G5" s="13" t="s">
        <v>29</v>
      </c>
      <c r="H5" s="16">
        <v>2019</v>
      </c>
      <c r="I5" s="23" t="s">
        <v>224</v>
      </c>
      <c r="J5" s="53" t="s">
        <v>225</v>
      </c>
      <c r="K5" s="53" t="s">
        <v>226</v>
      </c>
      <c r="M5" s="46" t="s">
        <v>203</v>
      </c>
      <c r="N5" s="46" t="s">
        <v>14</v>
      </c>
      <c r="O5" s="55">
        <v>1993.32</v>
      </c>
      <c r="P5" s="55">
        <v>7973.3</v>
      </c>
      <c r="Q5" s="55">
        <v>9966.6200000000008</v>
      </c>
      <c r="R5" s="69">
        <v>3</v>
      </c>
      <c r="S5" s="72">
        <f t="shared" si="0"/>
        <v>29899.86</v>
      </c>
    </row>
    <row r="6" spans="1:19" ht="11.25">
      <c r="A6" s="7" t="s">
        <v>201</v>
      </c>
      <c r="B6" s="11">
        <v>12000</v>
      </c>
      <c r="C6" s="8">
        <v>1</v>
      </c>
      <c r="D6" s="12" t="s">
        <v>32</v>
      </c>
      <c r="E6" s="13">
        <v>71884</v>
      </c>
      <c r="F6" s="13" t="s">
        <v>21</v>
      </c>
      <c r="G6" s="17" t="s">
        <v>12</v>
      </c>
      <c r="H6" s="16">
        <v>2019</v>
      </c>
      <c r="I6" s="23" t="s">
        <v>227</v>
      </c>
      <c r="J6" s="53" t="s">
        <v>225</v>
      </c>
      <c r="K6" s="53" t="s">
        <v>228</v>
      </c>
      <c r="M6" s="46" t="s">
        <v>26</v>
      </c>
      <c r="N6" s="46" t="s">
        <v>19</v>
      </c>
      <c r="O6" s="55">
        <v>1461.77</v>
      </c>
      <c r="P6" s="55">
        <v>5847.08</v>
      </c>
      <c r="Q6" s="55">
        <v>7308.85</v>
      </c>
      <c r="R6" s="69">
        <v>6</v>
      </c>
      <c r="S6" s="72">
        <f t="shared" si="0"/>
        <v>43853.100000000006</v>
      </c>
    </row>
    <row r="7" spans="1:19" ht="11.25">
      <c r="A7" s="7" t="s">
        <v>201</v>
      </c>
      <c r="B7" s="11">
        <v>12000</v>
      </c>
      <c r="C7" s="8">
        <v>1</v>
      </c>
      <c r="D7" s="18" t="s">
        <v>35</v>
      </c>
      <c r="E7" s="13">
        <v>71880</v>
      </c>
      <c r="F7" s="19" t="s">
        <v>21</v>
      </c>
      <c r="G7" s="17" t="s">
        <v>12</v>
      </c>
      <c r="H7" s="16">
        <v>2019</v>
      </c>
      <c r="I7" s="23" t="s">
        <v>229</v>
      </c>
      <c r="J7" s="53" t="s">
        <v>230</v>
      </c>
      <c r="K7" s="53" t="s">
        <v>231</v>
      </c>
      <c r="M7" s="46" t="s">
        <v>30</v>
      </c>
      <c r="N7" s="46" t="s">
        <v>31</v>
      </c>
      <c r="O7" s="55">
        <v>1229.22</v>
      </c>
      <c r="P7" s="55">
        <v>4916.8599999999997</v>
      </c>
      <c r="Q7" s="55">
        <v>6146.08</v>
      </c>
      <c r="R7" s="69">
        <v>9</v>
      </c>
      <c r="S7" s="72">
        <f t="shared" si="0"/>
        <v>55314.720000000001</v>
      </c>
    </row>
    <row r="8" spans="1:19" ht="11.25">
      <c r="A8" s="7" t="s">
        <v>201</v>
      </c>
      <c r="B8" s="11">
        <v>12000</v>
      </c>
      <c r="C8" s="8">
        <v>1</v>
      </c>
      <c r="D8" s="12" t="s">
        <v>146</v>
      </c>
      <c r="E8" s="14">
        <v>71931</v>
      </c>
      <c r="F8" s="14" t="s">
        <v>21</v>
      </c>
      <c r="G8" s="14" t="s">
        <v>147</v>
      </c>
      <c r="H8" s="15">
        <v>2021</v>
      </c>
      <c r="I8" s="23" t="s">
        <v>232</v>
      </c>
      <c r="J8" s="53" t="s">
        <v>230</v>
      </c>
      <c r="K8" s="53" t="s">
        <v>329</v>
      </c>
      <c r="M8" s="46" t="s">
        <v>33</v>
      </c>
      <c r="N8" s="46" t="s">
        <v>34</v>
      </c>
      <c r="O8" s="55">
        <v>1129.55</v>
      </c>
      <c r="P8" s="55">
        <v>4518.2</v>
      </c>
      <c r="Q8" s="55">
        <v>5647.75</v>
      </c>
      <c r="R8" s="69">
        <v>27</v>
      </c>
      <c r="S8" s="72">
        <f t="shared" si="0"/>
        <v>152489.25</v>
      </c>
    </row>
    <row r="9" spans="1:19" ht="11.25">
      <c r="A9" s="7" t="s">
        <v>201</v>
      </c>
      <c r="B9" s="11">
        <v>12000</v>
      </c>
      <c r="C9" s="8">
        <v>1</v>
      </c>
      <c r="D9" s="12" t="s">
        <v>44</v>
      </c>
      <c r="E9" s="17">
        <v>71887</v>
      </c>
      <c r="F9" s="17" t="s">
        <v>21</v>
      </c>
      <c r="G9" s="17" t="s">
        <v>12</v>
      </c>
      <c r="H9" s="20">
        <v>2019</v>
      </c>
      <c r="I9" s="32" t="s">
        <v>234</v>
      </c>
      <c r="J9" s="56" t="s">
        <v>230</v>
      </c>
      <c r="K9" s="56" t="s">
        <v>235</v>
      </c>
      <c r="M9" s="46" t="s">
        <v>36</v>
      </c>
      <c r="N9" s="46" t="s">
        <v>37</v>
      </c>
      <c r="O9" s="46">
        <v>930.22</v>
      </c>
      <c r="P9" s="55">
        <v>3720.87</v>
      </c>
      <c r="Q9" s="55">
        <v>4651.09</v>
      </c>
      <c r="R9" s="69">
        <v>25</v>
      </c>
      <c r="S9" s="72">
        <f t="shared" si="0"/>
        <v>116277.25</v>
      </c>
    </row>
    <row r="10" spans="1:19" ht="11.25">
      <c r="A10" s="21" t="s">
        <v>14</v>
      </c>
      <c r="B10" s="22">
        <v>9966.6200000000008</v>
      </c>
      <c r="C10" s="8">
        <v>1</v>
      </c>
      <c r="D10" s="19" t="s">
        <v>41</v>
      </c>
      <c r="E10" s="17">
        <v>6971</v>
      </c>
      <c r="F10" s="17" t="s">
        <v>21</v>
      </c>
      <c r="G10" s="17" t="s">
        <v>12</v>
      </c>
      <c r="H10" s="20">
        <v>2009</v>
      </c>
      <c r="I10" s="23" t="s">
        <v>229</v>
      </c>
      <c r="J10" s="56" t="s">
        <v>236</v>
      </c>
      <c r="K10" s="56" t="s">
        <v>330</v>
      </c>
      <c r="M10" s="46" t="s">
        <v>39</v>
      </c>
      <c r="N10" s="46" t="s">
        <v>40</v>
      </c>
      <c r="O10" s="46">
        <v>807.29</v>
      </c>
      <c r="P10" s="55">
        <v>3229.18</v>
      </c>
      <c r="Q10" s="55">
        <v>4036.47</v>
      </c>
      <c r="R10" s="69">
        <v>4</v>
      </c>
      <c r="S10" s="72">
        <f t="shared" si="0"/>
        <v>16145.88</v>
      </c>
    </row>
    <row r="11" spans="1:19" ht="11.25">
      <c r="A11" s="21" t="s">
        <v>14</v>
      </c>
      <c r="B11" s="22">
        <v>9966.6200000000008</v>
      </c>
      <c r="C11" s="8">
        <v>1</v>
      </c>
      <c r="D11" s="32" t="s">
        <v>50</v>
      </c>
      <c r="E11" s="17">
        <v>71922</v>
      </c>
      <c r="F11" s="19" t="s">
        <v>21</v>
      </c>
      <c r="G11" s="17" t="s">
        <v>12</v>
      </c>
      <c r="H11" s="16">
        <v>2019</v>
      </c>
      <c r="I11" s="23" t="s">
        <v>18</v>
      </c>
      <c r="J11" s="56" t="s">
        <v>236</v>
      </c>
      <c r="K11" s="53" t="s">
        <v>331</v>
      </c>
      <c r="M11" s="46" t="s">
        <v>42</v>
      </c>
      <c r="N11" s="46" t="s">
        <v>43</v>
      </c>
      <c r="O11" s="46">
        <v>664.44</v>
      </c>
      <c r="P11" s="55">
        <v>2657.77</v>
      </c>
      <c r="Q11" s="55">
        <v>3322.21</v>
      </c>
      <c r="R11" s="69">
        <v>28</v>
      </c>
      <c r="S11" s="72">
        <f t="shared" si="0"/>
        <v>93021.88</v>
      </c>
    </row>
    <row r="12" spans="1:19">
      <c r="A12" s="21" t="s">
        <v>14</v>
      </c>
      <c r="B12" s="22">
        <v>9966.6200000000008</v>
      </c>
      <c r="C12" s="8">
        <v>1</v>
      </c>
      <c r="D12" s="24" t="s">
        <v>239</v>
      </c>
      <c r="E12" s="25">
        <v>71950</v>
      </c>
      <c r="F12" s="19" t="s">
        <v>21</v>
      </c>
      <c r="G12" s="17" t="s">
        <v>12</v>
      </c>
      <c r="H12" s="26">
        <v>2021</v>
      </c>
      <c r="I12" s="23" t="s">
        <v>18</v>
      </c>
      <c r="J12" s="56" t="s">
        <v>240</v>
      </c>
      <c r="K12" s="57" t="s">
        <v>241</v>
      </c>
      <c r="M12" s="46" t="s">
        <v>45</v>
      </c>
      <c r="N12" s="46" t="s">
        <v>46</v>
      </c>
      <c r="O12" s="46">
        <v>431.89</v>
      </c>
      <c r="P12" s="55">
        <v>1727.55</v>
      </c>
      <c r="Q12" s="55">
        <v>2159.44</v>
      </c>
      <c r="R12" s="69">
        <v>14</v>
      </c>
      <c r="S12" s="72">
        <f t="shared" si="0"/>
        <v>30232.16</v>
      </c>
    </row>
    <row r="13" spans="1:19" ht="11.25">
      <c r="A13" s="27" t="s">
        <v>19</v>
      </c>
      <c r="B13" s="28">
        <v>7308.85</v>
      </c>
      <c r="C13" s="8">
        <v>1</v>
      </c>
      <c r="D13" s="36" t="s">
        <v>20</v>
      </c>
      <c r="E13" s="30">
        <v>71802</v>
      </c>
      <c r="F13" s="30" t="s">
        <v>21</v>
      </c>
      <c r="G13" s="30" t="s">
        <v>12</v>
      </c>
      <c r="H13" s="31">
        <v>2016</v>
      </c>
      <c r="I13" s="23" t="s">
        <v>18</v>
      </c>
      <c r="J13" s="9" t="s">
        <v>22</v>
      </c>
      <c r="K13" s="9" t="s">
        <v>144</v>
      </c>
      <c r="M13" s="46" t="s">
        <v>48</v>
      </c>
      <c r="N13" s="46" t="s">
        <v>49</v>
      </c>
      <c r="O13" s="46">
        <v>265.77999999999997</v>
      </c>
      <c r="P13" s="55">
        <v>1063.1099999999999</v>
      </c>
      <c r="Q13" s="55">
        <v>1328.89</v>
      </c>
      <c r="R13" s="69">
        <v>4</v>
      </c>
      <c r="S13" s="72">
        <f t="shared" si="0"/>
        <v>5315.56</v>
      </c>
    </row>
    <row r="14" spans="1:19" ht="11.25">
      <c r="A14" s="21" t="s">
        <v>19</v>
      </c>
      <c r="B14" s="22">
        <v>7308.85</v>
      </c>
      <c r="C14" s="8">
        <v>1</v>
      </c>
      <c r="D14" s="32" t="s">
        <v>204</v>
      </c>
      <c r="E14" s="33">
        <v>71940</v>
      </c>
      <c r="F14" s="17" t="s">
        <v>21</v>
      </c>
      <c r="G14" s="17" t="s">
        <v>12</v>
      </c>
      <c r="H14" s="16">
        <v>2021</v>
      </c>
      <c r="I14" s="23" t="s">
        <v>18</v>
      </c>
      <c r="J14" s="53" t="s">
        <v>242</v>
      </c>
      <c r="K14" s="53" t="s">
        <v>205</v>
      </c>
    </row>
    <row r="15" spans="1:19" ht="11.25">
      <c r="A15" s="21" t="s">
        <v>19</v>
      </c>
      <c r="B15" s="22">
        <v>7308.85</v>
      </c>
      <c r="C15" s="8">
        <v>1</v>
      </c>
      <c r="D15" s="34" t="s">
        <v>38</v>
      </c>
      <c r="E15" s="25"/>
      <c r="F15" s="21"/>
      <c r="G15" s="21"/>
      <c r="H15" s="21"/>
      <c r="I15" s="23" t="s">
        <v>18</v>
      </c>
      <c r="J15" s="9" t="s">
        <v>22</v>
      </c>
      <c r="K15" s="9" t="s">
        <v>22</v>
      </c>
      <c r="R15" s="2">
        <f>SUM(R3:R13)</f>
        <v>127</v>
      </c>
      <c r="S15" s="73">
        <f>SUM(S3:S13)</f>
        <v>628549.66000000015</v>
      </c>
    </row>
    <row r="16" spans="1:19" ht="11.25">
      <c r="A16" s="27" t="s">
        <v>19</v>
      </c>
      <c r="B16" s="35">
        <v>7308.85</v>
      </c>
      <c r="C16" s="8">
        <v>1</v>
      </c>
      <c r="D16" s="32" t="s">
        <v>283</v>
      </c>
      <c r="E16" s="33">
        <v>71957</v>
      </c>
      <c r="F16" s="17" t="s">
        <v>21</v>
      </c>
      <c r="G16" s="17" t="s">
        <v>12</v>
      </c>
      <c r="H16" s="16">
        <v>2021</v>
      </c>
      <c r="I16" s="23" t="s">
        <v>18</v>
      </c>
      <c r="J16" s="53" t="s">
        <v>22</v>
      </c>
      <c r="K16" s="53" t="s">
        <v>22</v>
      </c>
      <c r="L16" s="58"/>
    </row>
    <row r="17" spans="1:22" ht="12" customHeight="1">
      <c r="A17" s="21" t="s">
        <v>19</v>
      </c>
      <c r="B17" s="22">
        <v>7308.85</v>
      </c>
      <c r="C17" s="8">
        <v>1</v>
      </c>
      <c r="D17" s="32" t="s">
        <v>287</v>
      </c>
      <c r="E17" s="33">
        <v>71959</v>
      </c>
      <c r="F17" s="17" t="s">
        <v>21</v>
      </c>
      <c r="G17" s="17" t="s">
        <v>12</v>
      </c>
      <c r="H17" s="16">
        <v>2022</v>
      </c>
      <c r="I17" s="23" t="s">
        <v>18</v>
      </c>
      <c r="J17" s="53" t="s">
        <v>22</v>
      </c>
      <c r="K17" s="53" t="s">
        <v>22</v>
      </c>
      <c r="L17" s="58"/>
    </row>
    <row r="18" spans="1:22" ht="12" customHeight="1">
      <c r="A18" s="21" t="s">
        <v>19</v>
      </c>
      <c r="B18" s="22">
        <v>7308.85</v>
      </c>
      <c r="C18" s="8">
        <v>1</v>
      </c>
      <c r="D18" s="27" t="s">
        <v>38</v>
      </c>
      <c r="E18" s="37"/>
      <c r="F18" s="38"/>
      <c r="G18" s="38"/>
      <c r="H18" s="31"/>
      <c r="I18" s="21"/>
      <c r="J18" s="9" t="s">
        <v>22</v>
      </c>
      <c r="K18" s="53" t="s">
        <v>22</v>
      </c>
    </row>
    <row r="19" spans="1:22" ht="12" customHeight="1">
      <c r="A19" s="27" t="s">
        <v>31</v>
      </c>
      <c r="B19" s="28">
        <v>6146.08</v>
      </c>
      <c r="C19" s="8">
        <v>1</v>
      </c>
      <c r="D19" s="36" t="s">
        <v>47</v>
      </c>
      <c r="E19" s="30">
        <v>71785</v>
      </c>
      <c r="F19" s="30" t="s">
        <v>21</v>
      </c>
      <c r="G19" s="30" t="s">
        <v>12</v>
      </c>
      <c r="H19" s="39">
        <v>2016</v>
      </c>
      <c r="I19" s="23" t="s">
        <v>18</v>
      </c>
      <c r="J19" s="59" t="s">
        <v>196</v>
      </c>
      <c r="K19" s="59" t="s">
        <v>245</v>
      </c>
      <c r="L19" s="60"/>
      <c r="N19" s="61"/>
      <c r="O19" s="62"/>
      <c r="P19" s="63"/>
      <c r="Q19" s="74"/>
      <c r="R19" s="62"/>
      <c r="S19" s="75"/>
      <c r="T19" s="76"/>
      <c r="U19" s="77"/>
      <c r="V19" s="78"/>
    </row>
    <row r="20" spans="1:22" ht="12" customHeight="1">
      <c r="A20" s="21" t="s">
        <v>31</v>
      </c>
      <c r="B20" s="22">
        <v>6146.08</v>
      </c>
      <c r="C20" s="8">
        <v>1</v>
      </c>
      <c r="D20" s="36" t="s">
        <v>53</v>
      </c>
      <c r="E20" s="25">
        <v>70394</v>
      </c>
      <c r="F20" s="25" t="s">
        <v>21</v>
      </c>
      <c r="G20" s="25" t="s">
        <v>12</v>
      </c>
      <c r="H20" s="26">
        <v>1993</v>
      </c>
      <c r="I20" s="21" t="s">
        <v>224</v>
      </c>
      <c r="J20" s="59" t="s">
        <v>196</v>
      </c>
      <c r="K20" s="9" t="s">
        <v>246</v>
      </c>
    </row>
    <row r="21" spans="1:22" ht="12" customHeight="1">
      <c r="A21" s="21" t="s">
        <v>31</v>
      </c>
      <c r="B21" s="22">
        <v>6146.08</v>
      </c>
      <c r="C21" s="8">
        <v>1</v>
      </c>
      <c r="D21" s="27" t="s">
        <v>195</v>
      </c>
      <c r="E21" s="25">
        <v>71937</v>
      </c>
      <c r="F21" s="25" t="s">
        <v>21</v>
      </c>
      <c r="G21" s="25" t="s">
        <v>12</v>
      </c>
      <c r="H21" s="26">
        <v>2021</v>
      </c>
      <c r="I21" s="21" t="s">
        <v>18</v>
      </c>
      <c r="J21" s="59" t="s">
        <v>196</v>
      </c>
      <c r="K21" s="59" t="s">
        <v>247</v>
      </c>
    </row>
    <row r="22" spans="1:22" ht="12" customHeight="1">
      <c r="A22" s="27" t="s">
        <v>31</v>
      </c>
      <c r="B22" s="28">
        <v>6146.08</v>
      </c>
      <c r="C22" s="8">
        <v>1</v>
      </c>
      <c r="D22" s="19" t="s">
        <v>73</v>
      </c>
      <c r="E22" s="13">
        <v>6874</v>
      </c>
      <c r="F22" s="13" t="s">
        <v>21</v>
      </c>
      <c r="G22" s="13" t="s">
        <v>12</v>
      </c>
      <c r="H22" s="16">
        <v>2007</v>
      </c>
      <c r="I22" s="23" t="s">
        <v>224</v>
      </c>
      <c r="J22" s="56" t="s">
        <v>196</v>
      </c>
      <c r="K22" s="53" t="s">
        <v>248</v>
      </c>
    </row>
    <row r="23" spans="1:22" ht="12" customHeight="1">
      <c r="A23" s="27" t="s">
        <v>31</v>
      </c>
      <c r="B23" s="28">
        <v>6146.08</v>
      </c>
      <c r="C23" s="8">
        <v>1</v>
      </c>
      <c r="D23" s="36" t="s">
        <v>95</v>
      </c>
      <c r="E23" s="25">
        <v>71810</v>
      </c>
      <c r="F23" s="25" t="s">
        <v>21</v>
      </c>
      <c r="G23" s="25" t="s">
        <v>12</v>
      </c>
      <c r="H23" s="26">
        <v>2017</v>
      </c>
      <c r="I23" s="21" t="s">
        <v>232</v>
      </c>
      <c r="J23" s="9" t="s">
        <v>196</v>
      </c>
      <c r="K23" s="53" t="s">
        <v>340</v>
      </c>
      <c r="L23" s="100"/>
    </row>
    <row r="24" spans="1:22" ht="12" customHeight="1">
      <c r="A24" s="27" t="s">
        <v>31</v>
      </c>
      <c r="B24" s="28">
        <v>6146.08</v>
      </c>
      <c r="C24" s="8">
        <v>1</v>
      </c>
      <c r="D24" s="19" t="s">
        <v>71</v>
      </c>
      <c r="E24" s="17">
        <v>70629</v>
      </c>
      <c r="F24" s="17" t="s">
        <v>21</v>
      </c>
      <c r="G24" s="17" t="s">
        <v>12</v>
      </c>
      <c r="H24" s="16">
        <v>2012</v>
      </c>
      <c r="I24" s="23" t="s">
        <v>229</v>
      </c>
      <c r="J24" s="56" t="s">
        <v>196</v>
      </c>
      <c r="K24" s="53" t="s">
        <v>249</v>
      </c>
    </row>
    <row r="25" spans="1:22" ht="12" customHeight="1">
      <c r="A25" s="27" t="s">
        <v>31</v>
      </c>
      <c r="B25" s="28">
        <v>6146.08</v>
      </c>
      <c r="C25" s="8">
        <v>1</v>
      </c>
      <c r="D25" s="32" t="s">
        <v>83</v>
      </c>
      <c r="E25" s="41">
        <v>71924</v>
      </c>
      <c r="F25" s="13" t="s">
        <v>21</v>
      </c>
      <c r="G25" s="13" t="s">
        <v>12</v>
      </c>
      <c r="H25" s="42">
        <v>2019</v>
      </c>
      <c r="I25" s="64" t="s">
        <v>224</v>
      </c>
      <c r="J25" s="56" t="s">
        <v>196</v>
      </c>
      <c r="K25" s="56" t="s">
        <v>250</v>
      </c>
    </row>
    <row r="26" spans="1:22" ht="12" customHeight="1">
      <c r="A26" s="27" t="s">
        <v>31</v>
      </c>
      <c r="B26" s="28">
        <v>6146.08</v>
      </c>
      <c r="C26" s="8">
        <v>1</v>
      </c>
      <c r="D26" s="32" t="s">
        <v>286</v>
      </c>
      <c r="E26" s="25">
        <v>71958</v>
      </c>
      <c r="F26" s="13" t="s">
        <v>21</v>
      </c>
      <c r="G26" s="13" t="s">
        <v>12</v>
      </c>
      <c r="H26" s="42">
        <v>2021</v>
      </c>
      <c r="I26" s="64" t="s">
        <v>18</v>
      </c>
      <c r="J26" s="56" t="s">
        <v>196</v>
      </c>
      <c r="K26" s="9" t="s">
        <v>289</v>
      </c>
      <c r="L26" s="58"/>
    </row>
    <row r="27" spans="1:22" ht="12" customHeight="1">
      <c r="A27" s="27" t="s">
        <v>31</v>
      </c>
      <c r="B27" s="28">
        <v>6146.08</v>
      </c>
      <c r="C27" s="8">
        <v>1</v>
      </c>
      <c r="D27" s="32" t="s">
        <v>38</v>
      </c>
      <c r="E27" s="25"/>
      <c r="F27" s="13"/>
      <c r="G27" s="13"/>
      <c r="H27" s="42"/>
      <c r="I27" s="64" t="s">
        <v>18</v>
      </c>
      <c r="J27" s="56" t="s">
        <v>196</v>
      </c>
      <c r="K27" s="56" t="s">
        <v>289</v>
      </c>
      <c r="L27" s="58"/>
    </row>
    <row r="28" spans="1:22" ht="12" customHeight="1">
      <c r="A28" s="21" t="s">
        <v>34</v>
      </c>
      <c r="B28" s="43">
        <v>5647.75</v>
      </c>
      <c r="C28" s="8">
        <v>1</v>
      </c>
      <c r="D28" s="36" t="s">
        <v>54</v>
      </c>
      <c r="E28" s="44">
        <v>70556</v>
      </c>
      <c r="F28" s="25" t="s">
        <v>21</v>
      </c>
      <c r="G28" s="44" t="s">
        <v>12</v>
      </c>
      <c r="H28" s="26">
        <v>2012</v>
      </c>
      <c r="I28" s="21" t="s">
        <v>234</v>
      </c>
      <c r="J28" s="9" t="s">
        <v>55</v>
      </c>
      <c r="K28" s="9" t="s">
        <v>251</v>
      </c>
    </row>
    <row r="29" spans="1:22" ht="12" customHeight="1">
      <c r="A29" s="21" t="s">
        <v>34</v>
      </c>
      <c r="B29" s="43">
        <v>5647.75</v>
      </c>
      <c r="C29" s="8">
        <v>1</v>
      </c>
      <c r="D29" s="36" t="s">
        <v>56</v>
      </c>
      <c r="E29" s="25">
        <v>71836</v>
      </c>
      <c r="F29" s="25" t="s">
        <v>21</v>
      </c>
      <c r="G29" s="25" t="s">
        <v>12</v>
      </c>
      <c r="H29" s="26">
        <v>2018</v>
      </c>
      <c r="I29" s="21" t="s">
        <v>234</v>
      </c>
      <c r="J29" s="9" t="s">
        <v>55</v>
      </c>
      <c r="K29" s="9" t="s">
        <v>251</v>
      </c>
    </row>
    <row r="30" spans="1:22" ht="12" customHeight="1">
      <c r="A30" s="21" t="s">
        <v>34</v>
      </c>
      <c r="B30" s="43">
        <v>5647.75</v>
      </c>
      <c r="C30" s="8">
        <v>1</v>
      </c>
      <c r="D30" s="36" t="s">
        <v>57</v>
      </c>
      <c r="E30" s="44">
        <v>71242</v>
      </c>
      <c r="F30" s="25" t="s">
        <v>58</v>
      </c>
      <c r="G30" s="44" t="s">
        <v>59</v>
      </c>
      <c r="H30" s="26">
        <v>2013</v>
      </c>
      <c r="I30" s="21" t="s">
        <v>234</v>
      </c>
      <c r="J30" s="9" t="s">
        <v>55</v>
      </c>
      <c r="K30" s="9" t="s">
        <v>252</v>
      </c>
    </row>
    <row r="31" spans="1:22" ht="12" customHeight="1">
      <c r="A31" s="21" t="s">
        <v>34</v>
      </c>
      <c r="B31" s="43">
        <v>5647.75</v>
      </c>
      <c r="C31" s="8">
        <v>1</v>
      </c>
      <c r="D31" s="36" t="s">
        <v>60</v>
      </c>
      <c r="E31" s="25">
        <v>71374</v>
      </c>
      <c r="F31" s="25" t="s">
        <v>21</v>
      </c>
      <c r="G31" s="25" t="s">
        <v>12</v>
      </c>
      <c r="H31" s="26">
        <v>1992</v>
      </c>
      <c r="I31" s="21" t="s">
        <v>18</v>
      </c>
      <c r="J31" s="9" t="s">
        <v>55</v>
      </c>
      <c r="K31" s="9" t="s">
        <v>148</v>
      </c>
    </row>
    <row r="32" spans="1:22" ht="12" customHeight="1">
      <c r="A32" s="21" t="s">
        <v>34</v>
      </c>
      <c r="B32" s="43">
        <v>5647.75</v>
      </c>
      <c r="C32" s="8">
        <v>1</v>
      </c>
      <c r="D32" s="36" t="s">
        <v>61</v>
      </c>
      <c r="E32" s="44">
        <v>70289</v>
      </c>
      <c r="F32" s="25" t="s">
        <v>21</v>
      </c>
      <c r="G32" s="25" t="s">
        <v>12</v>
      </c>
      <c r="H32" s="39">
        <v>2011</v>
      </c>
      <c r="I32" s="21" t="s">
        <v>229</v>
      </c>
      <c r="J32" s="9" t="s">
        <v>55</v>
      </c>
      <c r="K32" s="9" t="s">
        <v>149</v>
      </c>
      <c r="L32" s="65"/>
    </row>
    <row r="33" spans="1:11" ht="11.25">
      <c r="A33" s="21" t="s">
        <v>34</v>
      </c>
      <c r="B33" s="43">
        <v>5647.75</v>
      </c>
      <c r="C33" s="8">
        <v>1</v>
      </c>
      <c r="D33" s="36" t="s">
        <v>62</v>
      </c>
      <c r="E33" s="25">
        <v>70793</v>
      </c>
      <c r="F33" s="25" t="s">
        <v>21</v>
      </c>
      <c r="G33" s="25" t="s">
        <v>12</v>
      </c>
      <c r="H33" s="26">
        <v>2012</v>
      </c>
      <c r="I33" s="21" t="s">
        <v>234</v>
      </c>
      <c r="J33" s="9" t="s">
        <v>55</v>
      </c>
      <c r="K33" s="9" t="s">
        <v>252</v>
      </c>
    </row>
    <row r="34" spans="1:11" ht="11.25">
      <c r="A34" s="27" t="s">
        <v>34</v>
      </c>
      <c r="B34" s="35">
        <v>5647.75</v>
      </c>
      <c r="C34" s="8">
        <v>1</v>
      </c>
      <c r="D34" s="36" t="s">
        <v>63</v>
      </c>
      <c r="E34" s="30">
        <v>70696</v>
      </c>
      <c r="F34" s="30" t="s">
        <v>21</v>
      </c>
      <c r="G34" s="30" t="s">
        <v>12</v>
      </c>
      <c r="H34" s="39">
        <v>2012</v>
      </c>
      <c r="I34" s="21" t="s">
        <v>229</v>
      </c>
      <c r="J34" s="9" t="s">
        <v>55</v>
      </c>
      <c r="K34" s="9" t="s">
        <v>253</v>
      </c>
    </row>
    <row r="35" spans="1:11" ht="11.25">
      <c r="A35" s="21" t="s">
        <v>34</v>
      </c>
      <c r="B35" s="22">
        <v>5647.75</v>
      </c>
      <c r="C35" s="8">
        <v>1</v>
      </c>
      <c r="D35" s="36" t="s">
        <v>64</v>
      </c>
      <c r="E35" s="25">
        <v>71882</v>
      </c>
      <c r="F35" s="30" t="s">
        <v>21</v>
      </c>
      <c r="G35" s="30" t="s">
        <v>12</v>
      </c>
      <c r="H35" s="26">
        <v>2019</v>
      </c>
      <c r="I35" s="21" t="s">
        <v>229</v>
      </c>
      <c r="J35" s="9" t="s">
        <v>55</v>
      </c>
      <c r="K35" s="9" t="s">
        <v>150</v>
      </c>
    </row>
    <row r="36" spans="1:11" ht="11.25">
      <c r="A36" s="21" t="s">
        <v>34</v>
      </c>
      <c r="B36" s="43">
        <v>5647.75</v>
      </c>
      <c r="C36" s="8">
        <v>1</v>
      </c>
      <c r="D36" s="36" t="s">
        <v>65</v>
      </c>
      <c r="E36" s="25">
        <v>70599</v>
      </c>
      <c r="F36" s="25" t="s">
        <v>21</v>
      </c>
      <c r="G36" s="25" t="s">
        <v>12</v>
      </c>
      <c r="H36" s="26">
        <v>2012</v>
      </c>
      <c r="I36" s="21" t="s">
        <v>24</v>
      </c>
      <c r="J36" s="9" t="s">
        <v>55</v>
      </c>
      <c r="K36" s="9" t="s">
        <v>151</v>
      </c>
    </row>
    <row r="37" spans="1:11" ht="11.25">
      <c r="A37" s="21" t="s">
        <v>34</v>
      </c>
      <c r="B37" s="43">
        <v>5647.75</v>
      </c>
      <c r="C37" s="8">
        <v>1</v>
      </c>
      <c r="D37" s="36" t="s">
        <v>81</v>
      </c>
      <c r="E37" s="25">
        <v>71740</v>
      </c>
      <c r="F37" s="25" t="s">
        <v>21</v>
      </c>
      <c r="G37" s="25" t="s">
        <v>12</v>
      </c>
      <c r="H37" s="26">
        <v>2018</v>
      </c>
      <c r="I37" s="21" t="s">
        <v>24</v>
      </c>
      <c r="J37" s="9" t="s">
        <v>55</v>
      </c>
      <c r="K37" s="9" t="s">
        <v>152</v>
      </c>
    </row>
    <row r="38" spans="1:11" ht="11.25">
      <c r="A38" s="21" t="s">
        <v>34</v>
      </c>
      <c r="B38" s="43">
        <v>5647.75</v>
      </c>
      <c r="C38" s="8">
        <v>1</v>
      </c>
      <c r="D38" s="36" t="s">
        <v>66</v>
      </c>
      <c r="E38" s="30">
        <v>71878</v>
      </c>
      <c r="F38" s="25" t="s">
        <v>21</v>
      </c>
      <c r="G38" s="30" t="s">
        <v>12</v>
      </c>
      <c r="H38" s="26">
        <v>2018</v>
      </c>
      <c r="I38" s="21" t="s">
        <v>227</v>
      </c>
      <c r="J38" s="9" t="s">
        <v>55</v>
      </c>
      <c r="K38" s="9" t="s">
        <v>254</v>
      </c>
    </row>
    <row r="39" spans="1:11" ht="11.25">
      <c r="A39" s="45" t="s">
        <v>34</v>
      </c>
      <c r="B39" s="43">
        <v>5647.75</v>
      </c>
      <c r="C39" s="8">
        <v>1</v>
      </c>
      <c r="D39" s="36" t="s">
        <v>67</v>
      </c>
      <c r="E39" s="30">
        <v>71806</v>
      </c>
      <c r="F39" s="30" t="s">
        <v>21</v>
      </c>
      <c r="G39" s="30" t="s">
        <v>12</v>
      </c>
      <c r="H39" s="26">
        <v>2017</v>
      </c>
      <c r="I39" s="21" t="s">
        <v>227</v>
      </c>
      <c r="J39" s="9" t="s">
        <v>55</v>
      </c>
      <c r="K39" s="9" t="s">
        <v>255</v>
      </c>
    </row>
    <row r="40" spans="1:11" ht="11.25">
      <c r="A40" s="21" t="s">
        <v>34</v>
      </c>
      <c r="B40" s="43">
        <v>5647.75</v>
      </c>
      <c r="C40" s="8">
        <v>1</v>
      </c>
      <c r="D40" s="27" t="s">
        <v>68</v>
      </c>
      <c r="E40" s="25">
        <v>71906</v>
      </c>
      <c r="F40" s="38" t="s">
        <v>21</v>
      </c>
      <c r="G40" s="38" t="s">
        <v>12</v>
      </c>
      <c r="H40" s="26">
        <v>2019</v>
      </c>
      <c r="I40" s="21" t="s">
        <v>229</v>
      </c>
      <c r="J40" s="9" t="s">
        <v>69</v>
      </c>
      <c r="K40" s="9" t="s">
        <v>150</v>
      </c>
    </row>
    <row r="41" spans="1:11" ht="11.25">
      <c r="A41" s="45" t="s">
        <v>34</v>
      </c>
      <c r="B41" s="43">
        <v>5647.75</v>
      </c>
      <c r="C41" s="8">
        <v>1</v>
      </c>
      <c r="D41" s="36" t="s">
        <v>70</v>
      </c>
      <c r="E41" s="30">
        <v>6580</v>
      </c>
      <c r="F41" s="30" t="s">
        <v>21</v>
      </c>
      <c r="G41" s="30" t="s">
        <v>12</v>
      </c>
      <c r="H41" s="26">
        <v>2005</v>
      </c>
      <c r="I41" s="21" t="s">
        <v>232</v>
      </c>
      <c r="J41" s="9" t="s">
        <v>55</v>
      </c>
      <c r="K41" s="9" t="s">
        <v>153</v>
      </c>
    </row>
    <row r="42" spans="1:11" ht="11.25">
      <c r="A42" s="45" t="s">
        <v>34</v>
      </c>
      <c r="B42" s="43">
        <v>5647.75</v>
      </c>
      <c r="C42" s="8">
        <v>1</v>
      </c>
      <c r="D42" s="129" t="s">
        <v>190</v>
      </c>
      <c r="E42" s="25">
        <v>71932</v>
      </c>
      <c r="F42" s="30" t="s">
        <v>21</v>
      </c>
      <c r="G42" s="30" t="s">
        <v>12</v>
      </c>
      <c r="H42" s="26">
        <v>2021</v>
      </c>
      <c r="I42" s="21" t="s">
        <v>229</v>
      </c>
      <c r="J42" s="9" t="s">
        <v>55</v>
      </c>
      <c r="K42" s="9" t="s">
        <v>150</v>
      </c>
    </row>
    <row r="43" spans="1:11" ht="11.25">
      <c r="A43" s="21" t="s">
        <v>34</v>
      </c>
      <c r="B43" s="43">
        <v>5647.75</v>
      </c>
      <c r="C43" s="8">
        <v>1</v>
      </c>
      <c r="D43" s="19" t="s">
        <v>277</v>
      </c>
      <c r="E43" s="13">
        <v>71955</v>
      </c>
      <c r="F43" s="13" t="s">
        <v>21</v>
      </c>
      <c r="G43" s="13" t="s">
        <v>12</v>
      </c>
      <c r="H43" s="16">
        <v>2021</v>
      </c>
      <c r="I43" s="23" t="s">
        <v>229</v>
      </c>
      <c r="J43" s="9" t="s">
        <v>55</v>
      </c>
      <c r="K43" s="9" t="s">
        <v>150</v>
      </c>
    </row>
    <row r="44" spans="1:11" ht="11.25">
      <c r="A44" s="45" t="s">
        <v>34</v>
      </c>
      <c r="B44" s="43">
        <v>5647.75</v>
      </c>
      <c r="C44" s="8">
        <v>1</v>
      </c>
      <c r="D44" s="36" t="s">
        <v>290</v>
      </c>
      <c r="E44" s="25">
        <v>71823</v>
      </c>
      <c r="F44" s="25" t="s">
        <v>21</v>
      </c>
      <c r="G44" s="25" t="s">
        <v>12</v>
      </c>
      <c r="H44" s="26">
        <v>2017</v>
      </c>
      <c r="I44" s="21" t="s">
        <v>229</v>
      </c>
      <c r="J44" s="9" t="s">
        <v>55</v>
      </c>
      <c r="K44" s="9" t="s">
        <v>154</v>
      </c>
    </row>
    <row r="45" spans="1:11" ht="11.25">
      <c r="A45" s="21" t="s">
        <v>34</v>
      </c>
      <c r="B45" s="43">
        <v>5647.75</v>
      </c>
      <c r="C45" s="8">
        <v>1</v>
      </c>
      <c r="D45" s="27" t="s">
        <v>191</v>
      </c>
      <c r="E45" s="25">
        <v>71934</v>
      </c>
      <c r="F45" s="25" t="s">
        <v>21</v>
      </c>
      <c r="G45" s="25" t="s">
        <v>12</v>
      </c>
      <c r="H45" s="26">
        <v>2021</v>
      </c>
      <c r="I45" s="21" t="s">
        <v>232</v>
      </c>
      <c r="J45" s="9" t="s">
        <v>55</v>
      </c>
      <c r="K45" s="9" t="s">
        <v>256</v>
      </c>
    </row>
    <row r="46" spans="1:11" ht="11.25">
      <c r="A46" s="21" t="s">
        <v>34</v>
      </c>
      <c r="B46" s="22">
        <v>5647.75</v>
      </c>
      <c r="C46" s="8">
        <v>1</v>
      </c>
      <c r="D46" s="27" t="s">
        <v>89</v>
      </c>
      <c r="E46" s="25">
        <v>71925</v>
      </c>
      <c r="F46" s="38" t="s">
        <v>21</v>
      </c>
      <c r="G46" s="38" t="s">
        <v>12</v>
      </c>
      <c r="H46" s="26">
        <v>2020</v>
      </c>
      <c r="I46" s="21" t="s">
        <v>229</v>
      </c>
      <c r="J46" s="9" t="s">
        <v>69</v>
      </c>
      <c r="K46" s="9" t="s">
        <v>150</v>
      </c>
    </row>
    <row r="47" spans="1:11" ht="11.25">
      <c r="A47" s="27" t="s">
        <v>34</v>
      </c>
      <c r="B47" s="28">
        <v>5647.75</v>
      </c>
      <c r="C47" s="8">
        <v>1</v>
      </c>
      <c r="D47" s="32" t="s">
        <v>211</v>
      </c>
      <c r="E47" s="13">
        <v>71946</v>
      </c>
      <c r="F47" s="14" t="s">
        <v>21</v>
      </c>
      <c r="G47" s="14" t="s">
        <v>12</v>
      </c>
      <c r="H47" s="16">
        <v>2021</v>
      </c>
      <c r="I47" s="23" t="s">
        <v>229</v>
      </c>
      <c r="J47" s="53" t="s">
        <v>69</v>
      </c>
      <c r="K47" s="53" t="s">
        <v>150</v>
      </c>
    </row>
    <row r="48" spans="1:11" ht="11.25">
      <c r="A48" s="27" t="s">
        <v>34</v>
      </c>
      <c r="B48" s="28">
        <v>5647.75</v>
      </c>
      <c r="C48" s="8">
        <v>1</v>
      </c>
      <c r="D48" s="27" t="s">
        <v>74</v>
      </c>
      <c r="E48" s="25">
        <v>71928</v>
      </c>
      <c r="F48" s="30" t="s">
        <v>21</v>
      </c>
      <c r="G48" s="30" t="s">
        <v>12</v>
      </c>
      <c r="H48" s="39">
        <v>2020</v>
      </c>
      <c r="I48" s="27" t="s">
        <v>18</v>
      </c>
      <c r="J48" s="59" t="s">
        <v>55</v>
      </c>
      <c r="K48" s="59" t="s">
        <v>155</v>
      </c>
    </row>
    <row r="49" spans="1:12" ht="11.25">
      <c r="A49" s="27" t="s">
        <v>34</v>
      </c>
      <c r="B49" s="28">
        <v>5647.75</v>
      </c>
      <c r="C49" s="8">
        <v>1</v>
      </c>
      <c r="D49" s="36" t="s">
        <v>51</v>
      </c>
      <c r="E49" s="25">
        <v>6785</v>
      </c>
      <c r="F49" s="25" t="s">
        <v>52</v>
      </c>
      <c r="G49" s="25" t="s">
        <v>12</v>
      </c>
      <c r="H49" s="26">
        <v>2007</v>
      </c>
      <c r="I49" s="21" t="s">
        <v>224</v>
      </c>
      <c r="J49" s="59" t="s">
        <v>55</v>
      </c>
      <c r="K49" s="9" t="s">
        <v>257</v>
      </c>
    </row>
    <row r="50" spans="1:12" ht="11.25">
      <c r="A50" s="27" t="s">
        <v>34</v>
      </c>
      <c r="B50" s="28">
        <v>5647.75</v>
      </c>
      <c r="C50" s="8">
        <v>1</v>
      </c>
      <c r="D50" s="32" t="s">
        <v>206</v>
      </c>
      <c r="E50" s="17">
        <v>71939</v>
      </c>
      <c r="F50" s="32" t="s">
        <v>21</v>
      </c>
      <c r="G50" s="32" t="s">
        <v>12</v>
      </c>
      <c r="H50" s="32">
        <v>2021</v>
      </c>
      <c r="I50" s="32" t="s">
        <v>18</v>
      </c>
      <c r="J50" s="17" t="s">
        <v>55</v>
      </c>
      <c r="K50" s="17" t="s">
        <v>207</v>
      </c>
    </row>
    <row r="51" spans="1:12" ht="11.25">
      <c r="A51" s="21" t="s">
        <v>34</v>
      </c>
      <c r="B51" s="28">
        <v>5647.75</v>
      </c>
      <c r="C51" s="8">
        <v>1</v>
      </c>
      <c r="D51" s="32" t="s">
        <v>208</v>
      </c>
      <c r="E51" s="17">
        <v>71941</v>
      </c>
      <c r="F51" s="17" t="s">
        <v>21</v>
      </c>
      <c r="G51" s="17" t="s">
        <v>12</v>
      </c>
      <c r="H51" s="20">
        <v>2021</v>
      </c>
      <c r="I51" s="32" t="s">
        <v>232</v>
      </c>
      <c r="J51" s="56" t="s">
        <v>55</v>
      </c>
      <c r="K51" s="17" t="s">
        <v>55</v>
      </c>
      <c r="L51" s="66"/>
    </row>
    <row r="52" spans="1:12" ht="11.25">
      <c r="A52" s="21" t="s">
        <v>34</v>
      </c>
      <c r="B52" s="28">
        <v>5647.75</v>
      </c>
      <c r="C52" s="8">
        <v>1</v>
      </c>
      <c r="D52" s="32" t="s">
        <v>212</v>
      </c>
      <c r="E52" s="13">
        <v>71945</v>
      </c>
      <c r="F52" s="17" t="s">
        <v>21</v>
      </c>
      <c r="G52" s="17" t="s">
        <v>12</v>
      </c>
      <c r="H52" s="20">
        <v>2021</v>
      </c>
      <c r="I52" s="32" t="s">
        <v>232</v>
      </c>
      <c r="J52" s="13" t="s">
        <v>55</v>
      </c>
      <c r="K52" s="17" t="s">
        <v>213</v>
      </c>
      <c r="L52" s="66"/>
    </row>
    <row r="53" spans="1:12" ht="11.25">
      <c r="A53" s="21" t="s">
        <v>34</v>
      </c>
      <c r="B53" s="28">
        <v>5647.75</v>
      </c>
      <c r="C53" s="8">
        <v>1</v>
      </c>
      <c r="D53" s="27" t="s">
        <v>38</v>
      </c>
      <c r="E53" s="17"/>
      <c r="F53" s="17" t="s">
        <v>21</v>
      </c>
      <c r="G53" s="17" t="s">
        <v>12</v>
      </c>
      <c r="H53" s="20">
        <v>2011</v>
      </c>
      <c r="I53" s="32" t="s">
        <v>341</v>
      </c>
      <c r="J53" s="17" t="s">
        <v>55</v>
      </c>
      <c r="K53" s="56"/>
      <c r="L53" s="66"/>
    </row>
    <row r="54" spans="1:12" ht="11.25">
      <c r="A54" s="21" t="s">
        <v>34</v>
      </c>
      <c r="B54" s="28">
        <v>5647.75</v>
      </c>
      <c r="C54" s="8">
        <v>1</v>
      </c>
      <c r="D54" s="27" t="s">
        <v>342</v>
      </c>
      <c r="E54" s="30">
        <v>71968</v>
      </c>
      <c r="F54" s="17" t="s">
        <v>21</v>
      </c>
      <c r="G54" s="17" t="s">
        <v>12</v>
      </c>
      <c r="H54" s="39">
        <v>2022</v>
      </c>
      <c r="I54" s="27" t="s">
        <v>341</v>
      </c>
      <c r="J54" s="25" t="s">
        <v>55</v>
      </c>
      <c r="K54" s="59" t="s">
        <v>343</v>
      </c>
      <c r="L54" s="66"/>
    </row>
    <row r="55" spans="1:12" ht="11.25">
      <c r="A55" s="21" t="s">
        <v>37</v>
      </c>
      <c r="B55" s="43">
        <v>4651.09</v>
      </c>
      <c r="C55" s="8">
        <v>1</v>
      </c>
      <c r="D55" s="47" t="s">
        <v>75</v>
      </c>
      <c r="E55" s="48">
        <v>71918</v>
      </c>
      <c r="F55" s="49" t="s">
        <v>21</v>
      </c>
      <c r="G55" s="49" t="s">
        <v>12</v>
      </c>
      <c r="H55" s="50">
        <v>2019</v>
      </c>
      <c r="I55" s="67" t="s">
        <v>18</v>
      </c>
      <c r="J55" s="68" t="s">
        <v>69</v>
      </c>
      <c r="K55" s="9" t="s">
        <v>156</v>
      </c>
    </row>
    <row r="56" spans="1:12" ht="11.25">
      <c r="A56" s="21" t="s">
        <v>37</v>
      </c>
      <c r="B56" s="43">
        <v>4651.09</v>
      </c>
      <c r="C56" s="8">
        <v>1</v>
      </c>
      <c r="D56" s="36" t="s">
        <v>76</v>
      </c>
      <c r="E56" s="30">
        <v>71923</v>
      </c>
      <c r="F56" s="30" t="s">
        <v>21</v>
      </c>
      <c r="G56" s="30" t="s">
        <v>12</v>
      </c>
      <c r="H56" s="39">
        <v>2019</v>
      </c>
      <c r="I56" s="27" t="s">
        <v>18</v>
      </c>
      <c r="J56" s="59" t="s">
        <v>69</v>
      </c>
      <c r="K56" s="59" t="s">
        <v>258</v>
      </c>
    </row>
    <row r="57" spans="1:12" ht="11.25">
      <c r="A57" s="21" t="s">
        <v>37</v>
      </c>
      <c r="B57" s="43">
        <v>4651.09</v>
      </c>
      <c r="C57" s="8">
        <v>1</v>
      </c>
      <c r="D57" s="30" t="s">
        <v>77</v>
      </c>
      <c r="E57" s="30">
        <v>71888</v>
      </c>
      <c r="F57" s="25" t="s">
        <v>21</v>
      </c>
      <c r="G57" s="25" t="s">
        <v>12</v>
      </c>
      <c r="H57" s="26">
        <v>2019</v>
      </c>
      <c r="I57" s="27" t="s">
        <v>18</v>
      </c>
      <c r="J57" s="9" t="s">
        <v>69</v>
      </c>
      <c r="K57" s="9" t="s">
        <v>258</v>
      </c>
    </row>
    <row r="58" spans="1:12" ht="11.25">
      <c r="A58" s="21" t="s">
        <v>37</v>
      </c>
      <c r="B58" s="43">
        <v>4651.09</v>
      </c>
      <c r="C58" s="8">
        <v>1</v>
      </c>
      <c r="D58" s="36" t="s">
        <v>78</v>
      </c>
      <c r="E58" s="30">
        <v>71842</v>
      </c>
      <c r="F58" s="30" t="s">
        <v>21</v>
      </c>
      <c r="G58" s="30" t="s">
        <v>12</v>
      </c>
      <c r="H58" s="39">
        <v>2018</v>
      </c>
      <c r="I58" s="27" t="s">
        <v>224</v>
      </c>
      <c r="J58" s="59" t="s">
        <v>69</v>
      </c>
      <c r="K58" s="59" t="s">
        <v>157</v>
      </c>
    </row>
    <row r="59" spans="1:12" ht="11.25">
      <c r="A59" s="45" t="s">
        <v>37</v>
      </c>
      <c r="B59" s="43">
        <v>4651.09</v>
      </c>
      <c r="C59" s="8">
        <v>1</v>
      </c>
      <c r="D59" s="19" t="s">
        <v>197</v>
      </c>
      <c r="E59" s="25">
        <v>71938</v>
      </c>
      <c r="F59" s="25" t="s">
        <v>21</v>
      </c>
      <c r="G59" s="25" t="s">
        <v>12</v>
      </c>
      <c r="H59" s="26">
        <v>2021</v>
      </c>
      <c r="I59" s="21" t="s">
        <v>227</v>
      </c>
      <c r="J59" s="9" t="s">
        <v>69</v>
      </c>
      <c r="K59" s="53" t="s">
        <v>259</v>
      </c>
    </row>
    <row r="60" spans="1:12" ht="11.25">
      <c r="A60" s="21" t="s">
        <v>37</v>
      </c>
      <c r="B60" s="51">
        <v>4651.09</v>
      </c>
      <c r="C60" s="8">
        <v>1</v>
      </c>
      <c r="D60" s="36" t="s">
        <v>344</v>
      </c>
      <c r="E60" s="25">
        <v>71966</v>
      </c>
      <c r="F60" s="25" t="s">
        <v>21</v>
      </c>
      <c r="G60" s="25" t="s">
        <v>12</v>
      </c>
      <c r="H60" s="26">
        <v>2022</v>
      </c>
      <c r="I60" s="21" t="s">
        <v>24</v>
      </c>
      <c r="J60" s="9" t="s">
        <v>69</v>
      </c>
      <c r="K60" s="9" t="s">
        <v>260</v>
      </c>
    </row>
    <row r="61" spans="1:12" ht="11.25">
      <c r="A61" s="45" t="s">
        <v>37</v>
      </c>
      <c r="B61" s="43">
        <v>4651.09</v>
      </c>
      <c r="C61" s="8">
        <v>1</v>
      </c>
      <c r="D61" s="36" t="s">
        <v>80</v>
      </c>
      <c r="E61" s="30">
        <v>71668</v>
      </c>
      <c r="F61" s="30" t="s">
        <v>21</v>
      </c>
      <c r="G61" s="30" t="s">
        <v>12</v>
      </c>
      <c r="H61" s="26">
        <v>2015</v>
      </c>
      <c r="I61" s="21" t="s">
        <v>24</v>
      </c>
      <c r="J61" s="9" t="s">
        <v>69</v>
      </c>
      <c r="K61" s="9" t="s">
        <v>158</v>
      </c>
    </row>
    <row r="62" spans="1:12" ht="11.25">
      <c r="A62" s="21" t="s">
        <v>37</v>
      </c>
      <c r="B62" s="51">
        <v>4651.09</v>
      </c>
      <c r="C62" s="8">
        <v>1</v>
      </c>
      <c r="D62" s="36" t="s">
        <v>108</v>
      </c>
      <c r="E62" s="25">
        <v>71838</v>
      </c>
      <c r="F62" s="25" t="s">
        <v>21</v>
      </c>
      <c r="G62" s="25" t="s">
        <v>12</v>
      </c>
      <c r="H62" s="26">
        <v>2018</v>
      </c>
      <c r="I62" s="21" t="s">
        <v>24</v>
      </c>
      <c r="J62" s="9" t="s">
        <v>69</v>
      </c>
      <c r="K62" s="9" t="s">
        <v>159</v>
      </c>
    </row>
    <row r="63" spans="1:12" ht="11.25">
      <c r="A63" s="21" t="s">
        <v>37</v>
      </c>
      <c r="B63" s="51">
        <v>4651.09</v>
      </c>
      <c r="C63" s="8">
        <v>1</v>
      </c>
      <c r="D63" s="36" t="s">
        <v>82</v>
      </c>
      <c r="E63" s="38">
        <v>71876</v>
      </c>
      <c r="F63" s="25" t="s">
        <v>21</v>
      </c>
      <c r="G63" s="25" t="s">
        <v>12</v>
      </c>
      <c r="H63" s="26">
        <v>2018</v>
      </c>
      <c r="I63" s="21" t="s">
        <v>224</v>
      </c>
      <c r="J63" s="9" t="s">
        <v>69</v>
      </c>
      <c r="K63" s="9" t="s">
        <v>160</v>
      </c>
    </row>
    <row r="64" spans="1:12" ht="11.25">
      <c r="A64" s="27" t="s">
        <v>37</v>
      </c>
      <c r="B64" s="51">
        <v>4651.09</v>
      </c>
      <c r="C64" s="8">
        <v>1</v>
      </c>
      <c r="D64" s="32" t="s">
        <v>214</v>
      </c>
      <c r="E64" s="13">
        <v>71944</v>
      </c>
      <c r="F64" s="13" t="s">
        <v>21</v>
      </c>
      <c r="G64" s="13" t="s">
        <v>12</v>
      </c>
      <c r="H64" s="23">
        <v>2021</v>
      </c>
      <c r="I64" s="23" t="s">
        <v>18</v>
      </c>
      <c r="J64" s="53" t="s">
        <v>69</v>
      </c>
      <c r="K64" s="13" t="s">
        <v>215</v>
      </c>
    </row>
    <row r="65" spans="1:12" ht="11.25">
      <c r="A65" s="21" t="s">
        <v>37</v>
      </c>
      <c r="B65" s="35">
        <v>4651.09</v>
      </c>
      <c r="C65" s="8">
        <v>1</v>
      </c>
      <c r="D65" s="36" t="s">
        <v>84</v>
      </c>
      <c r="E65" s="36">
        <v>71890</v>
      </c>
      <c r="F65" s="30" t="s">
        <v>21</v>
      </c>
      <c r="G65" s="30" t="s">
        <v>12</v>
      </c>
      <c r="H65" s="39">
        <v>2019</v>
      </c>
      <c r="I65" s="27" t="s">
        <v>224</v>
      </c>
      <c r="J65" s="9" t="s">
        <v>69</v>
      </c>
      <c r="K65" s="9" t="s">
        <v>261</v>
      </c>
    </row>
    <row r="66" spans="1:12" ht="11.25">
      <c r="A66" s="21" t="s">
        <v>37</v>
      </c>
      <c r="B66" s="43">
        <v>4651.09</v>
      </c>
      <c r="C66" s="8">
        <v>1</v>
      </c>
      <c r="D66" s="36" t="s">
        <v>85</v>
      </c>
      <c r="E66" s="25">
        <v>71877</v>
      </c>
      <c r="F66" s="25" t="s">
        <v>21</v>
      </c>
      <c r="G66" s="25" t="s">
        <v>12</v>
      </c>
      <c r="H66" s="26">
        <v>2018</v>
      </c>
      <c r="I66" s="21" t="s">
        <v>227</v>
      </c>
      <c r="J66" s="9" t="s">
        <v>86</v>
      </c>
      <c r="K66" s="9" t="s">
        <v>262</v>
      </c>
    </row>
    <row r="67" spans="1:12" ht="11.25">
      <c r="A67" s="21" t="s">
        <v>37</v>
      </c>
      <c r="B67" s="43">
        <v>4651.09</v>
      </c>
      <c r="C67" s="8">
        <v>1</v>
      </c>
      <c r="D67" s="30" t="s">
        <v>87</v>
      </c>
      <c r="E67" s="25">
        <v>71809</v>
      </c>
      <c r="F67" s="25" t="s">
        <v>21</v>
      </c>
      <c r="G67" s="25" t="s">
        <v>12</v>
      </c>
      <c r="H67" s="79">
        <v>2017</v>
      </c>
      <c r="I67" s="21" t="s">
        <v>227</v>
      </c>
      <c r="J67" s="9" t="s">
        <v>86</v>
      </c>
      <c r="K67" s="9" t="s">
        <v>161</v>
      </c>
    </row>
    <row r="68" spans="1:12" ht="11.25">
      <c r="A68" s="38" t="s">
        <v>37</v>
      </c>
      <c r="B68" s="43">
        <v>4651.09</v>
      </c>
      <c r="C68" s="8">
        <v>1</v>
      </c>
      <c r="D68" s="36" t="s">
        <v>88</v>
      </c>
      <c r="E68" s="25">
        <v>70963</v>
      </c>
      <c r="F68" s="25" t="s">
        <v>21</v>
      </c>
      <c r="G68" s="25" t="s">
        <v>12</v>
      </c>
      <c r="H68" s="26">
        <v>2012</v>
      </c>
      <c r="I68" s="21" t="s">
        <v>227</v>
      </c>
      <c r="J68" s="9" t="s">
        <v>86</v>
      </c>
      <c r="K68" s="9" t="s">
        <v>263</v>
      </c>
    </row>
    <row r="69" spans="1:12" ht="11.25">
      <c r="A69" s="45" t="s">
        <v>37</v>
      </c>
      <c r="B69" s="22">
        <v>4651.09</v>
      </c>
      <c r="C69" s="8">
        <v>1</v>
      </c>
      <c r="D69" s="32" t="s">
        <v>121</v>
      </c>
      <c r="E69" s="13">
        <v>71914</v>
      </c>
      <c r="F69" s="13" t="s">
        <v>21</v>
      </c>
      <c r="G69" s="13" t="s">
        <v>12</v>
      </c>
      <c r="H69" s="16">
        <v>2019</v>
      </c>
      <c r="I69" s="21" t="s">
        <v>227</v>
      </c>
      <c r="J69" s="9" t="s">
        <v>86</v>
      </c>
      <c r="K69" s="9" t="s">
        <v>264</v>
      </c>
    </row>
    <row r="70" spans="1:12" ht="11.25">
      <c r="A70" s="45" t="s">
        <v>37</v>
      </c>
      <c r="B70" s="43">
        <v>4651.09</v>
      </c>
      <c r="C70" s="8">
        <v>1</v>
      </c>
      <c r="D70" s="19" t="s">
        <v>124</v>
      </c>
      <c r="E70" s="17">
        <v>71831</v>
      </c>
      <c r="F70" s="17" t="s">
        <v>21</v>
      </c>
      <c r="G70" s="17" t="s">
        <v>12</v>
      </c>
      <c r="H70" s="16">
        <v>2018</v>
      </c>
      <c r="I70" s="23" t="s">
        <v>232</v>
      </c>
      <c r="J70" s="53" t="s">
        <v>69</v>
      </c>
      <c r="K70" s="53" t="s">
        <v>216</v>
      </c>
    </row>
    <row r="71" spans="1:12" ht="11.25">
      <c r="A71" s="21" t="s">
        <v>37</v>
      </c>
      <c r="B71" s="51">
        <v>4651.09</v>
      </c>
      <c r="C71" s="8">
        <v>1</v>
      </c>
      <c r="D71" s="90" t="s">
        <v>332</v>
      </c>
      <c r="E71" s="81">
        <v>71964</v>
      </c>
      <c r="F71" s="17" t="s">
        <v>21</v>
      </c>
      <c r="G71" s="17" t="s">
        <v>12</v>
      </c>
      <c r="H71" s="50">
        <v>2022</v>
      </c>
      <c r="I71" s="91" t="s">
        <v>18</v>
      </c>
      <c r="J71" s="68" t="s">
        <v>69</v>
      </c>
      <c r="K71" s="9" t="s">
        <v>69</v>
      </c>
      <c r="L71" s="92"/>
    </row>
    <row r="72" spans="1:12" ht="11.25">
      <c r="A72" s="27" t="s">
        <v>37</v>
      </c>
      <c r="B72" s="28">
        <v>4651.09</v>
      </c>
      <c r="C72" s="8">
        <v>1</v>
      </c>
      <c r="D72" s="30" t="s">
        <v>90</v>
      </c>
      <c r="E72" s="30">
        <v>71907</v>
      </c>
      <c r="F72" s="30" t="s">
        <v>21</v>
      </c>
      <c r="G72" s="30" t="s">
        <v>12</v>
      </c>
      <c r="H72" s="39">
        <v>2019</v>
      </c>
      <c r="I72" s="27" t="s">
        <v>18</v>
      </c>
      <c r="J72" s="59" t="s">
        <v>69</v>
      </c>
      <c r="K72" s="59" t="s">
        <v>162</v>
      </c>
    </row>
    <row r="73" spans="1:12" ht="11.25">
      <c r="A73" s="27" t="s">
        <v>37</v>
      </c>
      <c r="B73" s="28">
        <v>4651.09</v>
      </c>
      <c r="C73" s="8">
        <v>1</v>
      </c>
      <c r="D73" s="27" t="s">
        <v>345</v>
      </c>
      <c r="E73" s="25">
        <v>71930</v>
      </c>
      <c r="F73" s="36" t="s">
        <v>21</v>
      </c>
      <c r="G73" s="30" t="s">
        <v>12</v>
      </c>
      <c r="H73" s="26">
        <v>2021</v>
      </c>
      <c r="I73" s="21" t="s">
        <v>232</v>
      </c>
      <c r="J73" s="59" t="s">
        <v>69</v>
      </c>
      <c r="K73" s="59" t="s">
        <v>265</v>
      </c>
      <c r="L73" s="93"/>
    </row>
    <row r="74" spans="1:12" ht="11.25">
      <c r="A74" s="27" t="s">
        <v>37</v>
      </c>
      <c r="B74" s="28">
        <v>4651.09</v>
      </c>
      <c r="C74" s="8">
        <v>1</v>
      </c>
      <c r="D74" s="30" t="s">
        <v>91</v>
      </c>
      <c r="E74" s="30">
        <v>71929</v>
      </c>
      <c r="F74" s="36" t="s">
        <v>21</v>
      </c>
      <c r="G74" s="30" t="s">
        <v>12</v>
      </c>
      <c r="H74" s="26">
        <v>2020</v>
      </c>
      <c r="I74" s="21" t="s">
        <v>18</v>
      </c>
      <c r="J74" s="9" t="s">
        <v>69</v>
      </c>
      <c r="K74" s="59" t="s">
        <v>162</v>
      </c>
    </row>
    <row r="75" spans="1:12" ht="11.25">
      <c r="A75" s="27" t="s">
        <v>37</v>
      </c>
      <c r="B75" s="28">
        <v>4651.09</v>
      </c>
      <c r="C75" s="8">
        <v>1</v>
      </c>
      <c r="D75" s="150" t="s">
        <v>192</v>
      </c>
      <c r="E75" s="30">
        <v>71933</v>
      </c>
      <c r="F75" s="36" t="s">
        <v>21</v>
      </c>
      <c r="G75" s="30" t="s">
        <v>12</v>
      </c>
      <c r="H75" s="26">
        <v>2021</v>
      </c>
      <c r="I75" s="21" t="s">
        <v>232</v>
      </c>
      <c r="J75" s="9" t="s">
        <v>69</v>
      </c>
      <c r="K75" s="9" t="s">
        <v>266</v>
      </c>
    </row>
    <row r="76" spans="1:12" ht="11.25">
      <c r="A76" s="27" t="s">
        <v>37</v>
      </c>
      <c r="B76" s="28">
        <v>4651.09</v>
      </c>
      <c r="C76" s="8">
        <v>1</v>
      </c>
      <c r="D76" s="27" t="s">
        <v>92</v>
      </c>
      <c r="E76" s="25">
        <v>71900</v>
      </c>
      <c r="F76" s="25" t="s">
        <v>21</v>
      </c>
      <c r="G76" s="25" t="s">
        <v>12</v>
      </c>
      <c r="H76" s="26">
        <v>2019</v>
      </c>
      <c r="I76" s="21" t="s">
        <v>227</v>
      </c>
      <c r="J76" s="9" t="s">
        <v>69</v>
      </c>
      <c r="K76" s="9" t="s">
        <v>265</v>
      </c>
    </row>
    <row r="77" spans="1:12" ht="11.25">
      <c r="A77" s="27" t="s">
        <v>37</v>
      </c>
      <c r="B77" s="28">
        <v>4651.09</v>
      </c>
      <c r="C77" s="8">
        <v>1</v>
      </c>
      <c r="D77" s="32" t="s">
        <v>209</v>
      </c>
      <c r="E77" s="13">
        <v>71942</v>
      </c>
      <c r="F77" s="13" t="s">
        <v>21</v>
      </c>
      <c r="G77" s="13" t="s">
        <v>12</v>
      </c>
      <c r="H77" s="16">
        <v>2021</v>
      </c>
      <c r="I77" s="23" t="s">
        <v>227</v>
      </c>
      <c r="J77" s="53" t="s">
        <v>69</v>
      </c>
      <c r="K77" s="53" t="s">
        <v>267</v>
      </c>
    </row>
    <row r="78" spans="1:12" ht="11.25">
      <c r="A78" s="27" t="s">
        <v>37</v>
      </c>
      <c r="B78" s="28">
        <v>4651.09</v>
      </c>
      <c r="C78" s="8">
        <v>1</v>
      </c>
      <c r="D78" s="32" t="s">
        <v>210</v>
      </c>
      <c r="E78" s="13">
        <v>71943</v>
      </c>
      <c r="F78" s="13" t="s">
        <v>21</v>
      </c>
      <c r="G78" s="13" t="s">
        <v>12</v>
      </c>
      <c r="H78" s="16">
        <v>2021</v>
      </c>
      <c r="I78" s="23" t="s">
        <v>227</v>
      </c>
      <c r="J78" s="53" t="s">
        <v>69</v>
      </c>
      <c r="K78" s="53" t="s">
        <v>268</v>
      </c>
    </row>
    <row r="79" spans="1:12" ht="11.25">
      <c r="A79" s="27" t="s">
        <v>37</v>
      </c>
      <c r="B79" s="28">
        <v>4651.09</v>
      </c>
      <c r="C79" s="8">
        <v>1</v>
      </c>
      <c r="D79" s="32" t="s">
        <v>269</v>
      </c>
      <c r="E79" s="25">
        <v>71953</v>
      </c>
      <c r="F79" s="25" t="s">
        <v>21</v>
      </c>
      <c r="G79" s="25" t="s">
        <v>12</v>
      </c>
      <c r="H79" s="26">
        <v>2021</v>
      </c>
      <c r="I79" s="21" t="s">
        <v>234</v>
      </c>
      <c r="J79" s="9" t="s">
        <v>69</v>
      </c>
      <c r="K79" s="9" t="s">
        <v>69</v>
      </c>
    </row>
    <row r="80" spans="1:12" ht="11.25">
      <c r="A80" s="27" t="s">
        <v>40</v>
      </c>
      <c r="B80" s="28">
        <v>4036.47</v>
      </c>
      <c r="C80" s="8">
        <v>1</v>
      </c>
      <c r="D80" s="36" t="s">
        <v>93</v>
      </c>
      <c r="E80" s="25">
        <v>70718</v>
      </c>
      <c r="F80" s="25" t="s">
        <v>21</v>
      </c>
      <c r="G80" s="25" t="s">
        <v>12</v>
      </c>
      <c r="H80" s="26">
        <v>2010</v>
      </c>
      <c r="I80" s="21" t="s">
        <v>224</v>
      </c>
      <c r="J80" s="9" t="s">
        <v>94</v>
      </c>
      <c r="K80" s="9" t="s">
        <v>164</v>
      </c>
    </row>
    <row r="81" spans="1:13" ht="11.25">
      <c r="A81" s="27" t="s">
        <v>40</v>
      </c>
      <c r="B81" s="28">
        <v>4036.47</v>
      </c>
      <c r="C81" s="8">
        <v>1</v>
      </c>
      <c r="D81" s="66" t="s">
        <v>326</v>
      </c>
      <c r="E81" s="25">
        <v>71962</v>
      </c>
      <c r="F81" s="25" t="s">
        <v>21</v>
      </c>
      <c r="G81" s="25" t="s">
        <v>12</v>
      </c>
      <c r="H81" s="4">
        <v>2022</v>
      </c>
      <c r="I81" s="21" t="s">
        <v>229</v>
      </c>
      <c r="J81" s="9" t="s">
        <v>94</v>
      </c>
      <c r="K81" s="9" t="s">
        <v>165</v>
      </c>
    </row>
    <row r="82" spans="1:13" ht="11.25">
      <c r="A82" s="27" t="s">
        <v>40</v>
      </c>
      <c r="B82" s="28">
        <v>4036.47</v>
      </c>
      <c r="C82" s="8">
        <v>1</v>
      </c>
      <c r="D82" s="36" t="s">
        <v>96</v>
      </c>
      <c r="E82" s="25">
        <v>71153</v>
      </c>
      <c r="F82" s="25" t="s">
        <v>21</v>
      </c>
      <c r="G82" s="25" t="s">
        <v>12</v>
      </c>
      <c r="H82" s="26">
        <v>2013</v>
      </c>
      <c r="I82" s="21" t="s">
        <v>229</v>
      </c>
      <c r="J82" s="9" t="s">
        <v>94</v>
      </c>
      <c r="K82" s="9" t="s">
        <v>165</v>
      </c>
    </row>
    <row r="83" spans="1:13" ht="11.25">
      <c r="A83" s="27" t="s">
        <v>40</v>
      </c>
      <c r="B83" s="28">
        <v>4036.47</v>
      </c>
      <c r="C83" s="8">
        <v>1</v>
      </c>
      <c r="D83" s="36" t="s">
        <v>97</v>
      </c>
      <c r="E83" s="25">
        <v>70602</v>
      </c>
      <c r="F83" s="25" t="s">
        <v>21</v>
      </c>
      <c r="G83" s="25" t="s">
        <v>12</v>
      </c>
      <c r="H83" s="26">
        <v>2012</v>
      </c>
      <c r="I83" s="21" t="s">
        <v>229</v>
      </c>
      <c r="J83" s="9" t="s">
        <v>94</v>
      </c>
      <c r="K83" s="9" t="s">
        <v>166</v>
      </c>
    </row>
    <row r="84" spans="1:13" ht="11.25">
      <c r="A84" s="27" t="s">
        <v>43</v>
      </c>
      <c r="B84" s="35">
        <v>3322.21</v>
      </c>
      <c r="C84" s="8">
        <v>1</v>
      </c>
      <c r="D84" s="36" t="s">
        <v>98</v>
      </c>
      <c r="E84" s="30">
        <v>70220</v>
      </c>
      <c r="F84" s="30" t="s">
        <v>99</v>
      </c>
      <c r="G84" s="30" t="s">
        <v>17</v>
      </c>
      <c r="H84" s="26">
        <v>2010</v>
      </c>
      <c r="I84" s="21" t="s">
        <v>224</v>
      </c>
      <c r="J84" s="9" t="s">
        <v>100</v>
      </c>
      <c r="K84" s="9" t="s">
        <v>167</v>
      </c>
    </row>
    <row r="85" spans="1:13" ht="11.25">
      <c r="A85" s="27" t="s">
        <v>43</v>
      </c>
      <c r="B85" s="35">
        <v>3322.21</v>
      </c>
      <c r="C85" s="8">
        <v>1</v>
      </c>
      <c r="D85" s="36" t="s">
        <v>101</v>
      </c>
      <c r="E85" s="30">
        <v>70335</v>
      </c>
      <c r="F85" s="30" t="s">
        <v>21</v>
      </c>
      <c r="G85" s="30" t="s">
        <v>12</v>
      </c>
      <c r="H85" s="39">
        <v>2011</v>
      </c>
      <c r="I85" s="27" t="s">
        <v>227</v>
      </c>
      <c r="J85" s="9" t="s">
        <v>100</v>
      </c>
      <c r="K85" s="59" t="s">
        <v>168</v>
      </c>
    </row>
    <row r="86" spans="1:13" ht="11.25">
      <c r="A86" s="27" t="s">
        <v>43</v>
      </c>
      <c r="B86" s="35">
        <v>3322.21</v>
      </c>
      <c r="C86" s="8">
        <v>1</v>
      </c>
      <c r="D86" s="36" t="s">
        <v>102</v>
      </c>
      <c r="E86" s="30">
        <v>70610</v>
      </c>
      <c r="F86" s="30" t="s">
        <v>21</v>
      </c>
      <c r="G86" s="30" t="s">
        <v>12</v>
      </c>
      <c r="H86" s="26">
        <v>2012</v>
      </c>
      <c r="I86" s="21" t="s">
        <v>224</v>
      </c>
      <c r="J86" s="9" t="s">
        <v>100</v>
      </c>
      <c r="K86" s="9" t="s">
        <v>169</v>
      </c>
    </row>
    <row r="87" spans="1:13" ht="11.25">
      <c r="A87" s="21" t="s">
        <v>43</v>
      </c>
      <c r="B87" s="43">
        <v>3322.21</v>
      </c>
      <c r="C87" s="8">
        <v>1</v>
      </c>
      <c r="D87" s="36" t="s">
        <v>217</v>
      </c>
      <c r="E87" s="25">
        <v>71952</v>
      </c>
      <c r="F87" s="30" t="s">
        <v>21</v>
      </c>
      <c r="G87" s="25" t="s">
        <v>12</v>
      </c>
      <c r="H87" s="26">
        <v>2021</v>
      </c>
      <c r="I87" s="21" t="s">
        <v>18</v>
      </c>
      <c r="J87" s="9" t="s">
        <v>100</v>
      </c>
      <c r="K87" s="9" t="s">
        <v>171</v>
      </c>
      <c r="M87" s="94"/>
    </row>
    <row r="88" spans="1:13" ht="11.25">
      <c r="A88" s="27" t="s">
        <v>43</v>
      </c>
      <c r="B88" s="35">
        <v>3322.21</v>
      </c>
      <c r="C88" s="8">
        <v>1</v>
      </c>
      <c r="D88" s="36" t="s">
        <v>103</v>
      </c>
      <c r="E88" s="25">
        <v>71848</v>
      </c>
      <c r="F88" s="36" t="s">
        <v>21</v>
      </c>
      <c r="G88" s="30" t="s">
        <v>12</v>
      </c>
      <c r="H88" s="26">
        <v>2018</v>
      </c>
      <c r="I88" s="21" t="s">
        <v>18</v>
      </c>
      <c r="J88" s="9" t="s">
        <v>100</v>
      </c>
      <c r="K88" s="9" t="s">
        <v>171</v>
      </c>
    </row>
    <row r="89" spans="1:13" ht="11.25">
      <c r="A89" s="27" t="s">
        <v>43</v>
      </c>
      <c r="B89" s="35">
        <v>3322.21</v>
      </c>
      <c r="C89" s="8">
        <v>1</v>
      </c>
      <c r="D89" s="30" t="s">
        <v>104</v>
      </c>
      <c r="E89" s="30">
        <v>71872</v>
      </c>
      <c r="F89" s="30" t="s">
        <v>21</v>
      </c>
      <c r="G89" s="30" t="s">
        <v>12</v>
      </c>
      <c r="H89" s="39">
        <v>2018</v>
      </c>
      <c r="I89" s="27" t="s">
        <v>229</v>
      </c>
      <c r="J89" s="9" t="s">
        <v>100</v>
      </c>
      <c r="K89" s="59" t="s">
        <v>172</v>
      </c>
      <c r="L89" s="1"/>
    </row>
    <row r="90" spans="1:13" ht="11.25">
      <c r="A90" s="21" t="s">
        <v>43</v>
      </c>
      <c r="B90" s="85">
        <v>3322.21</v>
      </c>
      <c r="C90" s="8">
        <v>1</v>
      </c>
      <c r="D90" s="86" t="s">
        <v>105</v>
      </c>
      <c r="E90" s="87">
        <v>71886</v>
      </c>
      <c r="F90" s="87" t="s">
        <v>21</v>
      </c>
      <c r="G90" s="87" t="s">
        <v>12</v>
      </c>
      <c r="H90" s="88">
        <v>2019</v>
      </c>
      <c r="I90" s="95" t="s">
        <v>18</v>
      </c>
      <c r="J90" s="9" t="s">
        <v>100</v>
      </c>
      <c r="K90" s="9" t="s">
        <v>171</v>
      </c>
    </row>
    <row r="91" spans="1:13" ht="11.25">
      <c r="A91" s="27" t="s">
        <v>43</v>
      </c>
      <c r="B91" s="35">
        <v>3322.21</v>
      </c>
      <c r="C91" s="8">
        <v>1</v>
      </c>
      <c r="D91" s="36" t="s">
        <v>106</v>
      </c>
      <c r="E91" s="30">
        <v>71808</v>
      </c>
      <c r="F91" s="30" t="s">
        <v>21</v>
      </c>
      <c r="G91" s="30" t="s">
        <v>12</v>
      </c>
      <c r="H91" s="39">
        <v>2017</v>
      </c>
      <c r="I91" s="27" t="s">
        <v>18</v>
      </c>
      <c r="J91" s="9" t="s">
        <v>100</v>
      </c>
      <c r="K91" s="59" t="s">
        <v>170</v>
      </c>
      <c r="L91" s="96"/>
    </row>
    <row r="92" spans="1:13" ht="11.25">
      <c r="A92" s="27" t="s">
        <v>43</v>
      </c>
      <c r="B92" s="89">
        <v>3322.21</v>
      </c>
      <c r="C92" s="8">
        <v>1</v>
      </c>
      <c r="D92" s="47" t="s">
        <v>107</v>
      </c>
      <c r="E92" s="81">
        <v>71902</v>
      </c>
      <c r="F92" s="81" t="s">
        <v>21</v>
      </c>
      <c r="G92" s="81" t="s">
        <v>12</v>
      </c>
      <c r="H92" s="50">
        <v>2019</v>
      </c>
      <c r="I92" s="91" t="s">
        <v>224</v>
      </c>
      <c r="J92" s="9" t="s">
        <v>100</v>
      </c>
      <c r="K92" s="9" t="s">
        <v>270</v>
      </c>
      <c r="L92" s="96"/>
    </row>
    <row r="93" spans="1:13" ht="11.25">
      <c r="A93" s="21" t="s">
        <v>43</v>
      </c>
      <c r="B93" s="43">
        <v>3322.21</v>
      </c>
      <c r="C93" s="8">
        <v>1</v>
      </c>
      <c r="D93" s="66" t="s">
        <v>194</v>
      </c>
      <c r="E93" s="25">
        <v>71936</v>
      </c>
      <c r="F93" s="81" t="s">
        <v>21</v>
      </c>
      <c r="G93" s="81" t="s">
        <v>12</v>
      </c>
      <c r="H93" s="26">
        <v>2021</v>
      </c>
      <c r="I93" s="21" t="s">
        <v>224</v>
      </c>
      <c r="J93" s="9" t="s">
        <v>100</v>
      </c>
      <c r="K93" s="9" t="s">
        <v>270</v>
      </c>
      <c r="L93" s="96"/>
    </row>
    <row r="94" spans="1:13" ht="11.25">
      <c r="A94" s="21" t="s">
        <v>43</v>
      </c>
      <c r="B94" s="43">
        <v>3322.21</v>
      </c>
      <c r="C94" s="8">
        <v>1</v>
      </c>
      <c r="D94" s="36" t="s">
        <v>109</v>
      </c>
      <c r="E94" s="25">
        <v>6475</v>
      </c>
      <c r="F94" s="25" t="s">
        <v>21</v>
      </c>
      <c r="G94" s="25" t="s">
        <v>12</v>
      </c>
      <c r="H94" s="26">
        <v>2003</v>
      </c>
      <c r="I94" s="21" t="s">
        <v>24</v>
      </c>
      <c r="J94" s="9" t="s">
        <v>100</v>
      </c>
      <c r="K94" s="9" t="s">
        <v>173</v>
      </c>
      <c r="L94" s="96"/>
    </row>
    <row r="95" spans="1:13" ht="11.25">
      <c r="A95" s="21" t="s">
        <v>43</v>
      </c>
      <c r="B95" s="43">
        <v>3322.21</v>
      </c>
      <c r="C95" s="8">
        <v>1</v>
      </c>
      <c r="D95" s="36" t="s">
        <v>110</v>
      </c>
      <c r="E95" s="30">
        <v>70688</v>
      </c>
      <c r="F95" s="25" t="s">
        <v>21</v>
      </c>
      <c r="G95" s="30" t="s">
        <v>12</v>
      </c>
      <c r="H95" s="26">
        <v>2009</v>
      </c>
      <c r="I95" s="21" t="s">
        <v>224</v>
      </c>
      <c r="J95" s="9" t="s">
        <v>100</v>
      </c>
      <c r="K95" s="9" t="s">
        <v>174</v>
      </c>
      <c r="L95" s="96"/>
    </row>
    <row r="96" spans="1:13" ht="11.25">
      <c r="A96" s="21" t="s">
        <v>43</v>
      </c>
      <c r="B96" s="43">
        <v>3322.21</v>
      </c>
      <c r="C96" s="8">
        <v>1</v>
      </c>
      <c r="D96" s="36" t="s">
        <v>111</v>
      </c>
      <c r="E96" s="30">
        <v>71250</v>
      </c>
      <c r="F96" s="30" t="s">
        <v>21</v>
      </c>
      <c r="G96" s="30" t="s">
        <v>12</v>
      </c>
      <c r="H96" s="39">
        <v>2013</v>
      </c>
      <c r="I96" s="27" t="s">
        <v>234</v>
      </c>
      <c r="J96" s="9" t="s">
        <v>100</v>
      </c>
      <c r="K96" s="59" t="s">
        <v>271</v>
      </c>
      <c r="L96" s="60"/>
    </row>
    <row r="97" spans="1:13" ht="11.25">
      <c r="A97" s="21" t="s">
        <v>43</v>
      </c>
      <c r="B97" s="43">
        <v>3322.21</v>
      </c>
      <c r="C97" s="8">
        <v>1</v>
      </c>
      <c r="D97" s="36" t="s">
        <v>112</v>
      </c>
      <c r="E97" s="9">
        <v>71781</v>
      </c>
      <c r="F97" s="25" t="s">
        <v>21</v>
      </c>
      <c r="G97" s="25" t="s">
        <v>12</v>
      </c>
      <c r="H97" s="26">
        <v>2018</v>
      </c>
      <c r="I97" s="21" t="s">
        <v>224</v>
      </c>
      <c r="J97" s="9" t="s">
        <v>100</v>
      </c>
      <c r="K97" s="9" t="s">
        <v>175</v>
      </c>
    </row>
    <row r="98" spans="1:13" ht="11.25">
      <c r="A98" s="21" t="s">
        <v>43</v>
      </c>
      <c r="B98" s="43">
        <v>3322.21</v>
      </c>
      <c r="C98" s="8">
        <v>1</v>
      </c>
      <c r="D98" s="36" t="s">
        <v>113</v>
      </c>
      <c r="E98" s="30">
        <v>70726</v>
      </c>
      <c r="F98" s="30" t="s">
        <v>21</v>
      </c>
      <c r="G98" s="30" t="s">
        <v>12</v>
      </c>
      <c r="H98" s="26">
        <v>2012</v>
      </c>
      <c r="I98" s="21" t="s">
        <v>224</v>
      </c>
      <c r="J98" s="9" t="s">
        <v>100</v>
      </c>
      <c r="K98" s="9" t="s">
        <v>176</v>
      </c>
    </row>
    <row r="99" spans="1:13" ht="11.25">
      <c r="A99" s="21" t="s">
        <v>43</v>
      </c>
      <c r="B99" s="43">
        <v>3322.21</v>
      </c>
      <c r="C99" s="8">
        <v>1</v>
      </c>
      <c r="D99" s="36" t="s">
        <v>114</v>
      </c>
      <c r="E99" s="30" t="s">
        <v>115</v>
      </c>
      <c r="F99" s="25" t="s">
        <v>21</v>
      </c>
      <c r="G99" s="25" t="s">
        <v>12</v>
      </c>
      <c r="H99" s="26">
        <v>1991</v>
      </c>
      <c r="I99" s="21" t="s">
        <v>224</v>
      </c>
      <c r="J99" s="9" t="s">
        <v>100</v>
      </c>
      <c r="K99" s="9" t="s">
        <v>164</v>
      </c>
    </row>
    <row r="100" spans="1:13" ht="11.25">
      <c r="A100" s="21" t="s">
        <v>43</v>
      </c>
      <c r="B100" s="43">
        <v>3322.21</v>
      </c>
      <c r="C100" s="8">
        <v>1</v>
      </c>
      <c r="D100" s="36" t="s">
        <v>116</v>
      </c>
      <c r="E100" s="30">
        <v>71903</v>
      </c>
      <c r="F100" s="30" t="s">
        <v>21</v>
      </c>
      <c r="G100" s="30" t="s">
        <v>12</v>
      </c>
      <c r="H100" s="39">
        <v>2019</v>
      </c>
      <c r="I100" s="27" t="s">
        <v>224</v>
      </c>
      <c r="J100" s="9" t="s">
        <v>100</v>
      </c>
      <c r="K100" s="9" t="s">
        <v>177</v>
      </c>
    </row>
    <row r="101" spans="1:13" ht="11.25">
      <c r="A101" s="21" t="s">
        <v>43</v>
      </c>
      <c r="B101" s="43">
        <v>3322.21</v>
      </c>
      <c r="C101" s="8">
        <v>1</v>
      </c>
      <c r="D101" s="36" t="s">
        <v>117</v>
      </c>
      <c r="E101" s="25">
        <v>71501</v>
      </c>
      <c r="F101" s="25" t="s">
        <v>21</v>
      </c>
      <c r="G101" s="25" t="s">
        <v>12</v>
      </c>
      <c r="H101" s="26">
        <v>2014</v>
      </c>
      <c r="I101" s="21" t="s">
        <v>224</v>
      </c>
      <c r="J101" s="9" t="s">
        <v>100</v>
      </c>
      <c r="K101" s="9" t="s">
        <v>178</v>
      </c>
    </row>
    <row r="102" spans="1:13" ht="11.25">
      <c r="A102" s="21" t="s">
        <v>43</v>
      </c>
      <c r="B102" s="43">
        <v>3322.21</v>
      </c>
      <c r="C102" s="8">
        <v>1</v>
      </c>
      <c r="D102" s="36" t="s">
        <v>118</v>
      </c>
      <c r="E102" s="30">
        <v>71893</v>
      </c>
      <c r="F102" s="25" t="s">
        <v>21</v>
      </c>
      <c r="G102" s="25" t="s">
        <v>12</v>
      </c>
      <c r="H102" s="26">
        <v>2019</v>
      </c>
      <c r="I102" s="21" t="s">
        <v>224</v>
      </c>
      <c r="J102" s="9" t="s">
        <v>100</v>
      </c>
      <c r="K102" s="9" t="s">
        <v>272</v>
      </c>
    </row>
    <row r="103" spans="1:13" ht="11.25">
      <c r="A103" s="21" t="s">
        <v>43</v>
      </c>
      <c r="B103" s="43">
        <v>3322.21</v>
      </c>
      <c r="C103" s="8">
        <v>1</v>
      </c>
      <c r="D103" s="36" t="s">
        <v>119</v>
      </c>
      <c r="E103" s="44">
        <v>71812</v>
      </c>
      <c r="F103" s="25" t="s">
        <v>21</v>
      </c>
      <c r="G103" s="25" t="s">
        <v>12</v>
      </c>
      <c r="H103" s="26">
        <v>2017</v>
      </c>
      <c r="I103" s="21" t="s">
        <v>227</v>
      </c>
      <c r="J103" s="9" t="s">
        <v>100</v>
      </c>
      <c r="K103" s="9" t="s">
        <v>273</v>
      </c>
    </row>
    <row r="104" spans="1:13" ht="11.25">
      <c r="A104" s="21" t="s">
        <v>43</v>
      </c>
      <c r="B104" s="43">
        <v>3322.21</v>
      </c>
      <c r="C104" s="8">
        <v>1</v>
      </c>
      <c r="D104" s="36" t="s">
        <v>120</v>
      </c>
      <c r="E104" s="9">
        <v>70998</v>
      </c>
      <c r="F104" s="25" t="s">
        <v>21</v>
      </c>
      <c r="G104" s="25" t="s">
        <v>12</v>
      </c>
      <c r="H104" s="26">
        <v>2012</v>
      </c>
      <c r="I104" s="21" t="s">
        <v>227</v>
      </c>
      <c r="J104" s="9" t="s">
        <v>100</v>
      </c>
      <c r="K104" s="9" t="s">
        <v>274</v>
      </c>
    </row>
    <row r="105" spans="1:13" ht="11.25">
      <c r="A105" s="27" t="s">
        <v>43</v>
      </c>
      <c r="B105" s="35">
        <v>3322.21</v>
      </c>
      <c r="C105" s="8">
        <v>1</v>
      </c>
      <c r="D105" s="32" t="s">
        <v>284</v>
      </c>
      <c r="E105" s="13">
        <v>71956</v>
      </c>
      <c r="F105" s="13" t="s">
        <v>21</v>
      </c>
      <c r="G105" s="13" t="s">
        <v>12</v>
      </c>
      <c r="H105" s="16">
        <v>2021</v>
      </c>
      <c r="I105" s="23" t="s">
        <v>227</v>
      </c>
      <c r="J105" s="53" t="s">
        <v>100</v>
      </c>
      <c r="K105" s="53" t="s">
        <v>179</v>
      </c>
    </row>
    <row r="106" spans="1:13" ht="11.25">
      <c r="A106" s="21" t="s">
        <v>43</v>
      </c>
      <c r="B106" s="43">
        <v>3322.21</v>
      </c>
      <c r="C106" s="8">
        <v>1</v>
      </c>
      <c r="D106" s="36" t="s">
        <v>122</v>
      </c>
      <c r="E106" s="25">
        <v>70670</v>
      </c>
      <c r="F106" s="25" t="s">
        <v>21</v>
      </c>
      <c r="G106" s="25" t="s">
        <v>12</v>
      </c>
      <c r="H106" s="26">
        <v>2012</v>
      </c>
      <c r="I106" s="21" t="s">
        <v>227</v>
      </c>
      <c r="J106" s="9" t="s">
        <v>100</v>
      </c>
      <c r="K106" s="9" t="s">
        <v>180</v>
      </c>
    </row>
    <row r="107" spans="1:13" ht="11.25">
      <c r="A107" s="21" t="s">
        <v>43</v>
      </c>
      <c r="B107" s="43">
        <v>3322.21</v>
      </c>
      <c r="C107" s="8">
        <v>1</v>
      </c>
      <c r="D107" s="36" t="s">
        <v>123</v>
      </c>
      <c r="E107" s="25">
        <v>71826</v>
      </c>
      <c r="F107" s="36" t="s">
        <v>21</v>
      </c>
      <c r="G107" s="30" t="s">
        <v>12</v>
      </c>
      <c r="H107" s="26">
        <v>2018</v>
      </c>
      <c r="I107" s="21" t="s">
        <v>229</v>
      </c>
      <c r="J107" s="9" t="s">
        <v>100</v>
      </c>
      <c r="K107" s="9" t="s">
        <v>181</v>
      </c>
    </row>
    <row r="108" spans="1:13" ht="11.25">
      <c r="A108" s="21" t="s">
        <v>43</v>
      </c>
      <c r="B108" s="43">
        <v>3322.21</v>
      </c>
      <c r="C108" s="8">
        <v>1</v>
      </c>
      <c r="D108" s="32" t="s">
        <v>137</v>
      </c>
      <c r="E108" s="13">
        <v>71927</v>
      </c>
      <c r="F108" s="13" t="s">
        <v>21</v>
      </c>
      <c r="G108" s="13" t="s">
        <v>12</v>
      </c>
      <c r="H108" s="16">
        <v>2020</v>
      </c>
      <c r="I108" s="23" t="s">
        <v>232</v>
      </c>
      <c r="J108" s="9" t="s">
        <v>100</v>
      </c>
      <c r="K108" s="53" t="s">
        <v>275</v>
      </c>
    </row>
    <row r="109" spans="1:13" ht="11.25">
      <c r="A109" s="21" t="s">
        <v>43</v>
      </c>
      <c r="B109" s="22">
        <v>3322.21</v>
      </c>
      <c r="C109" s="8">
        <v>1</v>
      </c>
      <c r="D109" s="19" t="s">
        <v>125</v>
      </c>
      <c r="E109" s="13">
        <v>70700</v>
      </c>
      <c r="F109" s="13" t="s">
        <v>21</v>
      </c>
      <c r="G109" s="13" t="s">
        <v>12</v>
      </c>
      <c r="H109" s="16">
        <v>2012</v>
      </c>
      <c r="I109" s="23" t="s">
        <v>229</v>
      </c>
      <c r="J109" s="9" t="s">
        <v>100</v>
      </c>
      <c r="K109" s="53" t="s">
        <v>276</v>
      </c>
    </row>
    <row r="110" spans="1:13" ht="11.25">
      <c r="A110" s="21" t="s">
        <v>43</v>
      </c>
      <c r="B110" s="22">
        <v>3322.21</v>
      </c>
      <c r="C110" s="8">
        <v>1</v>
      </c>
      <c r="D110" s="19" t="s">
        <v>133</v>
      </c>
      <c r="E110" s="13">
        <v>71855</v>
      </c>
      <c r="F110" s="13" t="s">
        <v>21</v>
      </c>
      <c r="G110" s="13" t="s">
        <v>12</v>
      </c>
      <c r="H110" s="16">
        <v>2018</v>
      </c>
      <c r="I110" s="23" t="s">
        <v>224</v>
      </c>
      <c r="J110" s="9" t="s">
        <v>100</v>
      </c>
      <c r="K110" s="53" t="s">
        <v>178</v>
      </c>
    </row>
    <row r="111" spans="1:13" ht="11.25">
      <c r="A111" s="21" t="s">
        <v>43</v>
      </c>
      <c r="B111" s="22">
        <v>3322.21</v>
      </c>
      <c r="C111" s="8">
        <v>1</v>
      </c>
      <c r="D111" s="66" t="s">
        <v>333</v>
      </c>
      <c r="E111" s="48">
        <v>71965</v>
      </c>
      <c r="F111" s="13" t="s">
        <v>21</v>
      </c>
      <c r="G111" s="13" t="s">
        <v>12</v>
      </c>
      <c r="H111" s="4">
        <v>2022</v>
      </c>
      <c r="I111" s="1" t="s">
        <v>229</v>
      </c>
      <c r="J111" s="9" t="s">
        <v>100</v>
      </c>
      <c r="K111" s="53" t="s">
        <v>278</v>
      </c>
      <c r="L111" s="97"/>
      <c r="M111" s="66"/>
    </row>
    <row r="112" spans="1:13" ht="11.25">
      <c r="A112" s="21" t="s">
        <v>46</v>
      </c>
      <c r="B112" s="43">
        <v>2159.44</v>
      </c>
      <c r="C112" s="8">
        <v>1</v>
      </c>
      <c r="D112" s="19" t="s">
        <v>126</v>
      </c>
      <c r="E112" s="13">
        <v>71404</v>
      </c>
      <c r="F112" s="13" t="s">
        <v>21</v>
      </c>
      <c r="G112" s="13" t="s">
        <v>12</v>
      </c>
      <c r="H112" s="16">
        <v>2014</v>
      </c>
      <c r="I112" s="23" t="s">
        <v>227</v>
      </c>
      <c r="J112" s="53" t="s">
        <v>127</v>
      </c>
      <c r="K112" s="53" t="s">
        <v>273</v>
      </c>
    </row>
    <row r="113" spans="1:12" ht="11.25">
      <c r="A113" s="21" t="s">
        <v>46</v>
      </c>
      <c r="B113" s="43">
        <v>2159.44</v>
      </c>
      <c r="C113" s="8">
        <v>1</v>
      </c>
      <c r="D113" s="34" t="s">
        <v>128</v>
      </c>
      <c r="E113" s="17">
        <v>71921</v>
      </c>
      <c r="F113" s="17" t="s">
        <v>21</v>
      </c>
      <c r="G113" s="17" t="s">
        <v>12</v>
      </c>
      <c r="H113" s="20">
        <v>2019</v>
      </c>
      <c r="I113" s="32" t="s">
        <v>234</v>
      </c>
      <c r="J113" s="56" t="s">
        <v>127</v>
      </c>
      <c r="K113" s="56" t="s">
        <v>182</v>
      </c>
      <c r="L113" s="1"/>
    </row>
    <row r="114" spans="1:12" ht="11.25">
      <c r="A114" s="27" t="s">
        <v>46</v>
      </c>
      <c r="B114" s="35">
        <v>2159.44</v>
      </c>
      <c r="C114" s="8">
        <v>1</v>
      </c>
      <c r="D114" s="19" t="s">
        <v>129</v>
      </c>
      <c r="E114" s="13">
        <v>71757</v>
      </c>
      <c r="F114" s="13" t="s">
        <v>21</v>
      </c>
      <c r="G114" s="13" t="s">
        <v>12</v>
      </c>
      <c r="H114" s="16">
        <v>2016</v>
      </c>
      <c r="I114" s="23" t="s">
        <v>224</v>
      </c>
      <c r="J114" s="53" t="s">
        <v>127</v>
      </c>
      <c r="K114" s="53" t="s">
        <v>169</v>
      </c>
    </row>
    <row r="115" spans="1:12" ht="11.25">
      <c r="A115" s="21" t="s">
        <v>46</v>
      </c>
      <c r="B115" s="43">
        <v>2159.44</v>
      </c>
      <c r="C115" s="8">
        <v>1</v>
      </c>
      <c r="D115" s="19" t="s">
        <v>130</v>
      </c>
      <c r="E115" s="13">
        <v>7021</v>
      </c>
      <c r="F115" s="13" t="s">
        <v>21</v>
      </c>
      <c r="G115" s="13" t="s">
        <v>12</v>
      </c>
      <c r="H115" s="16">
        <v>1991</v>
      </c>
      <c r="I115" s="23" t="s">
        <v>224</v>
      </c>
      <c r="J115" s="53" t="s">
        <v>127</v>
      </c>
      <c r="K115" s="53" t="s">
        <v>183</v>
      </c>
    </row>
    <row r="116" spans="1:12" ht="11.25">
      <c r="A116" s="21" t="s">
        <v>46</v>
      </c>
      <c r="B116" s="43">
        <v>2159.44</v>
      </c>
      <c r="C116" s="8">
        <v>1</v>
      </c>
      <c r="D116" s="19" t="s">
        <v>131</v>
      </c>
      <c r="E116" s="17">
        <v>71439</v>
      </c>
      <c r="F116" s="13" t="s">
        <v>21</v>
      </c>
      <c r="G116" s="13" t="s">
        <v>12</v>
      </c>
      <c r="H116" s="16">
        <v>2008</v>
      </c>
      <c r="I116" s="23" t="s">
        <v>224</v>
      </c>
      <c r="J116" s="53" t="s">
        <v>127</v>
      </c>
      <c r="K116" s="53" t="s">
        <v>184</v>
      </c>
    </row>
    <row r="117" spans="1:12" ht="11.25">
      <c r="A117" s="27" t="s">
        <v>46</v>
      </c>
      <c r="B117" s="35">
        <v>2159.44</v>
      </c>
      <c r="C117" s="8">
        <v>1</v>
      </c>
      <c r="D117" s="19" t="s">
        <v>132</v>
      </c>
      <c r="E117" s="17">
        <v>71829</v>
      </c>
      <c r="F117" s="19" t="s">
        <v>21</v>
      </c>
      <c r="G117" s="17" t="s">
        <v>12</v>
      </c>
      <c r="H117" s="16">
        <v>2018</v>
      </c>
      <c r="I117" s="23" t="s">
        <v>224</v>
      </c>
      <c r="J117" s="53" t="s">
        <v>127</v>
      </c>
      <c r="K117" s="53" t="s">
        <v>185</v>
      </c>
    </row>
    <row r="118" spans="1:12" ht="11.25">
      <c r="A118" s="21" t="s">
        <v>46</v>
      </c>
      <c r="B118" s="43">
        <v>2159.44</v>
      </c>
      <c r="C118" s="8">
        <v>1</v>
      </c>
      <c r="D118" s="19" t="s">
        <v>143</v>
      </c>
      <c r="E118" s="13">
        <v>71873</v>
      </c>
      <c r="F118" s="13" t="s">
        <v>21</v>
      </c>
      <c r="G118" s="13" t="s">
        <v>12</v>
      </c>
      <c r="H118" s="16">
        <v>2018</v>
      </c>
      <c r="I118" s="23" t="s">
        <v>224</v>
      </c>
      <c r="J118" s="53" t="s">
        <v>139</v>
      </c>
      <c r="K118" s="53" t="s">
        <v>189</v>
      </c>
    </row>
    <row r="119" spans="1:12" ht="11.25">
      <c r="A119" s="21" t="s">
        <v>46</v>
      </c>
      <c r="B119" s="43">
        <v>2159.44</v>
      </c>
      <c r="C119" s="8">
        <v>1</v>
      </c>
      <c r="D119" s="19" t="s">
        <v>134</v>
      </c>
      <c r="E119" s="13">
        <v>71340</v>
      </c>
      <c r="F119" s="13" t="s">
        <v>21</v>
      </c>
      <c r="G119" s="13" t="s">
        <v>12</v>
      </c>
      <c r="H119" s="16">
        <v>2013</v>
      </c>
      <c r="I119" s="23" t="s">
        <v>227</v>
      </c>
      <c r="J119" s="53" t="s">
        <v>127</v>
      </c>
      <c r="K119" s="53" t="s">
        <v>273</v>
      </c>
    </row>
    <row r="120" spans="1:12" ht="11.25">
      <c r="A120" s="27" t="s">
        <v>46</v>
      </c>
      <c r="B120" s="35">
        <v>2159.44</v>
      </c>
      <c r="C120" s="8">
        <v>1</v>
      </c>
      <c r="D120" s="90" t="s">
        <v>193</v>
      </c>
      <c r="E120" s="13">
        <v>71935</v>
      </c>
      <c r="F120" s="13" t="s">
        <v>21</v>
      </c>
      <c r="G120" s="13" t="s">
        <v>12</v>
      </c>
      <c r="H120" s="16">
        <v>2021</v>
      </c>
      <c r="I120" s="23" t="s">
        <v>227</v>
      </c>
      <c r="J120" s="53" t="s">
        <v>127</v>
      </c>
      <c r="K120" s="53" t="s">
        <v>273</v>
      </c>
    </row>
    <row r="121" spans="1:12" ht="11.25">
      <c r="A121" s="21" t="s">
        <v>46</v>
      </c>
      <c r="B121" s="43">
        <v>2159.44</v>
      </c>
      <c r="C121" s="8">
        <v>1</v>
      </c>
      <c r="D121" s="19" t="s">
        <v>135</v>
      </c>
      <c r="E121" s="13">
        <v>2569</v>
      </c>
      <c r="F121" s="13" t="s">
        <v>136</v>
      </c>
      <c r="G121" s="13" t="s">
        <v>17</v>
      </c>
      <c r="H121" s="16">
        <v>1988</v>
      </c>
      <c r="I121" s="23" t="s">
        <v>227</v>
      </c>
      <c r="J121" s="53" t="s">
        <v>127</v>
      </c>
      <c r="K121" s="53" t="s">
        <v>273</v>
      </c>
    </row>
    <row r="122" spans="1:12" ht="11.25">
      <c r="A122" s="21" t="s">
        <v>46</v>
      </c>
      <c r="B122" s="43">
        <v>2159.44</v>
      </c>
      <c r="C122" s="8">
        <v>1</v>
      </c>
      <c r="D122" s="19" t="s">
        <v>279</v>
      </c>
      <c r="E122" s="13">
        <v>71951</v>
      </c>
      <c r="F122" s="13" t="s">
        <v>21</v>
      </c>
      <c r="G122" s="13" t="s">
        <v>12</v>
      </c>
      <c r="H122" s="16">
        <v>2021</v>
      </c>
      <c r="I122" s="23" t="s">
        <v>227</v>
      </c>
      <c r="J122" s="53" t="s">
        <v>127</v>
      </c>
      <c r="K122" s="53" t="s">
        <v>274</v>
      </c>
    </row>
    <row r="123" spans="1:12" ht="11.25">
      <c r="A123" s="27" t="s">
        <v>46</v>
      </c>
      <c r="B123" s="35">
        <v>2159.44</v>
      </c>
      <c r="C123" s="8">
        <v>1</v>
      </c>
      <c r="D123" s="32" t="s">
        <v>218</v>
      </c>
      <c r="E123" s="13">
        <v>71947</v>
      </c>
      <c r="F123" s="13" t="s">
        <v>21</v>
      </c>
      <c r="G123" s="13" t="s">
        <v>12</v>
      </c>
      <c r="H123" s="16">
        <v>2021</v>
      </c>
      <c r="I123" s="23" t="s">
        <v>232</v>
      </c>
      <c r="J123" s="53" t="s">
        <v>127</v>
      </c>
      <c r="K123" s="53" t="s">
        <v>280</v>
      </c>
    </row>
    <row r="124" spans="1:12" ht="11.25">
      <c r="A124" s="21" t="s">
        <v>46</v>
      </c>
      <c r="B124" s="43">
        <v>2159.44</v>
      </c>
      <c r="C124" s="8">
        <v>1</v>
      </c>
      <c r="D124" s="19" t="s">
        <v>138</v>
      </c>
      <c r="E124" s="13">
        <v>71896</v>
      </c>
      <c r="F124" s="13" t="s">
        <v>21</v>
      </c>
      <c r="G124" s="13" t="s">
        <v>12</v>
      </c>
      <c r="H124" s="16">
        <v>2019</v>
      </c>
      <c r="I124" s="23" t="s">
        <v>232</v>
      </c>
      <c r="J124" s="53" t="s">
        <v>127</v>
      </c>
      <c r="K124" s="53" t="s">
        <v>281</v>
      </c>
    </row>
    <row r="125" spans="1:12" ht="11.25">
      <c r="A125" s="21" t="s">
        <v>46</v>
      </c>
      <c r="B125" s="43">
        <v>2159.44</v>
      </c>
      <c r="C125" s="8">
        <v>1</v>
      </c>
      <c r="D125" s="19" t="s">
        <v>219</v>
      </c>
      <c r="E125" s="13">
        <v>71948</v>
      </c>
      <c r="F125" s="13" t="s">
        <v>21</v>
      </c>
      <c r="G125" s="13" t="s">
        <v>12</v>
      </c>
      <c r="H125" s="16">
        <v>2021</v>
      </c>
      <c r="I125" s="23" t="s">
        <v>232</v>
      </c>
      <c r="J125" s="53" t="s">
        <v>127</v>
      </c>
      <c r="K125" s="53" t="s">
        <v>280</v>
      </c>
    </row>
    <row r="126" spans="1:12" ht="11.25">
      <c r="A126" s="21" t="s">
        <v>49</v>
      </c>
      <c r="B126" s="22">
        <v>1328.89</v>
      </c>
      <c r="C126" s="8">
        <v>1</v>
      </c>
      <c r="D126" s="19" t="s">
        <v>346</v>
      </c>
      <c r="E126" s="17">
        <v>71967</v>
      </c>
      <c r="F126" s="13" t="s">
        <v>21</v>
      </c>
      <c r="G126" s="17" t="s">
        <v>12</v>
      </c>
      <c r="H126" s="16">
        <v>2022</v>
      </c>
      <c r="I126" s="23" t="s">
        <v>234</v>
      </c>
      <c r="J126" s="53" t="s">
        <v>139</v>
      </c>
      <c r="K126" s="53" t="s">
        <v>282</v>
      </c>
    </row>
    <row r="127" spans="1:12" ht="11.25">
      <c r="A127" s="27" t="s">
        <v>49</v>
      </c>
      <c r="B127" s="35">
        <v>1328.89</v>
      </c>
      <c r="C127" s="8">
        <v>1</v>
      </c>
      <c r="D127" s="32" t="s">
        <v>140</v>
      </c>
      <c r="E127" s="13">
        <v>71915</v>
      </c>
      <c r="F127" s="17" t="s">
        <v>21</v>
      </c>
      <c r="G127" s="17" t="s">
        <v>12</v>
      </c>
      <c r="H127" s="16">
        <v>2019</v>
      </c>
      <c r="I127" s="23" t="s">
        <v>18</v>
      </c>
      <c r="J127" s="53" t="s">
        <v>139</v>
      </c>
      <c r="K127" s="53" t="s">
        <v>186</v>
      </c>
    </row>
    <row r="128" spans="1:12" ht="11.25">
      <c r="A128" s="21" t="s">
        <v>49</v>
      </c>
      <c r="B128" s="43">
        <v>1328.89</v>
      </c>
      <c r="C128" s="8">
        <v>1</v>
      </c>
      <c r="D128" s="19" t="s">
        <v>141</v>
      </c>
      <c r="E128" s="13">
        <v>71786</v>
      </c>
      <c r="F128" s="13" t="s">
        <v>21</v>
      </c>
      <c r="G128" s="13" t="s">
        <v>12</v>
      </c>
      <c r="H128" s="16">
        <v>2016</v>
      </c>
      <c r="I128" s="23" t="s">
        <v>229</v>
      </c>
      <c r="J128" s="53" t="s">
        <v>139</v>
      </c>
      <c r="K128" s="53" t="s">
        <v>187</v>
      </c>
    </row>
    <row r="129" spans="1:11" ht="11.25">
      <c r="A129" s="21" t="s">
        <v>49</v>
      </c>
      <c r="B129" s="43">
        <v>1328.89</v>
      </c>
      <c r="C129" s="8">
        <v>1</v>
      </c>
      <c r="D129" s="29" t="s">
        <v>142</v>
      </c>
      <c r="E129" s="30">
        <v>71749</v>
      </c>
      <c r="F129" s="25" t="s">
        <v>21</v>
      </c>
      <c r="G129" s="30" t="s">
        <v>12</v>
      </c>
      <c r="H129" s="26">
        <v>2015</v>
      </c>
      <c r="I129" s="21" t="s">
        <v>224</v>
      </c>
      <c r="J129" s="9" t="s">
        <v>139</v>
      </c>
      <c r="K129" s="9" t="s">
        <v>188</v>
      </c>
    </row>
    <row r="130" spans="1:11" ht="11.25">
      <c r="B130" s="98">
        <f>SUM(B3:B129)</f>
        <v>628549.6599999991</v>
      </c>
      <c r="C130" s="2">
        <f>SUM(C3:C129)</f>
        <v>127</v>
      </c>
    </row>
    <row r="153" spans="2:2" ht="11.25">
      <c r="B153" s="99"/>
    </row>
  </sheetData>
  <mergeCells count="2">
    <mergeCell ref="A1:I1"/>
    <mergeCell ref="M1:S1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K10" sqref="K10"/>
    </sheetView>
  </sheetViews>
  <sheetFormatPr defaultColWidth="13.28515625" defaultRowHeight="15"/>
  <cols>
    <col min="1" max="1" width="4.85546875" style="108" bestFit="1" customWidth="1"/>
    <col min="2" max="2" width="3.85546875" style="108" bestFit="1" customWidth="1"/>
    <col min="3" max="3" width="7.85546875" style="108" bestFit="1" customWidth="1"/>
    <col min="4" max="4" width="28.85546875" style="108" customWidth="1"/>
    <col min="5" max="5" width="9" style="108" bestFit="1" customWidth="1"/>
    <col min="6" max="6" width="9.28515625" style="108" customWidth="1"/>
    <col min="7" max="7" width="4.85546875" style="108" bestFit="1" customWidth="1"/>
    <col min="8" max="8" width="7" style="108" bestFit="1" customWidth="1"/>
    <col min="9" max="9" width="3.85546875" style="108" bestFit="1" customWidth="1"/>
    <col min="10" max="10" width="8.7109375" style="108" bestFit="1" customWidth="1"/>
    <col min="11" max="16384" width="13.28515625" style="108"/>
  </cols>
  <sheetData>
    <row r="1" spans="1:10">
      <c r="A1" s="428" t="s">
        <v>347</v>
      </c>
      <c r="B1" s="428"/>
      <c r="C1" s="428"/>
      <c r="D1" s="428"/>
      <c r="E1" s="428"/>
      <c r="G1" s="429" t="s">
        <v>348</v>
      </c>
      <c r="H1" s="429"/>
      <c r="I1" s="429"/>
      <c r="J1" s="429"/>
    </row>
    <row r="2" spans="1:10">
      <c r="A2" s="101" t="s">
        <v>9</v>
      </c>
      <c r="B2" s="102" t="s">
        <v>2</v>
      </c>
      <c r="C2" s="101" t="s">
        <v>296</v>
      </c>
      <c r="D2" s="101" t="s">
        <v>3</v>
      </c>
      <c r="E2" s="103" t="s">
        <v>297</v>
      </c>
      <c r="G2" s="101" t="s">
        <v>9</v>
      </c>
      <c r="H2" s="101" t="s">
        <v>296</v>
      </c>
      <c r="I2" s="102" t="s">
        <v>2</v>
      </c>
      <c r="J2" s="101" t="s">
        <v>298</v>
      </c>
    </row>
    <row r="3" spans="1:10">
      <c r="A3" s="109" t="s">
        <v>299</v>
      </c>
      <c r="B3" s="110">
        <v>1</v>
      </c>
      <c r="C3" s="104">
        <v>1200.69</v>
      </c>
      <c r="D3" s="105" t="s">
        <v>300</v>
      </c>
      <c r="E3" s="106" t="s">
        <v>301</v>
      </c>
      <c r="G3" s="109" t="s">
        <v>299</v>
      </c>
      <c r="H3" s="104">
        <v>1200.69</v>
      </c>
      <c r="I3" s="110">
        <v>6</v>
      </c>
      <c r="J3" s="111">
        <f>H3*I3</f>
        <v>7204.14</v>
      </c>
    </row>
    <row r="4" spans="1:10">
      <c r="A4" s="109" t="s">
        <v>299</v>
      </c>
      <c r="B4" s="110">
        <v>1</v>
      </c>
      <c r="C4" s="104">
        <v>1200.69</v>
      </c>
      <c r="D4" s="105" t="s">
        <v>302</v>
      </c>
      <c r="E4" s="106" t="s">
        <v>303</v>
      </c>
      <c r="G4" s="109" t="s">
        <v>304</v>
      </c>
      <c r="H4" s="106">
        <v>732.55</v>
      </c>
      <c r="I4" s="110">
        <v>7</v>
      </c>
      <c r="J4" s="111">
        <f t="shared" ref="J4:J6" si="0">H4*I4</f>
        <v>5127.8499999999995</v>
      </c>
    </row>
    <row r="5" spans="1:10">
      <c r="A5" s="109" t="s">
        <v>299</v>
      </c>
      <c r="B5" s="110">
        <v>1</v>
      </c>
      <c r="C5" s="104">
        <v>1200.69</v>
      </c>
      <c r="D5" s="105" t="s">
        <v>305</v>
      </c>
      <c r="E5" s="106" t="s">
        <v>306</v>
      </c>
      <c r="G5" s="109" t="s">
        <v>307</v>
      </c>
      <c r="H5" s="106">
        <v>488.36</v>
      </c>
      <c r="I5" s="110">
        <v>3</v>
      </c>
      <c r="J5" s="111">
        <f t="shared" si="0"/>
        <v>1465.08</v>
      </c>
    </row>
    <row r="6" spans="1:10">
      <c r="A6" s="109" t="s">
        <v>299</v>
      </c>
      <c r="B6" s="110">
        <v>1</v>
      </c>
      <c r="C6" s="104">
        <v>1200.69</v>
      </c>
      <c r="D6" s="105" t="s">
        <v>308</v>
      </c>
      <c r="E6" s="106">
        <v>280</v>
      </c>
      <c r="G6" s="112" t="s">
        <v>309</v>
      </c>
      <c r="H6" s="106">
        <v>436.04</v>
      </c>
      <c r="I6" s="113">
        <v>6</v>
      </c>
      <c r="J6" s="111">
        <f t="shared" si="0"/>
        <v>2616.2400000000002</v>
      </c>
    </row>
    <row r="7" spans="1:10">
      <c r="A7" s="109" t="s">
        <v>299</v>
      </c>
      <c r="B7" s="110">
        <v>1</v>
      </c>
      <c r="C7" s="104">
        <v>1200.69</v>
      </c>
      <c r="D7" s="105" t="s">
        <v>310</v>
      </c>
      <c r="E7" s="106">
        <v>663</v>
      </c>
      <c r="G7" s="114"/>
      <c r="H7" s="115"/>
      <c r="I7" s="116">
        <f>SUM(I3:I6)</f>
        <v>22</v>
      </c>
      <c r="J7" s="117">
        <f>SUM(J3:J6)</f>
        <v>16413.310000000001</v>
      </c>
    </row>
    <row r="8" spans="1:10">
      <c r="A8" s="109" t="s">
        <v>299</v>
      </c>
      <c r="B8" s="110">
        <v>1</v>
      </c>
      <c r="C8" s="104">
        <v>1200.69</v>
      </c>
      <c r="D8" s="105" t="s">
        <v>311</v>
      </c>
      <c r="E8" s="106">
        <v>752</v>
      </c>
    </row>
    <row r="9" spans="1:10">
      <c r="A9" s="109" t="s">
        <v>304</v>
      </c>
      <c r="B9" s="110">
        <v>1</v>
      </c>
      <c r="C9" s="106">
        <v>732.55</v>
      </c>
      <c r="D9" s="118" t="s">
        <v>312</v>
      </c>
      <c r="E9" s="106"/>
    </row>
    <row r="10" spans="1:10">
      <c r="A10" s="109" t="s">
        <v>304</v>
      </c>
      <c r="B10" s="110">
        <v>1</v>
      </c>
      <c r="C10" s="106">
        <v>732.55</v>
      </c>
      <c r="D10" s="105" t="s">
        <v>313</v>
      </c>
      <c r="E10" s="106">
        <v>647</v>
      </c>
    </row>
    <row r="11" spans="1:10">
      <c r="A11" s="109" t="s">
        <v>304</v>
      </c>
      <c r="B11" s="110">
        <v>1</v>
      </c>
      <c r="C11" s="106">
        <v>732.55</v>
      </c>
      <c r="D11" s="105" t="s">
        <v>314</v>
      </c>
      <c r="E11" s="106">
        <v>531</v>
      </c>
    </row>
    <row r="12" spans="1:10">
      <c r="A12" s="109" t="s">
        <v>304</v>
      </c>
      <c r="B12" s="110">
        <v>1</v>
      </c>
      <c r="C12" s="106">
        <v>732.55</v>
      </c>
      <c r="D12" s="118" t="s">
        <v>312</v>
      </c>
      <c r="E12" s="106"/>
    </row>
    <row r="13" spans="1:10">
      <c r="A13" s="109" t="s">
        <v>304</v>
      </c>
      <c r="B13" s="110">
        <v>1</v>
      </c>
      <c r="C13" s="106">
        <v>732.55</v>
      </c>
      <c r="D13" s="105" t="s">
        <v>315</v>
      </c>
      <c r="E13" s="106">
        <v>2187</v>
      </c>
    </row>
    <row r="14" spans="1:10">
      <c r="A14" s="109" t="s">
        <v>304</v>
      </c>
      <c r="B14" s="110">
        <v>1</v>
      </c>
      <c r="C14" s="106">
        <v>732.55</v>
      </c>
      <c r="D14" s="105" t="s">
        <v>316</v>
      </c>
      <c r="E14" s="106">
        <v>2232</v>
      </c>
    </row>
    <row r="15" spans="1:10">
      <c r="A15" s="109" t="s">
        <v>304</v>
      </c>
      <c r="B15" s="110">
        <v>1</v>
      </c>
      <c r="C15" s="106">
        <v>732.55</v>
      </c>
      <c r="D15" s="118" t="s">
        <v>312</v>
      </c>
      <c r="E15" s="106">
        <v>2704</v>
      </c>
    </row>
    <row r="16" spans="1:10">
      <c r="A16" s="109" t="s">
        <v>307</v>
      </c>
      <c r="B16" s="110">
        <v>1</v>
      </c>
      <c r="C16" s="106">
        <v>488.36</v>
      </c>
      <c r="D16" s="105" t="s">
        <v>317</v>
      </c>
      <c r="E16" s="106" t="s">
        <v>318</v>
      </c>
    </row>
    <row r="17" spans="1:5">
      <c r="A17" s="109" t="s">
        <v>307</v>
      </c>
      <c r="B17" s="110">
        <v>1</v>
      </c>
      <c r="C17" s="106">
        <v>488.36</v>
      </c>
      <c r="D17" s="118" t="s">
        <v>312</v>
      </c>
      <c r="E17" s="106"/>
    </row>
    <row r="18" spans="1:5">
      <c r="A18" s="109" t="s">
        <v>307</v>
      </c>
      <c r="B18" s="110">
        <v>1</v>
      </c>
      <c r="C18" s="106">
        <v>488.36</v>
      </c>
      <c r="D18" s="118" t="s">
        <v>312</v>
      </c>
      <c r="E18" s="106"/>
    </row>
    <row r="19" spans="1:5">
      <c r="A19" s="109" t="s">
        <v>307</v>
      </c>
      <c r="B19" s="110">
        <v>1</v>
      </c>
      <c r="C19" s="106">
        <v>488.36</v>
      </c>
      <c r="D19" s="118" t="s">
        <v>312</v>
      </c>
      <c r="E19" s="106"/>
    </row>
    <row r="20" spans="1:5">
      <c r="A20" s="109" t="s">
        <v>309</v>
      </c>
      <c r="B20" s="110">
        <v>1</v>
      </c>
      <c r="C20" s="106">
        <v>436.04</v>
      </c>
      <c r="D20" s="105" t="s">
        <v>319</v>
      </c>
      <c r="E20" s="107">
        <v>2194</v>
      </c>
    </row>
    <row r="21" spans="1:5">
      <c r="A21" s="109" t="s">
        <v>309</v>
      </c>
      <c r="B21" s="110">
        <v>1</v>
      </c>
      <c r="C21" s="106">
        <v>436.04</v>
      </c>
      <c r="D21" s="105" t="s">
        <v>320</v>
      </c>
      <c r="E21" s="106">
        <v>2640</v>
      </c>
    </row>
    <row r="22" spans="1:5">
      <c r="A22" s="109" t="s">
        <v>309</v>
      </c>
      <c r="B22" s="110">
        <v>1</v>
      </c>
      <c r="C22" s="106">
        <v>436.04</v>
      </c>
      <c r="D22" s="105" t="s">
        <v>321</v>
      </c>
      <c r="E22" s="106">
        <v>1996</v>
      </c>
    </row>
    <row r="23" spans="1:5">
      <c r="A23" s="109" t="s">
        <v>309</v>
      </c>
      <c r="B23" s="110">
        <v>1</v>
      </c>
      <c r="C23" s="106">
        <v>436.04</v>
      </c>
      <c r="D23" s="105" t="s">
        <v>322</v>
      </c>
      <c r="E23" s="106">
        <v>774</v>
      </c>
    </row>
    <row r="24" spans="1:5">
      <c r="A24" s="109" t="s">
        <v>309</v>
      </c>
      <c r="B24" s="110">
        <v>1</v>
      </c>
      <c r="C24" s="106">
        <v>436.04</v>
      </c>
      <c r="D24" s="119" t="s">
        <v>312</v>
      </c>
      <c r="E24" s="120"/>
    </row>
    <row r="25" spans="1:5">
      <c r="A25" s="112" t="s">
        <v>309</v>
      </c>
      <c r="B25" s="113">
        <v>1</v>
      </c>
      <c r="C25" s="106">
        <v>436.04</v>
      </c>
      <c r="D25" s="118" t="s">
        <v>312</v>
      </c>
      <c r="E25" s="120"/>
    </row>
    <row r="26" spans="1:5">
      <c r="A26" s="114"/>
      <c r="B26" s="121">
        <f>SUM(B3:B25)</f>
        <v>23</v>
      </c>
      <c r="C26" s="115">
        <f>SUM(C3:C25)</f>
        <v>16901.670000000006</v>
      </c>
      <c r="D26" s="114"/>
      <c r="E26" s="114"/>
    </row>
  </sheetData>
  <mergeCells count="2">
    <mergeCell ref="A1:E1"/>
    <mergeCell ref="G1:J1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53"/>
  <sheetViews>
    <sheetView workbookViewId="0">
      <selection activeCell="I110" sqref="I110"/>
    </sheetView>
  </sheetViews>
  <sheetFormatPr defaultColWidth="9.140625" defaultRowHeight="12" customHeight="1"/>
  <cols>
    <col min="1" max="1" width="7.140625" style="1" customWidth="1"/>
    <col min="2" max="2" width="13.7109375" style="1" customWidth="1"/>
    <col min="3" max="3" width="3.85546875" style="2" customWidth="1"/>
    <col min="4" max="4" width="35.140625" style="1" customWidth="1"/>
    <col min="5" max="5" width="16.85546875" style="3" customWidth="1"/>
    <col min="6" max="6" width="17.85546875" style="1" customWidth="1"/>
    <col min="7" max="7" width="13" style="1" customWidth="1"/>
    <col min="8" max="8" width="12.42578125" style="4" customWidth="1"/>
    <col min="9" max="9" width="15" style="1" customWidth="1"/>
    <col min="10" max="10" width="14.5703125" style="5" customWidth="1"/>
    <col min="11" max="11" width="56.28515625" style="5" customWidth="1"/>
    <col min="12" max="12" width="7.140625" style="6" customWidth="1"/>
    <col min="13" max="13" width="13.85546875" style="1" customWidth="1"/>
    <col min="14" max="14" width="7.7109375" style="1" customWidth="1"/>
    <col min="15" max="15" width="9.140625" style="1" customWidth="1"/>
    <col min="16" max="16" width="11.7109375" style="1" customWidth="1"/>
    <col min="17" max="17" width="7.85546875" style="1" customWidth="1"/>
    <col min="18" max="18" width="3.7109375" style="2" customWidth="1"/>
    <col min="19" max="19" width="9.5703125" style="1" customWidth="1"/>
    <col min="20" max="16384" width="9.140625" style="1"/>
  </cols>
  <sheetData>
    <row r="1" spans="1:19" ht="11.25">
      <c r="A1" s="427" t="s">
        <v>349</v>
      </c>
      <c r="B1" s="427"/>
      <c r="C1" s="427"/>
      <c r="D1" s="427"/>
      <c r="E1" s="427"/>
      <c r="F1" s="427"/>
      <c r="G1" s="427"/>
      <c r="H1" s="427"/>
      <c r="I1" s="427"/>
      <c r="J1" s="52"/>
      <c r="K1" s="52"/>
      <c r="M1" s="427" t="s">
        <v>350</v>
      </c>
      <c r="N1" s="427"/>
      <c r="O1" s="427"/>
      <c r="P1" s="427"/>
      <c r="Q1" s="427"/>
      <c r="R1" s="427"/>
      <c r="S1" s="427"/>
    </row>
    <row r="2" spans="1:19" ht="11.25">
      <c r="A2" s="7" t="s">
        <v>0</v>
      </c>
      <c r="B2" s="7" t="s">
        <v>1</v>
      </c>
      <c r="C2" s="8" t="s">
        <v>2</v>
      </c>
      <c r="D2" s="7" t="s">
        <v>3</v>
      </c>
      <c r="E2" s="9" t="s">
        <v>4</v>
      </c>
      <c r="F2" s="7" t="s">
        <v>5</v>
      </c>
      <c r="G2" s="7" t="s">
        <v>6</v>
      </c>
      <c r="H2" s="10" t="s">
        <v>221</v>
      </c>
      <c r="I2" s="7" t="s">
        <v>7</v>
      </c>
      <c r="J2" s="9" t="s">
        <v>8</v>
      </c>
      <c r="K2" s="9" t="s">
        <v>222</v>
      </c>
      <c r="M2" s="46"/>
      <c r="N2" s="46" t="s">
        <v>9</v>
      </c>
      <c r="O2" s="46" t="s">
        <v>10</v>
      </c>
      <c r="P2" s="46" t="s">
        <v>11</v>
      </c>
      <c r="Q2" s="46" t="s">
        <v>12</v>
      </c>
      <c r="R2" s="69" t="s">
        <v>2</v>
      </c>
      <c r="S2" s="46" t="s">
        <v>13</v>
      </c>
    </row>
    <row r="3" spans="1:19" ht="11.25">
      <c r="A3" s="7" t="s">
        <v>198</v>
      </c>
      <c r="B3" s="11">
        <v>14000</v>
      </c>
      <c r="C3" s="8">
        <v>1</v>
      </c>
      <c r="D3" s="12" t="s">
        <v>15</v>
      </c>
      <c r="E3" s="13">
        <v>71881</v>
      </c>
      <c r="F3" s="14" t="s">
        <v>16</v>
      </c>
      <c r="G3" s="13" t="s">
        <v>17</v>
      </c>
      <c r="H3" s="15">
        <v>2018</v>
      </c>
      <c r="I3" s="23" t="s">
        <v>18</v>
      </c>
      <c r="J3" s="53" t="s">
        <v>223</v>
      </c>
      <c r="K3" s="53" t="s">
        <v>223</v>
      </c>
      <c r="M3" s="21" t="s">
        <v>199</v>
      </c>
      <c r="N3" s="21" t="s">
        <v>200</v>
      </c>
      <c r="O3" s="54">
        <v>2800</v>
      </c>
      <c r="P3" s="54">
        <v>11200</v>
      </c>
      <c r="Q3" s="54">
        <f>O3+P3</f>
        <v>14000</v>
      </c>
      <c r="R3" s="70">
        <v>1</v>
      </c>
      <c r="S3" s="71">
        <f t="shared" ref="S3:S13" si="0">Q3*R3</f>
        <v>14000</v>
      </c>
    </row>
    <row r="4" spans="1:19" ht="22.5">
      <c r="A4" s="7" t="s">
        <v>201</v>
      </c>
      <c r="B4" s="11">
        <v>12000</v>
      </c>
      <c r="C4" s="8">
        <v>1</v>
      </c>
      <c r="D4" s="12" t="s">
        <v>23</v>
      </c>
      <c r="E4" s="13">
        <v>71579</v>
      </c>
      <c r="F4" s="13" t="s">
        <v>21</v>
      </c>
      <c r="G4" s="13" t="s">
        <v>12</v>
      </c>
      <c r="H4" s="16">
        <v>2015</v>
      </c>
      <c r="I4" s="23" t="s">
        <v>24</v>
      </c>
      <c r="J4" s="53" t="s">
        <v>25</v>
      </c>
      <c r="K4" s="53" t="s">
        <v>145</v>
      </c>
      <c r="M4" s="21" t="s">
        <v>202</v>
      </c>
      <c r="N4" s="21" t="s">
        <v>200</v>
      </c>
      <c r="O4" s="54">
        <v>2400</v>
      </c>
      <c r="P4" s="54">
        <v>9600</v>
      </c>
      <c r="Q4" s="54">
        <f>O4+P4</f>
        <v>12000</v>
      </c>
      <c r="R4" s="70">
        <v>6</v>
      </c>
      <c r="S4" s="71">
        <f t="shared" si="0"/>
        <v>72000</v>
      </c>
    </row>
    <row r="5" spans="1:19" ht="11.25">
      <c r="A5" s="7" t="s">
        <v>201</v>
      </c>
      <c r="B5" s="11">
        <v>12000</v>
      </c>
      <c r="C5" s="8">
        <v>1</v>
      </c>
      <c r="D5" s="12" t="s">
        <v>27</v>
      </c>
      <c r="E5" s="13">
        <v>71891</v>
      </c>
      <c r="F5" s="13" t="s">
        <v>28</v>
      </c>
      <c r="G5" s="13" t="s">
        <v>29</v>
      </c>
      <c r="H5" s="16">
        <v>2019</v>
      </c>
      <c r="I5" s="23" t="s">
        <v>224</v>
      </c>
      <c r="J5" s="53" t="s">
        <v>225</v>
      </c>
      <c r="K5" s="53" t="s">
        <v>226</v>
      </c>
      <c r="M5" s="46" t="s">
        <v>203</v>
      </c>
      <c r="N5" s="46" t="s">
        <v>14</v>
      </c>
      <c r="O5" s="55">
        <v>1993.32</v>
      </c>
      <c r="P5" s="55">
        <v>7973.3</v>
      </c>
      <c r="Q5" s="55">
        <v>9966.6200000000008</v>
      </c>
      <c r="R5" s="69">
        <v>3</v>
      </c>
      <c r="S5" s="72">
        <f t="shared" si="0"/>
        <v>29899.86</v>
      </c>
    </row>
    <row r="6" spans="1:19" ht="11.25">
      <c r="A6" s="7" t="s">
        <v>201</v>
      </c>
      <c r="B6" s="11">
        <v>12000</v>
      </c>
      <c r="C6" s="8">
        <v>1</v>
      </c>
      <c r="D6" s="12" t="s">
        <v>32</v>
      </c>
      <c r="E6" s="13">
        <v>71884</v>
      </c>
      <c r="F6" s="13" t="s">
        <v>21</v>
      </c>
      <c r="G6" s="17" t="s">
        <v>12</v>
      </c>
      <c r="H6" s="16">
        <v>2019</v>
      </c>
      <c r="I6" s="23" t="s">
        <v>227</v>
      </c>
      <c r="J6" s="53" t="s">
        <v>225</v>
      </c>
      <c r="K6" s="53" t="s">
        <v>228</v>
      </c>
      <c r="M6" s="46" t="s">
        <v>26</v>
      </c>
      <c r="N6" s="46" t="s">
        <v>19</v>
      </c>
      <c r="O6" s="55">
        <v>1461.77</v>
      </c>
      <c r="P6" s="55">
        <v>5847.08</v>
      </c>
      <c r="Q6" s="55">
        <v>7308.85</v>
      </c>
      <c r="R6" s="69">
        <v>6</v>
      </c>
      <c r="S6" s="72">
        <f t="shared" si="0"/>
        <v>43853.100000000006</v>
      </c>
    </row>
    <row r="7" spans="1:19" ht="11.25">
      <c r="A7" s="7" t="s">
        <v>201</v>
      </c>
      <c r="B7" s="11">
        <v>12000</v>
      </c>
      <c r="C7" s="8">
        <v>1</v>
      </c>
      <c r="D7" s="18" t="s">
        <v>35</v>
      </c>
      <c r="E7" s="13">
        <v>71880</v>
      </c>
      <c r="F7" s="19" t="s">
        <v>21</v>
      </c>
      <c r="G7" s="17" t="s">
        <v>12</v>
      </c>
      <c r="H7" s="16">
        <v>2019</v>
      </c>
      <c r="I7" s="23" t="s">
        <v>229</v>
      </c>
      <c r="J7" s="53" t="s">
        <v>230</v>
      </c>
      <c r="K7" s="53" t="s">
        <v>231</v>
      </c>
      <c r="M7" s="46" t="s">
        <v>30</v>
      </c>
      <c r="N7" s="46" t="s">
        <v>31</v>
      </c>
      <c r="O7" s="55">
        <v>1229.22</v>
      </c>
      <c r="P7" s="55">
        <v>4916.8599999999997</v>
      </c>
      <c r="Q7" s="55">
        <v>6146.08</v>
      </c>
      <c r="R7" s="69">
        <v>9</v>
      </c>
      <c r="S7" s="72">
        <f t="shared" si="0"/>
        <v>55314.720000000001</v>
      </c>
    </row>
    <row r="8" spans="1:19" ht="11.25">
      <c r="A8" s="7" t="s">
        <v>201</v>
      </c>
      <c r="B8" s="11">
        <v>12000</v>
      </c>
      <c r="C8" s="8">
        <v>1</v>
      </c>
      <c r="D8" s="12" t="s">
        <v>146</v>
      </c>
      <c r="E8" s="14">
        <v>71931</v>
      </c>
      <c r="F8" s="14" t="s">
        <v>21</v>
      </c>
      <c r="G8" s="14" t="s">
        <v>147</v>
      </c>
      <c r="H8" s="15">
        <v>2021</v>
      </c>
      <c r="I8" s="23" t="s">
        <v>232</v>
      </c>
      <c r="J8" s="53" t="s">
        <v>230</v>
      </c>
      <c r="K8" s="53" t="s">
        <v>329</v>
      </c>
      <c r="M8" s="46" t="s">
        <v>33</v>
      </c>
      <c r="N8" s="46" t="s">
        <v>34</v>
      </c>
      <c r="O8" s="55">
        <v>1129.55</v>
      </c>
      <c r="P8" s="55">
        <v>4518.2</v>
      </c>
      <c r="Q8" s="55">
        <v>5647.75</v>
      </c>
      <c r="R8" s="69">
        <v>27</v>
      </c>
      <c r="S8" s="72">
        <f t="shared" si="0"/>
        <v>152489.25</v>
      </c>
    </row>
    <row r="9" spans="1:19" ht="11.25">
      <c r="A9" s="7" t="s">
        <v>201</v>
      </c>
      <c r="B9" s="11">
        <v>12000</v>
      </c>
      <c r="C9" s="8">
        <v>1</v>
      </c>
      <c r="D9" s="12" t="s">
        <v>44</v>
      </c>
      <c r="E9" s="17">
        <v>71887</v>
      </c>
      <c r="F9" s="17" t="s">
        <v>21</v>
      </c>
      <c r="G9" s="17" t="s">
        <v>12</v>
      </c>
      <c r="H9" s="20">
        <v>2019</v>
      </c>
      <c r="I9" s="32" t="s">
        <v>234</v>
      </c>
      <c r="J9" s="56" t="s">
        <v>230</v>
      </c>
      <c r="K9" s="56" t="s">
        <v>235</v>
      </c>
      <c r="M9" s="46" t="s">
        <v>36</v>
      </c>
      <c r="N9" s="46" t="s">
        <v>37</v>
      </c>
      <c r="O9" s="46">
        <v>930.22</v>
      </c>
      <c r="P9" s="55">
        <v>3720.87</v>
      </c>
      <c r="Q9" s="55">
        <v>4651.09</v>
      </c>
      <c r="R9" s="69">
        <v>25</v>
      </c>
      <c r="S9" s="72">
        <f t="shared" si="0"/>
        <v>116277.25</v>
      </c>
    </row>
    <row r="10" spans="1:19" ht="11.25">
      <c r="A10" s="21" t="s">
        <v>14</v>
      </c>
      <c r="B10" s="22">
        <v>9966.6200000000008</v>
      </c>
      <c r="C10" s="8">
        <v>1</v>
      </c>
      <c r="D10" s="19" t="s">
        <v>41</v>
      </c>
      <c r="E10" s="17">
        <v>6971</v>
      </c>
      <c r="F10" s="17" t="s">
        <v>21</v>
      </c>
      <c r="G10" s="17" t="s">
        <v>12</v>
      </c>
      <c r="H10" s="20">
        <v>2009</v>
      </c>
      <c r="I10" s="23" t="s">
        <v>229</v>
      </c>
      <c r="J10" s="56" t="s">
        <v>236</v>
      </c>
      <c r="K10" s="56" t="s">
        <v>330</v>
      </c>
      <c r="M10" s="46" t="s">
        <v>39</v>
      </c>
      <c r="N10" s="46" t="s">
        <v>40</v>
      </c>
      <c r="O10" s="46">
        <v>807.29</v>
      </c>
      <c r="P10" s="55">
        <v>3229.18</v>
      </c>
      <c r="Q10" s="55">
        <v>4036.47</v>
      </c>
      <c r="R10" s="69">
        <v>4</v>
      </c>
      <c r="S10" s="72">
        <f t="shared" si="0"/>
        <v>16145.88</v>
      </c>
    </row>
    <row r="11" spans="1:19" ht="11.25">
      <c r="A11" s="21" t="s">
        <v>14</v>
      </c>
      <c r="B11" s="22">
        <v>9966.6200000000008</v>
      </c>
      <c r="C11" s="8">
        <v>1</v>
      </c>
      <c r="D11" s="23" t="s">
        <v>50</v>
      </c>
      <c r="E11" s="17">
        <v>71922</v>
      </c>
      <c r="F11" s="19" t="s">
        <v>21</v>
      </c>
      <c r="G11" s="17" t="s">
        <v>12</v>
      </c>
      <c r="H11" s="16">
        <v>2019</v>
      </c>
      <c r="I11" s="23" t="s">
        <v>18</v>
      </c>
      <c r="J11" s="56" t="s">
        <v>236</v>
      </c>
      <c r="K11" s="53" t="s">
        <v>331</v>
      </c>
      <c r="M11" s="46" t="s">
        <v>42</v>
      </c>
      <c r="N11" s="46" t="s">
        <v>43</v>
      </c>
      <c r="O11" s="46">
        <v>664.44</v>
      </c>
      <c r="P11" s="55">
        <v>2657.77</v>
      </c>
      <c r="Q11" s="55">
        <v>3322.21</v>
      </c>
      <c r="R11" s="69">
        <v>28</v>
      </c>
      <c r="S11" s="72">
        <f t="shared" si="0"/>
        <v>93021.88</v>
      </c>
    </row>
    <row r="12" spans="1:19">
      <c r="A12" s="21" t="s">
        <v>14</v>
      </c>
      <c r="B12" s="22">
        <v>9966.6200000000008</v>
      </c>
      <c r="C12" s="8">
        <v>1</v>
      </c>
      <c r="D12" s="24" t="s">
        <v>239</v>
      </c>
      <c r="E12" s="25">
        <v>71950</v>
      </c>
      <c r="F12" s="19" t="s">
        <v>21</v>
      </c>
      <c r="G12" s="17" t="s">
        <v>12</v>
      </c>
      <c r="H12" s="26">
        <v>2021</v>
      </c>
      <c r="I12" s="23" t="s">
        <v>18</v>
      </c>
      <c r="J12" s="56" t="s">
        <v>240</v>
      </c>
      <c r="K12" s="57" t="s">
        <v>241</v>
      </c>
      <c r="M12" s="46" t="s">
        <v>45</v>
      </c>
      <c r="N12" s="46" t="s">
        <v>46</v>
      </c>
      <c r="O12" s="46">
        <v>431.89</v>
      </c>
      <c r="P12" s="55">
        <v>1727.55</v>
      </c>
      <c r="Q12" s="55">
        <v>2159.44</v>
      </c>
      <c r="R12" s="69">
        <v>14</v>
      </c>
      <c r="S12" s="72">
        <f t="shared" si="0"/>
        <v>30232.16</v>
      </c>
    </row>
    <row r="13" spans="1:19" ht="11.25">
      <c r="A13" s="27" t="s">
        <v>19</v>
      </c>
      <c r="B13" s="28">
        <v>7308.85</v>
      </c>
      <c r="C13" s="8">
        <v>1</v>
      </c>
      <c r="D13" s="29" t="s">
        <v>20</v>
      </c>
      <c r="E13" s="30">
        <v>71802</v>
      </c>
      <c r="F13" s="30" t="s">
        <v>21</v>
      </c>
      <c r="G13" s="30" t="s">
        <v>12</v>
      </c>
      <c r="H13" s="31">
        <v>2016</v>
      </c>
      <c r="I13" s="23" t="s">
        <v>18</v>
      </c>
      <c r="J13" s="9" t="s">
        <v>22</v>
      </c>
      <c r="K13" s="9" t="s">
        <v>144</v>
      </c>
      <c r="M13" s="46" t="s">
        <v>48</v>
      </c>
      <c r="N13" s="46" t="s">
        <v>49</v>
      </c>
      <c r="O13" s="46">
        <v>265.77999999999997</v>
      </c>
      <c r="P13" s="55">
        <v>1063.1099999999999</v>
      </c>
      <c r="Q13" s="55">
        <v>1328.89</v>
      </c>
      <c r="R13" s="69">
        <v>4</v>
      </c>
      <c r="S13" s="72">
        <f t="shared" si="0"/>
        <v>5315.56</v>
      </c>
    </row>
    <row r="14" spans="1:19" ht="11.25">
      <c r="A14" s="21" t="s">
        <v>19</v>
      </c>
      <c r="B14" s="22">
        <v>7308.85</v>
      </c>
      <c r="C14" s="8">
        <v>1</v>
      </c>
      <c r="D14" s="32" t="s">
        <v>204</v>
      </c>
      <c r="E14" s="33">
        <v>71940</v>
      </c>
      <c r="F14" s="17" t="s">
        <v>21</v>
      </c>
      <c r="G14" s="17" t="s">
        <v>12</v>
      </c>
      <c r="H14" s="16">
        <v>2021</v>
      </c>
      <c r="I14" s="23" t="s">
        <v>18</v>
      </c>
      <c r="J14" s="53" t="s">
        <v>242</v>
      </c>
      <c r="K14" s="53" t="s">
        <v>205</v>
      </c>
    </row>
    <row r="15" spans="1:19" ht="11.25">
      <c r="A15" s="21" t="s">
        <v>19</v>
      </c>
      <c r="B15" s="22">
        <v>7308.85</v>
      </c>
      <c r="C15" s="8">
        <v>1</v>
      </c>
      <c r="D15" s="34" t="s">
        <v>351</v>
      </c>
      <c r="E15" s="25">
        <v>71970</v>
      </c>
      <c r="F15" s="17" t="s">
        <v>21</v>
      </c>
      <c r="G15" s="17" t="s">
        <v>12</v>
      </c>
      <c r="H15" s="21">
        <v>2022</v>
      </c>
      <c r="I15" s="23" t="s">
        <v>18</v>
      </c>
      <c r="J15" s="9" t="s">
        <v>22</v>
      </c>
      <c r="K15" s="9" t="s">
        <v>22</v>
      </c>
      <c r="R15" s="2">
        <f>SUM(R3:R13)</f>
        <v>127</v>
      </c>
      <c r="S15" s="73">
        <f>SUM(S3:S13)</f>
        <v>628549.66000000015</v>
      </c>
    </row>
    <row r="16" spans="1:19" ht="11.25">
      <c r="A16" s="27" t="s">
        <v>19</v>
      </c>
      <c r="B16" s="35">
        <v>7308.85</v>
      </c>
      <c r="C16" s="8">
        <v>1</v>
      </c>
      <c r="D16" s="32" t="s">
        <v>283</v>
      </c>
      <c r="E16" s="33">
        <v>71957</v>
      </c>
      <c r="F16" s="17" t="s">
        <v>21</v>
      </c>
      <c r="G16" s="17" t="s">
        <v>12</v>
      </c>
      <c r="H16" s="16">
        <v>2021</v>
      </c>
      <c r="I16" s="23" t="s">
        <v>18</v>
      </c>
      <c r="J16" s="53" t="s">
        <v>22</v>
      </c>
      <c r="K16" s="53" t="s">
        <v>22</v>
      </c>
      <c r="L16" s="58"/>
    </row>
    <row r="17" spans="1:22" ht="12" customHeight="1">
      <c r="A17" s="21" t="s">
        <v>19</v>
      </c>
      <c r="B17" s="22">
        <v>7308.85</v>
      </c>
      <c r="C17" s="8">
        <v>1</v>
      </c>
      <c r="D17" s="32" t="s">
        <v>287</v>
      </c>
      <c r="E17" s="33">
        <v>71959</v>
      </c>
      <c r="F17" s="17" t="s">
        <v>21</v>
      </c>
      <c r="G17" s="17" t="s">
        <v>12</v>
      </c>
      <c r="H17" s="16">
        <v>2022</v>
      </c>
      <c r="I17" s="23" t="s">
        <v>18</v>
      </c>
      <c r="J17" s="53" t="s">
        <v>22</v>
      </c>
      <c r="K17" s="53" t="s">
        <v>22</v>
      </c>
      <c r="L17" s="58"/>
    </row>
    <row r="18" spans="1:22" ht="12" customHeight="1">
      <c r="A18" s="21" t="s">
        <v>19</v>
      </c>
      <c r="B18" s="22">
        <v>7308.85</v>
      </c>
      <c r="C18" s="8">
        <v>1</v>
      </c>
      <c r="D18" s="27" t="s">
        <v>38</v>
      </c>
      <c r="E18" s="37"/>
      <c r="F18" s="38"/>
      <c r="G18" s="38"/>
      <c r="H18" s="31"/>
      <c r="I18" s="21"/>
      <c r="J18" s="9" t="s">
        <v>22</v>
      </c>
      <c r="K18" s="53" t="s">
        <v>22</v>
      </c>
    </row>
    <row r="19" spans="1:22" ht="12" customHeight="1">
      <c r="A19" s="27" t="s">
        <v>31</v>
      </c>
      <c r="B19" s="28">
        <v>6146.08</v>
      </c>
      <c r="C19" s="8">
        <v>1</v>
      </c>
      <c r="D19" s="36" t="s">
        <v>47</v>
      </c>
      <c r="E19" s="30">
        <v>71785</v>
      </c>
      <c r="F19" s="30" t="s">
        <v>21</v>
      </c>
      <c r="G19" s="30" t="s">
        <v>12</v>
      </c>
      <c r="H19" s="39">
        <v>2016</v>
      </c>
      <c r="I19" s="23" t="s">
        <v>18</v>
      </c>
      <c r="J19" s="59" t="s">
        <v>196</v>
      </c>
      <c r="K19" s="59" t="s">
        <v>245</v>
      </c>
      <c r="L19" s="60"/>
      <c r="N19" s="61"/>
      <c r="O19" s="62"/>
      <c r="P19" s="63"/>
      <c r="Q19" s="74"/>
      <c r="R19" s="62"/>
      <c r="S19" s="75"/>
      <c r="T19" s="76"/>
      <c r="U19" s="77"/>
      <c r="V19" s="78"/>
    </row>
    <row r="20" spans="1:22" ht="12" customHeight="1">
      <c r="A20" s="21" t="s">
        <v>31</v>
      </c>
      <c r="B20" s="22">
        <v>6146.08</v>
      </c>
      <c r="C20" s="8">
        <v>1</v>
      </c>
      <c r="D20" s="29" t="s">
        <v>53</v>
      </c>
      <c r="E20" s="25">
        <v>70394</v>
      </c>
      <c r="F20" s="25" t="s">
        <v>21</v>
      </c>
      <c r="G20" s="25" t="s">
        <v>12</v>
      </c>
      <c r="H20" s="26">
        <v>1993</v>
      </c>
      <c r="I20" s="21" t="s">
        <v>224</v>
      </c>
      <c r="J20" s="59" t="s">
        <v>196</v>
      </c>
      <c r="K20" s="9" t="s">
        <v>246</v>
      </c>
    </row>
    <row r="21" spans="1:22" ht="12" customHeight="1">
      <c r="A21" s="21" t="s">
        <v>31</v>
      </c>
      <c r="B21" s="22">
        <v>6146.08</v>
      </c>
      <c r="C21" s="8">
        <v>1</v>
      </c>
      <c r="D21" s="21" t="s">
        <v>195</v>
      </c>
      <c r="E21" s="25">
        <v>71937</v>
      </c>
      <c r="F21" s="25" t="s">
        <v>21</v>
      </c>
      <c r="G21" s="25" t="s">
        <v>12</v>
      </c>
      <c r="H21" s="26">
        <v>2021</v>
      </c>
      <c r="I21" s="21" t="s">
        <v>18</v>
      </c>
      <c r="J21" s="59" t="s">
        <v>196</v>
      </c>
      <c r="K21" s="59" t="s">
        <v>247</v>
      </c>
    </row>
    <row r="22" spans="1:22" ht="12" customHeight="1">
      <c r="A22" s="27" t="s">
        <v>31</v>
      </c>
      <c r="B22" s="28">
        <v>6146.08</v>
      </c>
      <c r="C22" s="8">
        <v>1</v>
      </c>
      <c r="D22" s="19" t="s">
        <v>73</v>
      </c>
      <c r="E22" s="13">
        <v>6874</v>
      </c>
      <c r="F22" s="13" t="s">
        <v>21</v>
      </c>
      <c r="G22" s="13" t="s">
        <v>12</v>
      </c>
      <c r="H22" s="16">
        <v>2007</v>
      </c>
      <c r="I22" s="23" t="s">
        <v>224</v>
      </c>
      <c r="J22" s="56" t="s">
        <v>196</v>
      </c>
      <c r="K22" s="53" t="s">
        <v>248</v>
      </c>
    </row>
    <row r="23" spans="1:22" ht="12" customHeight="1">
      <c r="A23" s="27" t="s">
        <v>31</v>
      </c>
      <c r="B23" s="28">
        <v>6146.08</v>
      </c>
      <c r="C23" s="8">
        <v>1</v>
      </c>
      <c r="D23" s="29" t="s">
        <v>95</v>
      </c>
      <c r="E23" s="25">
        <v>71810</v>
      </c>
      <c r="F23" s="25" t="s">
        <v>21</v>
      </c>
      <c r="G23" s="25" t="s">
        <v>12</v>
      </c>
      <c r="H23" s="26">
        <v>2017</v>
      </c>
      <c r="I23" s="21" t="s">
        <v>232</v>
      </c>
      <c r="J23" s="9" t="s">
        <v>196</v>
      </c>
      <c r="K23" s="53" t="s">
        <v>340</v>
      </c>
      <c r="L23" s="100"/>
    </row>
    <row r="24" spans="1:22" ht="12" customHeight="1">
      <c r="A24" s="27" t="s">
        <v>31</v>
      </c>
      <c r="B24" s="28">
        <v>6146.08</v>
      </c>
      <c r="C24" s="8">
        <v>1</v>
      </c>
      <c r="D24" s="40" t="s">
        <v>71</v>
      </c>
      <c r="E24" s="17">
        <v>70629</v>
      </c>
      <c r="F24" s="17" t="s">
        <v>21</v>
      </c>
      <c r="G24" s="17" t="s">
        <v>12</v>
      </c>
      <c r="H24" s="16">
        <v>2012</v>
      </c>
      <c r="I24" s="23" t="s">
        <v>229</v>
      </c>
      <c r="J24" s="56" t="s">
        <v>196</v>
      </c>
      <c r="K24" s="53" t="s">
        <v>249</v>
      </c>
    </row>
    <row r="25" spans="1:22" ht="12" customHeight="1">
      <c r="A25" s="27" t="s">
        <v>31</v>
      </c>
      <c r="B25" s="28">
        <v>6146.08</v>
      </c>
      <c r="C25" s="8">
        <v>1</v>
      </c>
      <c r="D25" s="23" t="s">
        <v>83</v>
      </c>
      <c r="E25" s="41">
        <v>71924</v>
      </c>
      <c r="F25" s="13" t="s">
        <v>21</v>
      </c>
      <c r="G25" s="13" t="s">
        <v>12</v>
      </c>
      <c r="H25" s="42">
        <v>2019</v>
      </c>
      <c r="I25" s="64" t="s">
        <v>224</v>
      </c>
      <c r="J25" s="56" t="s">
        <v>196</v>
      </c>
      <c r="K25" s="56" t="s">
        <v>250</v>
      </c>
    </row>
    <row r="26" spans="1:22" ht="12" customHeight="1">
      <c r="A26" s="27" t="s">
        <v>31</v>
      </c>
      <c r="B26" s="28">
        <v>6146.08</v>
      </c>
      <c r="C26" s="8">
        <v>1</v>
      </c>
      <c r="D26" s="32" t="s">
        <v>286</v>
      </c>
      <c r="E26" s="25">
        <v>71958</v>
      </c>
      <c r="F26" s="13" t="s">
        <v>21</v>
      </c>
      <c r="G26" s="13" t="s">
        <v>12</v>
      </c>
      <c r="H26" s="42">
        <v>2021</v>
      </c>
      <c r="I26" s="64" t="s">
        <v>18</v>
      </c>
      <c r="J26" s="56" t="s">
        <v>196</v>
      </c>
      <c r="K26" s="9" t="s">
        <v>289</v>
      </c>
      <c r="L26" s="58"/>
    </row>
    <row r="27" spans="1:22" ht="12" customHeight="1">
      <c r="A27" s="27" t="s">
        <v>31</v>
      </c>
      <c r="B27" s="28">
        <v>6146.08</v>
      </c>
      <c r="C27" s="8">
        <v>1</v>
      </c>
      <c r="D27" s="32" t="s">
        <v>163</v>
      </c>
      <c r="E27" s="25">
        <v>71930</v>
      </c>
      <c r="F27" s="36" t="s">
        <v>21</v>
      </c>
      <c r="G27" s="30" t="s">
        <v>12</v>
      </c>
      <c r="H27" s="26">
        <v>2021</v>
      </c>
      <c r="I27" s="21" t="s">
        <v>232</v>
      </c>
      <c r="J27" s="59" t="s">
        <v>69</v>
      </c>
      <c r="K27" s="59" t="s">
        <v>352</v>
      </c>
      <c r="L27" s="58"/>
    </row>
    <row r="28" spans="1:22" ht="12" customHeight="1">
      <c r="A28" s="21" t="s">
        <v>34</v>
      </c>
      <c r="B28" s="43">
        <v>5647.75</v>
      </c>
      <c r="C28" s="8">
        <v>1</v>
      </c>
      <c r="D28" s="29" t="s">
        <v>54</v>
      </c>
      <c r="E28" s="44">
        <v>70556</v>
      </c>
      <c r="F28" s="25" t="s">
        <v>21</v>
      </c>
      <c r="G28" s="44" t="s">
        <v>12</v>
      </c>
      <c r="H28" s="26">
        <v>2012</v>
      </c>
      <c r="I28" s="21" t="s">
        <v>234</v>
      </c>
      <c r="J28" s="9" t="s">
        <v>55</v>
      </c>
      <c r="K28" s="9" t="s">
        <v>251</v>
      </c>
    </row>
    <row r="29" spans="1:22" ht="12" customHeight="1">
      <c r="A29" s="21" t="s">
        <v>34</v>
      </c>
      <c r="B29" s="43">
        <v>5647.75</v>
      </c>
      <c r="C29" s="8">
        <v>1</v>
      </c>
      <c r="D29" s="29" t="s">
        <v>56</v>
      </c>
      <c r="E29" s="25">
        <v>71836</v>
      </c>
      <c r="F29" s="25" t="s">
        <v>21</v>
      </c>
      <c r="G29" s="25" t="s">
        <v>12</v>
      </c>
      <c r="H29" s="26">
        <v>2018</v>
      </c>
      <c r="I29" s="21" t="s">
        <v>234</v>
      </c>
      <c r="J29" s="9" t="s">
        <v>55</v>
      </c>
      <c r="K29" s="9" t="s">
        <v>251</v>
      </c>
    </row>
    <row r="30" spans="1:22" ht="12" customHeight="1">
      <c r="A30" s="21" t="s">
        <v>34</v>
      </c>
      <c r="B30" s="43">
        <v>5647.75</v>
      </c>
      <c r="C30" s="8">
        <v>1</v>
      </c>
      <c r="D30" s="29" t="s">
        <v>57</v>
      </c>
      <c r="E30" s="44">
        <v>71242</v>
      </c>
      <c r="F30" s="25" t="s">
        <v>58</v>
      </c>
      <c r="G30" s="44" t="s">
        <v>59</v>
      </c>
      <c r="H30" s="26">
        <v>2013</v>
      </c>
      <c r="I30" s="21" t="s">
        <v>234</v>
      </c>
      <c r="J30" s="9" t="s">
        <v>55</v>
      </c>
      <c r="K30" s="9" t="s">
        <v>252</v>
      </c>
    </row>
    <row r="31" spans="1:22" ht="12" customHeight="1">
      <c r="A31" s="21" t="s">
        <v>34</v>
      </c>
      <c r="B31" s="43">
        <v>5647.75</v>
      </c>
      <c r="C31" s="8">
        <v>1</v>
      </c>
      <c r="D31" s="29" t="s">
        <v>60</v>
      </c>
      <c r="E31" s="25">
        <v>71374</v>
      </c>
      <c r="F31" s="25" t="s">
        <v>21</v>
      </c>
      <c r="G31" s="25" t="s">
        <v>12</v>
      </c>
      <c r="H31" s="26">
        <v>1992</v>
      </c>
      <c r="I31" s="21" t="s">
        <v>18</v>
      </c>
      <c r="J31" s="9" t="s">
        <v>55</v>
      </c>
      <c r="K31" s="9" t="s">
        <v>148</v>
      </c>
    </row>
    <row r="32" spans="1:22" ht="12" customHeight="1">
      <c r="A32" s="21" t="s">
        <v>34</v>
      </c>
      <c r="B32" s="43">
        <v>5647.75</v>
      </c>
      <c r="C32" s="8">
        <v>1</v>
      </c>
      <c r="D32" s="29" t="s">
        <v>61</v>
      </c>
      <c r="E32" s="44">
        <v>70289</v>
      </c>
      <c r="F32" s="25" t="s">
        <v>21</v>
      </c>
      <c r="G32" s="25" t="s">
        <v>12</v>
      </c>
      <c r="H32" s="39">
        <v>2011</v>
      </c>
      <c r="I32" s="21" t="s">
        <v>229</v>
      </c>
      <c r="J32" s="9" t="s">
        <v>55</v>
      </c>
      <c r="K32" s="9" t="s">
        <v>149</v>
      </c>
      <c r="L32" s="65"/>
    </row>
    <row r="33" spans="1:11" ht="11.25">
      <c r="A33" s="21" t="s">
        <v>34</v>
      </c>
      <c r="B33" s="43">
        <v>5647.75</v>
      </c>
      <c r="C33" s="8">
        <v>1</v>
      </c>
      <c r="D33" s="29" t="s">
        <v>62</v>
      </c>
      <c r="E33" s="25">
        <v>70793</v>
      </c>
      <c r="F33" s="25" t="s">
        <v>21</v>
      </c>
      <c r="G33" s="25" t="s">
        <v>12</v>
      </c>
      <c r="H33" s="26">
        <v>2012</v>
      </c>
      <c r="I33" s="21" t="s">
        <v>234</v>
      </c>
      <c r="J33" s="9" t="s">
        <v>55</v>
      </c>
      <c r="K33" s="9" t="s">
        <v>252</v>
      </c>
    </row>
    <row r="34" spans="1:11" ht="11.25">
      <c r="A34" s="27" t="s">
        <v>34</v>
      </c>
      <c r="B34" s="35">
        <v>5647.75</v>
      </c>
      <c r="C34" s="8">
        <v>1</v>
      </c>
      <c r="D34" s="36" t="s">
        <v>63</v>
      </c>
      <c r="E34" s="30">
        <v>70696</v>
      </c>
      <c r="F34" s="30" t="s">
        <v>21</v>
      </c>
      <c r="G34" s="30" t="s">
        <v>12</v>
      </c>
      <c r="H34" s="39">
        <v>2012</v>
      </c>
      <c r="I34" s="21" t="s">
        <v>229</v>
      </c>
      <c r="J34" s="9" t="s">
        <v>55</v>
      </c>
      <c r="K34" s="9" t="s">
        <v>253</v>
      </c>
    </row>
    <row r="35" spans="1:11" ht="11.25">
      <c r="A35" s="21" t="s">
        <v>34</v>
      </c>
      <c r="B35" s="22">
        <v>5647.75</v>
      </c>
      <c r="C35" s="8">
        <v>1</v>
      </c>
      <c r="D35" s="36" t="s">
        <v>64</v>
      </c>
      <c r="E35" s="25">
        <v>71882</v>
      </c>
      <c r="F35" s="30" t="s">
        <v>21</v>
      </c>
      <c r="G35" s="30" t="s">
        <v>12</v>
      </c>
      <c r="H35" s="26">
        <v>2019</v>
      </c>
      <c r="I35" s="21" t="s">
        <v>229</v>
      </c>
      <c r="J35" s="9" t="s">
        <v>55</v>
      </c>
      <c r="K35" s="9" t="s">
        <v>150</v>
      </c>
    </row>
    <row r="36" spans="1:11" ht="11.25">
      <c r="A36" s="21" t="s">
        <v>34</v>
      </c>
      <c r="B36" s="43">
        <v>5647.75</v>
      </c>
      <c r="C36" s="8">
        <v>1</v>
      </c>
      <c r="D36" s="36" t="s">
        <v>65</v>
      </c>
      <c r="E36" s="25">
        <v>70599</v>
      </c>
      <c r="F36" s="25" t="s">
        <v>21</v>
      </c>
      <c r="G36" s="25" t="s">
        <v>12</v>
      </c>
      <c r="H36" s="26">
        <v>2012</v>
      </c>
      <c r="I36" s="21" t="s">
        <v>24</v>
      </c>
      <c r="J36" s="9" t="s">
        <v>55</v>
      </c>
      <c r="K36" s="9" t="s">
        <v>151</v>
      </c>
    </row>
    <row r="37" spans="1:11" ht="11.25">
      <c r="A37" s="21" t="s">
        <v>34</v>
      </c>
      <c r="B37" s="43">
        <v>5647.75</v>
      </c>
      <c r="C37" s="8">
        <v>1</v>
      </c>
      <c r="D37" s="36" t="s">
        <v>81</v>
      </c>
      <c r="E37" s="25">
        <v>71740</v>
      </c>
      <c r="F37" s="25" t="s">
        <v>21</v>
      </c>
      <c r="G37" s="25" t="s">
        <v>12</v>
      </c>
      <c r="H37" s="26">
        <v>2018</v>
      </c>
      <c r="I37" s="21" t="s">
        <v>24</v>
      </c>
      <c r="J37" s="9" t="s">
        <v>55</v>
      </c>
      <c r="K37" s="9" t="s">
        <v>152</v>
      </c>
    </row>
    <row r="38" spans="1:11" ht="11.25">
      <c r="A38" s="21" t="s">
        <v>34</v>
      </c>
      <c r="B38" s="43">
        <v>5647.75</v>
      </c>
      <c r="C38" s="8">
        <v>1</v>
      </c>
      <c r="D38" s="29" t="s">
        <v>66</v>
      </c>
      <c r="E38" s="30">
        <v>71878</v>
      </c>
      <c r="F38" s="25" t="s">
        <v>21</v>
      </c>
      <c r="G38" s="30" t="s">
        <v>12</v>
      </c>
      <c r="H38" s="26">
        <v>2018</v>
      </c>
      <c r="I38" s="21" t="s">
        <v>227</v>
      </c>
      <c r="J38" s="9" t="s">
        <v>55</v>
      </c>
      <c r="K38" s="9" t="s">
        <v>254</v>
      </c>
    </row>
    <row r="39" spans="1:11" ht="11.25">
      <c r="A39" s="45" t="s">
        <v>34</v>
      </c>
      <c r="B39" s="43">
        <v>5647.75</v>
      </c>
      <c r="C39" s="8">
        <v>1</v>
      </c>
      <c r="D39" s="36" t="s">
        <v>67</v>
      </c>
      <c r="E39" s="30">
        <v>71806</v>
      </c>
      <c r="F39" s="30" t="s">
        <v>21</v>
      </c>
      <c r="G39" s="30" t="s">
        <v>12</v>
      </c>
      <c r="H39" s="26">
        <v>2017</v>
      </c>
      <c r="I39" s="21" t="s">
        <v>227</v>
      </c>
      <c r="J39" s="9" t="s">
        <v>55</v>
      </c>
      <c r="K39" s="9" t="s">
        <v>255</v>
      </c>
    </row>
    <row r="40" spans="1:11" ht="11.25">
      <c r="A40" s="21" t="s">
        <v>34</v>
      </c>
      <c r="B40" s="43">
        <v>5647.75</v>
      </c>
      <c r="C40" s="8">
        <v>1</v>
      </c>
      <c r="D40" s="21" t="s">
        <v>68</v>
      </c>
      <c r="E40" s="25">
        <v>71906</v>
      </c>
      <c r="F40" s="38" t="s">
        <v>21</v>
      </c>
      <c r="G40" s="38" t="s">
        <v>12</v>
      </c>
      <c r="H40" s="26">
        <v>2019</v>
      </c>
      <c r="I40" s="21" t="s">
        <v>229</v>
      </c>
      <c r="J40" s="9" t="s">
        <v>69</v>
      </c>
      <c r="K40" s="9" t="s">
        <v>150</v>
      </c>
    </row>
    <row r="41" spans="1:11" ht="11.25">
      <c r="A41" s="45" t="s">
        <v>34</v>
      </c>
      <c r="B41" s="43">
        <v>5647.75</v>
      </c>
      <c r="C41" s="8">
        <v>1</v>
      </c>
      <c r="D41" s="29" t="s">
        <v>70</v>
      </c>
      <c r="E41" s="30">
        <v>6580</v>
      </c>
      <c r="F41" s="30" t="s">
        <v>21</v>
      </c>
      <c r="G41" s="30" t="s">
        <v>12</v>
      </c>
      <c r="H41" s="26">
        <v>2005</v>
      </c>
      <c r="I41" s="21" t="s">
        <v>232</v>
      </c>
      <c r="J41" s="9" t="s">
        <v>55</v>
      </c>
      <c r="K41" s="9" t="s">
        <v>153</v>
      </c>
    </row>
    <row r="42" spans="1:11" ht="11.25">
      <c r="A42" s="45" t="s">
        <v>34</v>
      </c>
      <c r="B42" s="43">
        <v>5647.75</v>
      </c>
      <c r="C42" s="8">
        <v>1</v>
      </c>
      <c r="D42" s="46" t="s">
        <v>190</v>
      </c>
      <c r="E42" s="25">
        <v>71932</v>
      </c>
      <c r="F42" s="30" t="s">
        <v>21</v>
      </c>
      <c r="G42" s="30" t="s">
        <v>12</v>
      </c>
      <c r="H42" s="26">
        <v>2021</v>
      </c>
      <c r="I42" s="21" t="s">
        <v>229</v>
      </c>
      <c r="J42" s="9" t="s">
        <v>55</v>
      </c>
      <c r="K42" s="9" t="s">
        <v>150</v>
      </c>
    </row>
    <row r="43" spans="1:11" ht="11.25">
      <c r="A43" s="21" t="s">
        <v>34</v>
      </c>
      <c r="B43" s="43">
        <v>5647.75</v>
      </c>
      <c r="C43" s="8">
        <v>1</v>
      </c>
      <c r="D43" s="19" t="s">
        <v>277</v>
      </c>
      <c r="E43" s="13">
        <v>71955</v>
      </c>
      <c r="F43" s="13" t="s">
        <v>21</v>
      </c>
      <c r="G43" s="13" t="s">
        <v>12</v>
      </c>
      <c r="H43" s="16">
        <v>2021</v>
      </c>
      <c r="I43" s="23" t="s">
        <v>229</v>
      </c>
      <c r="J43" s="9" t="s">
        <v>55</v>
      </c>
      <c r="K43" s="9" t="s">
        <v>150</v>
      </c>
    </row>
    <row r="44" spans="1:11" ht="11.25">
      <c r="A44" s="45" t="s">
        <v>34</v>
      </c>
      <c r="B44" s="43">
        <v>5647.75</v>
      </c>
      <c r="C44" s="8">
        <v>1</v>
      </c>
      <c r="D44" s="36" t="s">
        <v>290</v>
      </c>
      <c r="E44" s="25">
        <v>71823</v>
      </c>
      <c r="F44" s="25" t="s">
        <v>21</v>
      </c>
      <c r="G44" s="25" t="s">
        <v>12</v>
      </c>
      <c r="H44" s="26">
        <v>2017</v>
      </c>
      <c r="I44" s="21" t="s">
        <v>229</v>
      </c>
      <c r="J44" s="9" t="s">
        <v>55</v>
      </c>
      <c r="K44" s="9" t="s">
        <v>154</v>
      </c>
    </row>
    <row r="45" spans="1:11" ht="11.25">
      <c r="A45" s="21" t="s">
        <v>34</v>
      </c>
      <c r="B45" s="43">
        <v>5647.75</v>
      </c>
      <c r="C45" s="8">
        <v>1</v>
      </c>
      <c r="D45" s="27" t="s">
        <v>191</v>
      </c>
      <c r="E45" s="25">
        <v>71934</v>
      </c>
      <c r="F45" s="25" t="s">
        <v>21</v>
      </c>
      <c r="G45" s="25" t="s">
        <v>12</v>
      </c>
      <c r="H45" s="26">
        <v>2021</v>
      </c>
      <c r="I45" s="21" t="s">
        <v>232</v>
      </c>
      <c r="J45" s="9" t="s">
        <v>55</v>
      </c>
      <c r="K45" s="9" t="s">
        <v>256</v>
      </c>
    </row>
    <row r="46" spans="1:11" ht="11.25">
      <c r="A46" s="21" t="s">
        <v>34</v>
      </c>
      <c r="B46" s="22">
        <v>5647.75</v>
      </c>
      <c r="C46" s="8">
        <v>1</v>
      </c>
      <c r="D46" s="27" t="s">
        <v>89</v>
      </c>
      <c r="E46" s="25">
        <v>71925</v>
      </c>
      <c r="F46" s="38" t="s">
        <v>21</v>
      </c>
      <c r="G46" s="38" t="s">
        <v>12</v>
      </c>
      <c r="H46" s="26">
        <v>2020</v>
      </c>
      <c r="I46" s="21" t="s">
        <v>229</v>
      </c>
      <c r="J46" s="9" t="s">
        <v>69</v>
      </c>
      <c r="K46" s="9" t="s">
        <v>150</v>
      </c>
    </row>
    <row r="47" spans="1:11" ht="11.25">
      <c r="A47" s="27" t="s">
        <v>34</v>
      </c>
      <c r="B47" s="28">
        <v>5647.75</v>
      </c>
      <c r="C47" s="8">
        <v>1</v>
      </c>
      <c r="D47" s="32" t="s">
        <v>211</v>
      </c>
      <c r="E47" s="13">
        <v>71946</v>
      </c>
      <c r="F47" s="14" t="s">
        <v>21</v>
      </c>
      <c r="G47" s="14" t="s">
        <v>12</v>
      </c>
      <c r="H47" s="16">
        <v>2021</v>
      </c>
      <c r="I47" s="23" t="s">
        <v>229</v>
      </c>
      <c r="J47" s="53" t="s">
        <v>69</v>
      </c>
      <c r="K47" s="53" t="s">
        <v>150</v>
      </c>
    </row>
    <row r="48" spans="1:11" ht="11.25">
      <c r="A48" s="27" t="s">
        <v>34</v>
      </c>
      <c r="B48" s="28">
        <v>5647.75</v>
      </c>
      <c r="C48" s="8">
        <v>1</v>
      </c>
      <c r="D48" s="21" t="s">
        <v>74</v>
      </c>
      <c r="E48" s="25">
        <v>71928</v>
      </c>
      <c r="F48" s="30" t="s">
        <v>21</v>
      </c>
      <c r="G48" s="30" t="s">
        <v>12</v>
      </c>
      <c r="H48" s="39">
        <v>2020</v>
      </c>
      <c r="I48" s="27" t="s">
        <v>18</v>
      </c>
      <c r="J48" s="59" t="s">
        <v>55</v>
      </c>
      <c r="K48" s="59" t="s">
        <v>155</v>
      </c>
    </row>
    <row r="49" spans="1:12" ht="11.25">
      <c r="A49" s="27" t="s">
        <v>34</v>
      </c>
      <c r="B49" s="28">
        <v>5647.75</v>
      </c>
      <c r="C49" s="8">
        <v>1</v>
      </c>
      <c r="D49" s="36" t="s">
        <v>51</v>
      </c>
      <c r="E49" s="25">
        <v>6785</v>
      </c>
      <c r="F49" s="25" t="s">
        <v>52</v>
      </c>
      <c r="G49" s="25" t="s">
        <v>12</v>
      </c>
      <c r="H49" s="26">
        <v>2007</v>
      </c>
      <c r="I49" s="21" t="s">
        <v>224</v>
      </c>
      <c r="J49" s="59" t="s">
        <v>55</v>
      </c>
      <c r="K49" s="9" t="s">
        <v>257</v>
      </c>
    </row>
    <row r="50" spans="1:12" ht="11.25">
      <c r="A50" s="27" t="s">
        <v>34</v>
      </c>
      <c r="B50" s="28">
        <v>5647.75</v>
      </c>
      <c r="C50" s="8">
        <v>1</v>
      </c>
      <c r="D50" s="32" t="s">
        <v>206</v>
      </c>
      <c r="E50" s="17">
        <v>71939</v>
      </c>
      <c r="F50" s="32" t="s">
        <v>21</v>
      </c>
      <c r="G50" s="32" t="s">
        <v>12</v>
      </c>
      <c r="H50" s="32">
        <v>2021</v>
      </c>
      <c r="I50" s="32" t="s">
        <v>18</v>
      </c>
      <c r="J50" s="17" t="s">
        <v>55</v>
      </c>
      <c r="K50" s="17" t="s">
        <v>207</v>
      </c>
    </row>
    <row r="51" spans="1:12" ht="11.25">
      <c r="A51" s="21" t="s">
        <v>34</v>
      </c>
      <c r="B51" s="28">
        <v>5647.75</v>
      </c>
      <c r="C51" s="8">
        <v>1</v>
      </c>
      <c r="D51" s="32" t="s">
        <v>208</v>
      </c>
      <c r="E51" s="17">
        <v>71941</v>
      </c>
      <c r="F51" s="17" t="s">
        <v>21</v>
      </c>
      <c r="G51" s="17" t="s">
        <v>12</v>
      </c>
      <c r="H51" s="20">
        <v>2021</v>
      </c>
      <c r="I51" s="32" t="s">
        <v>232</v>
      </c>
      <c r="J51" s="56" t="s">
        <v>55</v>
      </c>
      <c r="K51" s="17" t="s">
        <v>55</v>
      </c>
      <c r="L51" s="66"/>
    </row>
    <row r="52" spans="1:12" ht="11.25">
      <c r="A52" s="21" t="s">
        <v>34</v>
      </c>
      <c r="B52" s="28">
        <v>5647.75</v>
      </c>
      <c r="C52" s="8">
        <v>1</v>
      </c>
      <c r="D52" s="32" t="s">
        <v>212</v>
      </c>
      <c r="E52" s="13">
        <v>71945</v>
      </c>
      <c r="F52" s="17" t="s">
        <v>21</v>
      </c>
      <c r="G52" s="17" t="s">
        <v>12</v>
      </c>
      <c r="H52" s="20">
        <v>2021</v>
      </c>
      <c r="I52" s="32" t="s">
        <v>232</v>
      </c>
      <c r="J52" s="13" t="s">
        <v>55</v>
      </c>
      <c r="K52" s="17" t="s">
        <v>213</v>
      </c>
      <c r="L52" s="66"/>
    </row>
    <row r="53" spans="1:12" ht="11.25">
      <c r="A53" s="21" t="s">
        <v>34</v>
      </c>
      <c r="B53" s="28">
        <v>5647.75</v>
      </c>
      <c r="C53" s="8">
        <v>1</v>
      </c>
      <c r="D53" s="27" t="s">
        <v>38</v>
      </c>
      <c r="E53" s="17"/>
      <c r="F53" s="17" t="s">
        <v>21</v>
      </c>
      <c r="G53" s="17" t="s">
        <v>12</v>
      </c>
      <c r="H53" s="20">
        <v>2011</v>
      </c>
      <c r="I53" s="32" t="s">
        <v>341</v>
      </c>
      <c r="J53" s="17" t="s">
        <v>55</v>
      </c>
      <c r="K53" s="56"/>
      <c r="L53" s="66"/>
    </row>
    <row r="54" spans="1:12" ht="11.25">
      <c r="A54" s="21" t="s">
        <v>34</v>
      </c>
      <c r="B54" s="28">
        <v>5647.75</v>
      </c>
      <c r="C54" s="8">
        <v>1</v>
      </c>
      <c r="D54" s="27" t="s">
        <v>342</v>
      </c>
      <c r="E54" s="30">
        <v>71968</v>
      </c>
      <c r="F54" s="17" t="s">
        <v>21</v>
      </c>
      <c r="G54" s="17" t="s">
        <v>12</v>
      </c>
      <c r="H54" s="39">
        <v>2022</v>
      </c>
      <c r="I54" s="27" t="s">
        <v>341</v>
      </c>
      <c r="J54" s="25" t="s">
        <v>55</v>
      </c>
      <c r="K54" s="59" t="s">
        <v>343</v>
      </c>
      <c r="L54" s="66"/>
    </row>
    <row r="55" spans="1:12" ht="11.25">
      <c r="A55" s="21" t="s">
        <v>37</v>
      </c>
      <c r="B55" s="43">
        <v>4651.09</v>
      </c>
      <c r="C55" s="8">
        <v>1</v>
      </c>
      <c r="D55" s="47" t="s">
        <v>75</v>
      </c>
      <c r="E55" s="48">
        <v>71918</v>
      </c>
      <c r="F55" s="49" t="s">
        <v>21</v>
      </c>
      <c r="G55" s="49" t="s">
        <v>12</v>
      </c>
      <c r="H55" s="50">
        <v>2019</v>
      </c>
      <c r="I55" s="67" t="s">
        <v>18</v>
      </c>
      <c r="J55" s="68" t="s">
        <v>69</v>
      </c>
      <c r="K55" s="9" t="s">
        <v>156</v>
      </c>
    </row>
    <row r="56" spans="1:12" ht="11.25">
      <c r="A56" s="21" t="s">
        <v>37</v>
      </c>
      <c r="B56" s="43">
        <v>4651.09</v>
      </c>
      <c r="C56" s="8">
        <v>1</v>
      </c>
      <c r="D56" s="36" t="s">
        <v>76</v>
      </c>
      <c r="E56" s="30">
        <v>71923</v>
      </c>
      <c r="F56" s="30" t="s">
        <v>21</v>
      </c>
      <c r="G56" s="30" t="s">
        <v>12</v>
      </c>
      <c r="H56" s="39">
        <v>2019</v>
      </c>
      <c r="I56" s="27" t="s">
        <v>18</v>
      </c>
      <c r="J56" s="59" t="s">
        <v>69</v>
      </c>
      <c r="K56" s="59" t="s">
        <v>258</v>
      </c>
    </row>
    <row r="57" spans="1:12" ht="11.25">
      <c r="A57" s="21" t="s">
        <v>37</v>
      </c>
      <c r="B57" s="43">
        <v>4651.09</v>
      </c>
      <c r="C57" s="8">
        <v>1</v>
      </c>
      <c r="D57" s="30" t="s">
        <v>77</v>
      </c>
      <c r="E57" s="30">
        <v>71888</v>
      </c>
      <c r="F57" s="25" t="s">
        <v>21</v>
      </c>
      <c r="G57" s="25" t="s">
        <v>12</v>
      </c>
      <c r="H57" s="26">
        <v>2019</v>
      </c>
      <c r="I57" s="27" t="s">
        <v>18</v>
      </c>
      <c r="J57" s="9" t="s">
        <v>69</v>
      </c>
      <c r="K57" s="9" t="s">
        <v>258</v>
      </c>
    </row>
    <row r="58" spans="1:12" ht="11.25">
      <c r="A58" s="21" t="s">
        <v>37</v>
      </c>
      <c r="B58" s="43">
        <v>4651.09</v>
      </c>
      <c r="C58" s="8">
        <v>1</v>
      </c>
      <c r="D58" s="36" t="s">
        <v>78</v>
      </c>
      <c r="E58" s="30">
        <v>71842</v>
      </c>
      <c r="F58" s="30" t="s">
        <v>21</v>
      </c>
      <c r="G58" s="30" t="s">
        <v>12</v>
      </c>
      <c r="H58" s="39">
        <v>2018</v>
      </c>
      <c r="I58" s="27" t="s">
        <v>224</v>
      </c>
      <c r="J58" s="59" t="s">
        <v>69</v>
      </c>
      <c r="K58" s="59" t="s">
        <v>157</v>
      </c>
    </row>
    <row r="59" spans="1:12" ht="11.25">
      <c r="A59" s="45" t="s">
        <v>37</v>
      </c>
      <c r="B59" s="43">
        <v>4651.09</v>
      </c>
      <c r="C59" s="8">
        <v>1</v>
      </c>
      <c r="D59" s="19" t="s">
        <v>197</v>
      </c>
      <c r="E59" s="25">
        <v>71938</v>
      </c>
      <c r="F59" s="25" t="s">
        <v>21</v>
      </c>
      <c r="G59" s="25" t="s">
        <v>12</v>
      </c>
      <c r="H59" s="26">
        <v>2021</v>
      </c>
      <c r="I59" s="21" t="s">
        <v>227</v>
      </c>
      <c r="J59" s="9" t="s">
        <v>69</v>
      </c>
      <c r="K59" s="53" t="s">
        <v>259</v>
      </c>
    </row>
    <row r="60" spans="1:12" ht="11.25">
      <c r="A60" s="21" t="s">
        <v>37</v>
      </c>
      <c r="B60" s="51">
        <v>4651.09</v>
      </c>
      <c r="C60" s="8">
        <v>1</v>
      </c>
      <c r="D60" s="36" t="s">
        <v>344</v>
      </c>
      <c r="E60" s="25">
        <v>71966</v>
      </c>
      <c r="F60" s="25" t="s">
        <v>21</v>
      </c>
      <c r="G60" s="25" t="s">
        <v>12</v>
      </c>
      <c r="H60" s="26">
        <v>2022</v>
      </c>
      <c r="I60" s="21" t="s">
        <v>24</v>
      </c>
      <c r="J60" s="9" t="s">
        <v>69</v>
      </c>
      <c r="K60" s="9" t="s">
        <v>260</v>
      </c>
    </row>
    <row r="61" spans="1:12" ht="11.25">
      <c r="A61" s="45" t="s">
        <v>37</v>
      </c>
      <c r="B61" s="43">
        <v>4651.09</v>
      </c>
      <c r="C61" s="8">
        <v>1</v>
      </c>
      <c r="D61" s="36" t="s">
        <v>80</v>
      </c>
      <c r="E61" s="30">
        <v>71668</v>
      </c>
      <c r="F61" s="30" t="s">
        <v>21</v>
      </c>
      <c r="G61" s="30" t="s">
        <v>12</v>
      </c>
      <c r="H61" s="26">
        <v>2015</v>
      </c>
      <c r="I61" s="21" t="s">
        <v>24</v>
      </c>
      <c r="J61" s="9" t="s">
        <v>69</v>
      </c>
      <c r="K61" s="9" t="s">
        <v>158</v>
      </c>
    </row>
    <row r="62" spans="1:12" ht="11.25">
      <c r="A62" s="21" t="s">
        <v>37</v>
      </c>
      <c r="B62" s="51">
        <v>4651.09</v>
      </c>
      <c r="C62" s="8">
        <v>1</v>
      </c>
      <c r="D62" s="36" t="s">
        <v>108</v>
      </c>
      <c r="E62" s="25">
        <v>71838</v>
      </c>
      <c r="F62" s="25" t="s">
        <v>21</v>
      </c>
      <c r="G62" s="25" t="s">
        <v>12</v>
      </c>
      <c r="H62" s="26">
        <v>2018</v>
      </c>
      <c r="I62" s="21" t="s">
        <v>24</v>
      </c>
      <c r="J62" s="9" t="s">
        <v>69</v>
      </c>
      <c r="K62" s="9" t="s">
        <v>159</v>
      </c>
    </row>
    <row r="63" spans="1:12" ht="11.25">
      <c r="A63" s="21" t="s">
        <v>37</v>
      </c>
      <c r="B63" s="51">
        <v>4651.09</v>
      </c>
      <c r="C63" s="8">
        <v>1</v>
      </c>
      <c r="D63" s="29" t="s">
        <v>82</v>
      </c>
      <c r="E63" s="38">
        <v>71876</v>
      </c>
      <c r="F63" s="25" t="s">
        <v>21</v>
      </c>
      <c r="G63" s="25" t="s">
        <v>12</v>
      </c>
      <c r="H63" s="26">
        <v>2018</v>
      </c>
      <c r="I63" s="21" t="s">
        <v>224</v>
      </c>
      <c r="J63" s="9" t="s">
        <v>69</v>
      </c>
      <c r="K63" s="9" t="s">
        <v>160</v>
      </c>
    </row>
    <row r="64" spans="1:12" ht="11.25">
      <c r="A64" s="27" t="s">
        <v>37</v>
      </c>
      <c r="B64" s="51">
        <v>4651.09</v>
      </c>
      <c r="C64" s="8">
        <v>1</v>
      </c>
      <c r="D64" s="32" t="s">
        <v>214</v>
      </c>
      <c r="E64" s="13">
        <v>71944</v>
      </c>
      <c r="F64" s="13" t="s">
        <v>21</v>
      </c>
      <c r="G64" s="13" t="s">
        <v>12</v>
      </c>
      <c r="H64" s="23">
        <v>2021</v>
      </c>
      <c r="I64" s="23" t="s">
        <v>18</v>
      </c>
      <c r="J64" s="53" t="s">
        <v>69</v>
      </c>
      <c r="K64" s="13" t="s">
        <v>215</v>
      </c>
    </row>
    <row r="65" spans="1:12" ht="11.25">
      <c r="A65" s="21" t="s">
        <v>37</v>
      </c>
      <c r="B65" s="35">
        <v>4651.09</v>
      </c>
      <c r="C65" s="8">
        <v>1</v>
      </c>
      <c r="D65" s="36" t="s">
        <v>84</v>
      </c>
      <c r="E65" s="36">
        <v>71890</v>
      </c>
      <c r="F65" s="30" t="s">
        <v>21</v>
      </c>
      <c r="G65" s="30" t="s">
        <v>12</v>
      </c>
      <c r="H65" s="39">
        <v>2019</v>
      </c>
      <c r="I65" s="27" t="s">
        <v>224</v>
      </c>
      <c r="J65" s="9" t="s">
        <v>69</v>
      </c>
      <c r="K65" s="9" t="s">
        <v>261</v>
      </c>
    </row>
    <row r="66" spans="1:12" ht="11.25">
      <c r="A66" s="21" t="s">
        <v>37</v>
      </c>
      <c r="B66" s="43">
        <v>4651.09</v>
      </c>
      <c r="C66" s="8">
        <v>1</v>
      </c>
      <c r="D66" s="29" t="s">
        <v>85</v>
      </c>
      <c r="E66" s="25">
        <v>71877</v>
      </c>
      <c r="F66" s="25" t="s">
        <v>21</v>
      </c>
      <c r="G66" s="25" t="s">
        <v>12</v>
      </c>
      <c r="H66" s="26">
        <v>2018</v>
      </c>
      <c r="I66" s="21" t="s">
        <v>227</v>
      </c>
      <c r="J66" s="9" t="s">
        <v>86</v>
      </c>
      <c r="K66" s="9" t="s">
        <v>262</v>
      </c>
    </row>
    <row r="67" spans="1:12" ht="11.25">
      <c r="A67" s="21" t="s">
        <v>37</v>
      </c>
      <c r="B67" s="43">
        <v>4651.09</v>
      </c>
      <c r="C67" s="8">
        <v>1</v>
      </c>
      <c r="D67" s="30" t="s">
        <v>87</v>
      </c>
      <c r="E67" s="25">
        <v>71809</v>
      </c>
      <c r="F67" s="25" t="s">
        <v>21</v>
      </c>
      <c r="G67" s="25" t="s">
        <v>12</v>
      </c>
      <c r="H67" s="79">
        <v>2017</v>
      </c>
      <c r="I67" s="21" t="s">
        <v>227</v>
      </c>
      <c r="J67" s="9" t="s">
        <v>86</v>
      </c>
      <c r="K67" s="9" t="s">
        <v>161</v>
      </c>
    </row>
    <row r="68" spans="1:12" ht="11.25">
      <c r="A68" s="38" t="s">
        <v>37</v>
      </c>
      <c r="B68" s="43">
        <v>4651.09</v>
      </c>
      <c r="C68" s="8">
        <v>1</v>
      </c>
      <c r="D68" s="36" t="s">
        <v>88</v>
      </c>
      <c r="E68" s="25">
        <v>70963</v>
      </c>
      <c r="F68" s="25" t="s">
        <v>21</v>
      </c>
      <c r="G68" s="25" t="s">
        <v>12</v>
      </c>
      <c r="H68" s="26">
        <v>2012</v>
      </c>
      <c r="I68" s="21" t="s">
        <v>227</v>
      </c>
      <c r="J68" s="9" t="s">
        <v>86</v>
      </c>
      <c r="K68" s="9" t="s">
        <v>263</v>
      </c>
    </row>
    <row r="69" spans="1:12" ht="11.25">
      <c r="A69" s="45" t="s">
        <v>37</v>
      </c>
      <c r="B69" s="22">
        <v>4651.09</v>
      </c>
      <c r="C69" s="8">
        <v>1</v>
      </c>
      <c r="D69" s="23" t="s">
        <v>121</v>
      </c>
      <c r="E69" s="13">
        <v>71914</v>
      </c>
      <c r="F69" s="13" t="s">
        <v>21</v>
      </c>
      <c r="G69" s="13" t="s">
        <v>12</v>
      </c>
      <c r="H69" s="16">
        <v>2019</v>
      </c>
      <c r="I69" s="21" t="s">
        <v>227</v>
      </c>
      <c r="J69" s="9" t="s">
        <v>86</v>
      </c>
      <c r="K69" s="9" t="s">
        <v>264</v>
      </c>
    </row>
    <row r="70" spans="1:12" ht="11.25">
      <c r="A70" s="45" t="s">
        <v>37</v>
      </c>
      <c r="B70" s="43">
        <v>4651.09</v>
      </c>
      <c r="C70" s="8">
        <v>1</v>
      </c>
      <c r="D70" s="19" t="s">
        <v>124</v>
      </c>
      <c r="E70" s="17">
        <v>71831</v>
      </c>
      <c r="F70" s="17" t="s">
        <v>21</v>
      </c>
      <c r="G70" s="17" t="s">
        <v>12</v>
      </c>
      <c r="H70" s="16">
        <v>2018</v>
      </c>
      <c r="I70" s="23" t="s">
        <v>232</v>
      </c>
      <c r="J70" s="53" t="s">
        <v>69</v>
      </c>
      <c r="K70" s="53" t="s">
        <v>216</v>
      </c>
    </row>
    <row r="71" spans="1:12" ht="11.25">
      <c r="A71" s="21" t="s">
        <v>37</v>
      </c>
      <c r="B71" s="51">
        <v>4651.09</v>
      </c>
      <c r="C71" s="8">
        <v>1</v>
      </c>
      <c r="D71" s="90" t="s">
        <v>332</v>
      </c>
      <c r="E71" s="81">
        <v>71964</v>
      </c>
      <c r="F71" s="17" t="s">
        <v>21</v>
      </c>
      <c r="G71" s="17" t="s">
        <v>12</v>
      </c>
      <c r="H71" s="50">
        <v>2022</v>
      </c>
      <c r="I71" s="91" t="s">
        <v>18</v>
      </c>
      <c r="J71" s="68" t="s">
        <v>69</v>
      </c>
      <c r="K71" s="9" t="s">
        <v>69</v>
      </c>
      <c r="L71" s="92"/>
    </row>
    <row r="72" spans="1:12" ht="11.25">
      <c r="A72" s="27" t="s">
        <v>37</v>
      </c>
      <c r="B72" s="28">
        <v>4651.09</v>
      </c>
      <c r="C72" s="8">
        <v>1</v>
      </c>
      <c r="D72" s="30" t="s">
        <v>90</v>
      </c>
      <c r="E72" s="30">
        <v>71907</v>
      </c>
      <c r="F72" s="30" t="s">
        <v>21</v>
      </c>
      <c r="G72" s="30" t="s">
        <v>12</v>
      </c>
      <c r="H72" s="39">
        <v>2019</v>
      </c>
      <c r="I72" s="27" t="s">
        <v>18</v>
      </c>
      <c r="J72" s="59" t="s">
        <v>69</v>
      </c>
      <c r="K72" s="59" t="s">
        <v>162</v>
      </c>
    </row>
    <row r="73" spans="1:12" ht="11.25">
      <c r="A73" s="27" t="s">
        <v>37</v>
      </c>
      <c r="B73" s="28">
        <v>4651.09</v>
      </c>
      <c r="C73" s="8">
        <v>1</v>
      </c>
      <c r="D73" s="27" t="s">
        <v>353</v>
      </c>
      <c r="E73" s="25">
        <v>71969</v>
      </c>
      <c r="F73" s="36" t="s">
        <v>21</v>
      </c>
      <c r="G73" s="30" t="s">
        <v>12</v>
      </c>
      <c r="H73" s="26">
        <v>2022</v>
      </c>
      <c r="I73" s="21" t="s">
        <v>232</v>
      </c>
      <c r="J73" s="59" t="s">
        <v>69</v>
      </c>
      <c r="K73" s="59" t="s">
        <v>215</v>
      </c>
      <c r="L73" s="93"/>
    </row>
    <row r="74" spans="1:12" ht="11.25">
      <c r="A74" s="27" t="s">
        <v>37</v>
      </c>
      <c r="B74" s="28">
        <v>4651.09</v>
      </c>
      <c r="C74" s="8">
        <v>1</v>
      </c>
      <c r="D74" s="83" t="s">
        <v>91</v>
      </c>
      <c r="E74" s="30">
        <v>71929</v>
      </c>
      <c r="F74" s="36" t="s">
        <v>21</v>
      </c>
      <c r="G74" s="30" t="s">
        <v>12</v>
      </c>
      <c r="H74" s="26">
        <v>2020</v>
      </c>
      <c r="I74" s="21" t="s">
        <v>18</v>
      </c>
      <c r="J74" s="9" t="s">
        <v>69</v>
      </c>
      <c r="K74" s="59" t="s">
        <v>162</v>
      </c>
    </row>
    <row r="75" spans="1:12" ht="11.25">
      <c r="A75" s="27" t="s">
        <v>37</v>
      </c>
      <c r="B75" s="28">
        <v>4651.09</v>
      </c>
      <c r="C75" s="8">
        <v>1</v>
      </c>
      <c r="D75" s="84" t="s">
        <v>192</v>
      </c>
      <c r="E75" s="30">
        <v>71933</v>
      </c>
      <c r="F75" s="36" t="s">
        <v>21</v>
      </c>
      <c r="G75" s="30" t="s">
        <v>12</v>
      </c>
      <c r="H75" s="26">
        <v>2021</v>
      </c>
      <c r="I75" s="21" t="s">
        <v>232</v>
      </c>
      <c r="J75" s="9" t="s">
        <v>69</v>
      </c>
      <c r="K75" s="9" t="s">
        <v>266</v>
      </c>
    </row>
    <row r="76" spans="1:12" ht="11.25">
      <c r="A76" s="27" t="s">
        <v>37</v>
      </c>
      <c r="B76" s="28">
        <v>4651.09</v>
      </c>
      <c r="C76" s="8">
        <v>1</v>
      </c>
      <c r="D76" s="21" t="s">
        <v>92</v>
      </c>
      <c r="E76" s="25">
        <v>71900</v>
      </c>
      <c r="F76" s="25" t="s">
        <v>21</v>
      </c>
      <c r="G76" s="25" t="s">
        <v>12</v>
      </c>
      <c r="H76" s="26">
        <v>2019</v>
      </c>
      <c r="I76" s="21" t="s">
        <v>227</v>
      </c>
      <c r="J76" s="9" t="s">
        <v>69</v>
      </c>
      <c r="K76" s="9" t="s">
        <v>265</v>
      </c>
    </row>
    <row r="77" spans="1:12" ht="11.25">
      <c r="A77" s="27" t="s">
        <v>37</v>
      </c>
      <c r="B77" s="28">
        <v>4651.09</v>
      </c>
      <c r="C77" s="8">
        <v>1</v>
      </c>
      <c r="D77" s="32" t="s">
        <v>209</v>
      </c>
      <c r="E77" s="13">
        <v>71942</v>
      </c>
      <c r="F77" s="13" t="s">
        <v>21</v>
      </c>
      <c r="G77" s="13" t="s">
        <v>12</v>
      </c>
      <c r="H77" s="16">
        <v>2021</v>
      </c>
      <c r="I77" s="23" t="s">
        <v>227</v>
      </c>
      <c r="J77" s="53" t="s">
        <v>69</v>
      </c>
      <c r="K77" s="53" t="s">
        <v>267</v>
      </c>
    </row>
    <row r="78" spans="1:12" ht="11.25">
      <c r="A78" s="27" t="s">
        <v>37</v>
      </c>
      <c r="B78" s="28">
        <v>4651.09</v>
      </c>
      <c r="C78" s="8">
        <v>1</v>
      </c>
      <c r="D78" s="32" t="s">
        <v>210</v>
      </c>
      <c r="E78" s="13">
        <v>71943</v>
      </c>
      <c r="F78" s="13" t="s">
        <v>21</v>
      </c>
      <c r="G78" s="13" t="s">
        <v>12</v>
      </c>
      <c r="H78" s="16">
        <v>2021</v>
      </c>
      <c r="I78" s="23" t="s">
        <v>227</v>
      </c>
      <c r="J78" s="53" t="s">
        <v>69</v>
      </c>
      <c r="K78" s="53" t="s">
        <v>268</v>
      </c>
    </row>
    <row r="79" spans="1:12" ht="11.25">
      <c r="A79" s="27" t="s">
        <v>37</v>
      </c>
      <c r="B79" s="28">
        <v>4651.09</v>
      </c>
      <c r="C79" s="8">
        <v>1</v>
      </c>
      <c r="D79" s="32" t="s">
        <v>269</v>
      </c>
      <c r="E79" s="25">
        <v>71953</v>
      </c>
      <c r="F79" s="25" t="s">
        <v>21</v>
      </c>
      <c r="G79" s="25" t="s">
        <v>12</v>
      </c>
      <c r="H79" s="26">
        <v>2021</v>
      </c>
      <c r="I79" s="21" t="s">
        <v>234</v>
      </c>
      <c r="J79" s="9" t="s">
        <v>69</v>
      </c>
      <c r="K79" s="9" t="s">
        <v>69</v>
      </c>
    </row>
    <row r="80" spans="1:12" ht="11.25">
      <c r="A80" s="27" t="s">
        <v>40</v>
      </c>
      <c r="B80" s="28">
        <v>4036.47</v>
      </c>
      <c r="C80" s="8">
        <v>1</v>
      </c>
      <c r="D80" s="29" t="s">
        <v>93</v>
      </c>
      <c r="E80" s="25">
        <v>70718</v>
      </c>
      <c r="F80" s="25" t="s">
        <v>21</v>
      </c>
      <c r="G80" s="25" t="s">
        <v>12</v>
      </c>
      <c r="H80" s="26">
        <v>2010</v>
      </c>
      <c r="I80" s="21" t="s">
        <v>224</v>
      </c>
      <c r="J80" s="9" t="s">
        <v>94</v>
      </c>
      <c r="K80" s="9" t="s">
        <v>164</v>
      </c>
    </row>
    <row r="81" spans="1:13" ht="11.25">
      <c r="A81" s="27" t="s">
        <v>40</v>
      </c>
      <c r="B81" s="28">
        <v>4036.47</v>
      </c>
      <c r="C81" s="8">
        <v>1</v>
      </c>
      <c r="D81" s="1" t="s">
        <v>326</v>
      </c>
      <c r="E81" s="25">
        <v>71962</v>
      </c>
      <c r="F81" s="25" t="s">
        <v>21</v>
      </c>
      <c r="G81" s="25" t="s">
        <v>12</v>
      </c>
      <c r="H81" s="4">
        <v>2022</v>
      </c>
      <c r="I81" s="21" t="s">
        <v>229</v>
      </c>
      <c r="J81" s="9" t="s">
        <v>94</v>
      </c>
      <c r="K81" s="9" t="s">
        <v>165</v>
      </c>
    </row>
    <row r="82" spans="1:13" ht="11.25">
      <c r="A82" s="27" t="s">
        <v>40</v>
      </c>
      <c r="B82" s="28">
        <v>4036.47</v>
      </c>
      <c r="C82" s="8">
        <v>1</v>
      </c>
      <c r="D82" s="29" t="s">
        <v>96</v>
      </c>
      <c r="E82" s="25">
        <v>71153</v>
      </c>
      <c r="F82" s="25" t="s">
        <v>21</v>
      </c>
      <c r="G82" s="25" t="s">
        <v>12</v>
      </c>
      <c r="H82" s="26">
        <v>2013</v>
      </c>
      <c r="I82" s="21" t="s">
        <v>229</v>
      </c>
      <c r="J82" s="9" t="s">
        <v>94</v>
      </c>
      <c r="K82" s="9" t="s">
        <v>165</v>
      </c>
    </row>
    <row r="83" spans="1:13" ht="11.25">
      <c r="A83" s="27" t="s">
        <v>40</v>
      </c>
      <c r="B83" s="28">
        <v>4036.47</v>
      </c>
      <c r="C83" s="8">
        <v>1</v>
      </c>
      <c r="D83" s="29" t="s">
        <v>97</v>
      </c>
      <c r="E83" s="25">
        <v>70602</v>
      </c>
      <c r="F83" s="25" t="s">
        <v>21</v>
      </c>
      <c r="G83" s="25" t="s">
        <v>12</v>
      </c>
      <c r="H83" s="26">
        <v>2012</v>
      </c>
      <c r="I83" s="21" t="s">
        <v>229</v>
      </c>
      <c r="J83" s="9" t="s">
        <v>94</v>
      </c>
      <c r="K83" s="9" t="s">
        <v>166</v>
      </c>
    </row>
    <row r="84" spans="1:13" ht="11.25">
      <c r="A84" s="27" t="s">
        <v>43</v>
      </c>
      <c r="B84" s="35">
        <v>3322.21</v>
      </c>
      <c r="C84" s="8">
        <v>1</v>
      </c>
      <c r="D84" s="29" t="s">
        <v>98</v>
      </c>
      <c r="E84" s="30">
        <v>70220</v>
      </c>
      <c r="F84" s="30" t="s">
        <v>99</v>
      </c>
      <c r="G84" s="30" t="s">
        <v>17</v>
      </c>
      <c r="H84" s="26">
        <v>2010</v>
      </c>
      <c r="I84" s="21" t="s">
        <v>224</v>
      </c>
      <c r="J84" s="9" t="s">
        <v>100</v>
      </c>
      <c r="K84" s="9" t="s">
        <v>167</v>
      </c>
    </row>
    <row r="85" spans="1:13" ht="11.25">
      <c r="A85" s="27" t="s">
        <v>43</v>
      </c>
      <c r="B85" s="35">
        <v>3322.21</v>
      </c>
      <c r="C85" s="8">
        <v>1</v>
      </c>
      <c r="D85" s="36" t="s">
        <v>101</v>
      </c>
      <c r="E85" s="30">
        <v>70335</v>
      </c>
      <c r="F85" s="30" t="s">
        <v>21</v>
      </c>
      <c r="G85" s="30" t="s">
        <v>12</v>
      </c>
      <c r="H85" s="39">
        <v>2011</v>
      </c>
      <c r="I85" s="27" t="s">
        <v>227</v>
      </c>
      <c r="J85" s="9" t="s">
        <v>100</v>
      </c>
      <c r="K85" s="59" t="s">
        <v>168</v>
      </c>
    </row>
    <row r="86" spans="1:13" ht="11.25">
      <c r="A86" s="27" t="s">
        <v>43</v>
      </c>
      <c r="B86" s="35">
        <v>3322.21</v>
      </c>
      <c r="C86" s="8">
        <v>1</v>
      </c>
      <c r="D86" s="29" t="s">
        <v>102</v>
      </c>
      <c r="E86" s="30">
        <v>70610</v>
      </c>
      <c r="F86" s="30" t="s">
        <v>21</v>
      </c>
      <c r="G86" s="30" t="s">
        <v>12</v>
      </c>
      <c r="H86" s="26">
        <v>2012</v>
      </c>
      <c r="I86" s="21" t="s">
        <v>224</v>
      </c>
      <c r="J86" s="9" t="s">
        <v>100</v>
      </c>
      <c r="K86" s="9" t="s">
        <v>169</v>
      </c>
    </row>
    <row r="87" spans="1:13" ht="11.25">
      <c r="A87" s="21" t="s">
        <v>43</v>
      </c>
      <c r="B87" s="43">
        <v>3322.21</v>
      </c>
      <c r="C87" s="8">
        <v>1</v>
      </c>
      <c r="D87" s="36" t="s">
        <v>217</v>
      </c>
      <c r="E87" s="25">
        <v>71952</v>
      </c>
      <c r="F87" s="30" t="s">
        <v>21</v>
      </c>
      <c r="G87" s="25" t="s">
        <v>12</v>
      </c>
      <c r="H87" s="26">
        <v>2021</v>
      </c>
      <c r="I87" s="21" t="s">
        <v>18</v>
      </c>
      <c r="J87" s="9" t="s">
        <v>100</v>
      </c>
      <c r="K87" s="9" t="s">
        <v>171</v>
      </c>
      <c r="M87" s="94"/>
    </row>
    <row r="88" spans="1:13" ht="11.25">
      <c r="A88" s="27" t="s">
        <v>43</v>
      </c>
      <c r="B88" s="35">
        <v>3322.21</v>
      </c>
      <c r="C88" s="8">
        <v>1</v>
      </c>
      <c r="D88" s="36" t="s">
        <v>103</v>
      </c>
      <c r="E88" s="25">
        <v>71848</v>
      </c>
      <c r="F88" s="36" t="s">
        <v>21</v>
      </c>
      <c r="G88" s="30" t="s">
        <v>12</v>
      </c>
      <c r="H88" s="26">
        <v>2018</v>
      </c>
      <c r="I88" s="21" t="s">
        <v>18</v>
      </c>
      <c r="J88" s="9" t="s">
        <v>100</v>
      </c>
      <c r="K88" s="9" t="s">
        <v>171</v>
      </c>
    </row>
    <row r="89" spans="1:13" ht="11.25">
      <c r="A89" s="27" t="s">
        <v>43</v>
      </c>
      <c r="B89" s="35">
        <v>3322.21</v>
      </c>
      <c r="C89" s="8">
        <v>1</v>
      </c>
      <c r="D89" s="30" t="s">
        <v>104</v>
      </c>
      <c r="E89" s="30">
        <v>71872</v>
      </c>
      <c r="F89" s="30" t="s">
        <v>21</v>
      </c>
      <c r="G89" s="30" t="s">
        <v>12</v>
      </c>
      <c r="H89" s="39">
        <v>2018</v>
      </c>
      <c r="I89" s="27" t="s">
        <v>229</v>
      </c>
      <c r="J89" s="9" t="s">
        <v>100</v>
      </c>
      <c r="K89" s="59" t="s">
        <v>172</v>
      </c>
      <c r="L89" s="1"/>
    </row>
    <row r="90" spans="1:13" ht="11.25">
      <c r="A90" s="21" t="s">
        <v>43</v>
      </c>
      <c r="B90" s="85">
        <v>3322.21</v>
      </c>
      <c r="C90" s="8">
        <v>1</v>
      </c>
      <c r="D90" s="86" t="s">
        <v>105</v>
      </c>
      <c r="E90" s="87">
        <v>71886</v>
      </c>
      <c r="F90" s="87" t="s">
        <v>21</v>
      </c>
      <c r="G90" s="87" t="s">
        <v>12</v>
      </c>
      <c r="H90" s="88">
        <v>2019</v>
      </c>
      <c r="I90" s="95" t="s">
        <v>18</v>
      </c>
      <c r="J90" s="9" t="s">
        <v>100</v>
      </c>
      <c r="K90" s="9" t="s">
        <v>171</v>
      </c>
    </row>
    <row r="91" spans="1:13" ht="11.25">
      <c r="A91" s="27" t="s">
        <v>43</v>
      </c>
      <c r="B91" s="35">
        <v>3322.21</v>
      </c>
      <c r="C91" s="8">
        <v>1</v>
      </c>
      <c r="D91" s="36" t="s">
        <v>106</v>
      </c>
      <c r="E91" s="30">
        <v>71808</v>
      </c>
      <c r="F91" s="30" t="s">
        <v>21</v>
      </c>
      <c r="G91" s="30" t="s">
        <v>12</v>
      </c>
      <c r="H91" s="39">
        <v>2017</v>
      </c>
      <c r="I91" s="27" t="s">
        <v>18</v>
      </c>
      <c r="J91" s="9" t="s">
        <v>100</v>
      </c>
      <c r="K91" s="59" t="s">
        <v>170</v>
      </c>
      <c r="L91" s="96"/>
    </row>
    <row r="92" spans="1:13" ht="11.25">
      <c r="A92" s="27" t="s">
        <v>43</v>
      </c>
      <c r="B92" s="89">
        <v>3322.21</v>
      </c>
      <c r="C92" s="8">
        <v>1</v>
      </c>
      <c r="D92" s="47" t="s">
        <v>107</v>
      </c>
      <c r="E92" s="81">
        <v>71902</v>
      </c>
      <c r="F92" s="81" t="s">
        <v>21</v>
      </c>
      <c r="G92" s="81" t="s">
        <v>12</v>
      </c>
      <c r="H92" s="50">
        <v>2019</v>
      </c>
      <c r="I92" s="91" t="s">
        <v>224</v>
      </c>
      <c r="J92" s="9" t="s">
        <v>100</v>
      </c>
      <c r="K92" s="9" t="s">
        <v>270</v>
      </c>
      <c r="L92" s="96"/>
    </row>
    <row r="93" spans="1:13" ht="11.25">
      <c r="A93" s="21" t="s">
        <v>43</v>
      </c>
      <c r="B93" s="43">
        <v>3322.21</v>
      </c>
      <c r="C93" s="8">
        <v>1</v>
      </c>
      <c r="D93" s="1" t="s">
        <v>194</v>
      </c>
      <c r="E93" s="25">
        <v>71936</v>
      </c>
      <c r="F93" s="81" t="s">
        <v>21</v>
      </c>
      <c r="G93" s="81" t="s">
        <v>12</v>
      </c>
      <c r="H93" s="26">
        <v>2021</v>
      </c>
      <c r="I93" s="21" t="s">
        <v>224</v>
      </c>
      <c r="J93" s="9" t="s">
        <v>100</v>
      </c>
      <c r="K93" s="9" t="s">
        <v>270</v>
      </c>
      <c r="L93" s="96"/>
    </row>
    <row r="94" spans="1:13" ht="11.25">
      <c r="A94" s="21" t="s">
        <v>43</v>
      </c>
      <c r="B94" s="43">
        <v>3322.21</v>
      </c>
      <c r="C94" s="8">
        <v>1</v>
      </c>
      <c r="D94" s="36" t="s">
        <v>109</v>
      </c>
      <c r="E94" s="25">
        <v>6475</v>
      </c>
      <c r="F94" s="25" t="s">
        <v>21</v>
      </c>
      <c r="G94" s="25" t="s">
        <v>12</v>
      </c>
      <c r="H94" s="26">
        <v>2003</v>
      </c>
      <c r="I94" s="21" t="s">
        <v>24</v>
      </c>
      <c r="J94" s="9" t="s">
        <v>100</v>
      </c>
      <c r="K94" s="9" t="s">
        <v>173</v>
      </c>
      <c r="L94" s="96"/>
    </row>
    <row r="95" spans="1:13" ht="11.25">
      <c r="A95" s="21" t="s">
        <v>43</v>
      </c>
      <c r="B95" s="43">
        <v>3322.21</v>
      </c>
      <c r="C95" s="8">
        <v>1</v>
      </c>
      <c r="D95" s="29" t="s">
        <v>110</v>
      </c>
      <c r="E95" s="30">
        <v>70688</v>
      </c>
      <c r="F95" s="25" t="s">
        <v>21</v>
      </c>
      <c r="G95" s="30" t="s">
        <v>12</v>
      </c>
      <c r="H95" s="26">
        <v>2009</v>
      </c>
      <c r="I95" s="21" t="s">
        <v>224</v>
      </c>
      <c r="J95" s="9" t="s">
        <v>100</v>
      </c>
      <c r="K95" s="9" t="s">
        <v>174</v>
      </c>
      <c r="L95" s="96"/>
    </row>
    <row r="96" spans="1:13" ht="11.25">
      <c r="A96" s="21" t="s">
        <v>43</v>
      </c>
      <c r="B96" s="43">
        <v>3322.21</v>
      </c>
      <c r="C96" s="8">
        <v>1</v>
      </c>
      <c r="D96" s="36" t="s">
        <v>111</v>
      </c>
      <c r="E96" s="30">
        <v>71250</v>
      </c>
      <c r="F96" s="30" t="s">
        <v>21</v>
      </c>
      <c r="G96" s="30" t="s">
        <v>12</v>
      </c>
      <c r="H96" s="39">
        <v>2013</v>
      </c>
      <c r="I96" s="27" t="s">
        <v>234</v>
      </c>
      <c r="J96" s="9" t="s">
        <v>100</v>
      </c>
      <c r="K96" s="59" t="s">
        <v>271</v>
      </c>
      <c r="L96" s="60"/>
    </row>
    <row r="97" spans="1:13" ht="11.25">
      <c r="A97" s="21" t="s">
        <v>43</v>
      </c>
      <c r="B97" s="43">
        <v>3322.21</v>
      </c>
      <c r="C97" s="8">
        <v>1</v>
      </c>
      <c r="D97" s="36" t="s">
        <v>112</v>
      </c>
      <c r="E97" s="9">
        <v>71781</v>
      </c>
      <c r="F97" s="25" t="s">
        <v>21</v>
      </c>
      <c r="G97" s="25" t="s">
        <v>12</v>
      </c>
      <c r="H97" s="26">
        <v>2018</v>
      </c>
      <c r="I97" s="21" t="s">
        <v>224</v>
      </c>
      <c r="J97" s="9" t="s">
        <v>100</v>
      </c>
      <c r="K97" s="9" t="s">
        <v>175</v>
      </c>
    </row>
    <row r="98" spans="1:13" ht="11.25">
      <c r="A98" s="21" t="s">
        <v>43</v>
      </c>
      <c r="B98" s="43">
        <v>3322.21</v>
      </c>
      <c r="C98" s="8">
        <v>1</v>
      </c>
      <c r="D98" s="36" t="s">
        <v>113</v>
      </c>
      <c r="E98" s="30">
        <v>70726</v>
      </c>
      <c r="F98" s="30" t="s">
        <v>21</v>
      </c>
      <c r="G98" s="30" t="s">
        <v>12</v>
      </c>
      <c r="H98" s="26">
        <v>2012</v>
      </c>
      <c r="I98" s="21" t="s">
        <v>224</v>
      </c>
      <c r="J98" s="9" t="s">
        <v>100</v>
      </c>
      <c r="K98" s="9" t="s">
        <v>176</v>
      </c>
    </row>
    <row r="99" spans="1:13" ht="11.25">
      <c r="A99" s="21" t="s">
        <v>43</v>
      </c>
      <c r="B99" s="43">
        <v>3322.21</v>
      </c>
      <c r="C99" s="8">
        <v>1</v>
      </c>
      <c r="D99" s="29" t="s">
        <v>114</v>
      </c>
      <c r="E99" s="30" t="s">
        <v>115</v>
      </c>
      <c r="F99" s="25" t="s">
        <v>21</v>
      </c>
      <c r="G99" s="25" t="s">
        <v>12</v>
      </c>
      <c r="H99" s="26">
        <v>1991</v>
      </c>
      <c r="I99" s="21" t="s">
        <v>224</v>
      </c>
      <c r="J99" s="9" t="s">
        <v>100</v>
      </c>
      <c r="K99" s="9" t="s">
        <v>164</v>
      </c>
    </row>
    <row r="100" spans="1:13" ht="11.25">
      <c r="A100" s="21" t="s">
        <v>43</v>
      </c>
      <c r="B100" s="43">
        <v>3322.21</v>
      </c>
      <c r="C100" s="8">
        <v>1</v>
      </c>
      <c r="D100" s="36" t="s">
        <v>116</v>
      </c>
      <c r="E100" s="30">
        <v>71903</v>
      </c>
      <c r="F100" s="30" t="s">
        <v>21</v>
      </c>
      <c r="G100" s="30" t="s">
        <v>12</v>
      </c>
      <c r="H100" s="39">
        <v>2019</v>
      </c>
      <c r="I100" s="27" t="s">
        <v>224</v>
      </c>
      <c r="J100" s="9" t="s">
        <v>100</v>
      </c>
      <c r="K100" s="9" t="s">
        <v>177</v>
      </c>
    </row>
    <row r="101" spans="1:13" ht="11.25">
      <c r="A101" s="21" t="s">
        <v>43</v>
      </c>
      <c r="B101" s="43">
        <v>3322.21</v>
      </c>
      <c r="C101" s="8">
        <v>1</v>
      </c>
      <c r="D101" s="36" t="s">
        <v>117</v>
      </c>
      <c r="E101" s="25">
        <v>71501</v>
      </c>
      <c r="F101" s="25" t="s">
        <v>21</v>
      </c>
      <c r="G101" s="25" t="s">
        <v>12</v>
      </c>
      <c r="H101" s="26">
        <v>2014</v>
      </c>
      <c r="I101" s="21" t="s">
        <v>224</v>
      </c>
      <c r="J101" s="9" t="s">
        <v>100</v>
      </c>
      <c r="K101" s="9" t="s">
        <v>178</v>
      </c>
    </row>
    <row r="102" spans="1:13" ht="11.25">
      <c r="A102" s="21" t="s">
        <v>43</v>
      </c>
      <c r="B102" s="43">
        <v>3322.21</v>
      </c>
      <c r="C102" s="8">
        <v>1</v>
      </c>
      <c r="D102" s="36" t="s">
        <v>118</v>
      </c>
      <c r="E102" s="30">
        <v>71893</v>
      </c>
      <c r="F102" s="25" t="s">
        <v>21</v>
      </c>
      <c r="G102" s="25" t="s">
        <v>12</v>
      </c>
      <c r="H102" s="26">
        <v>2019</v>
      </c>
      <c r="I102" s="21" t="s">
        <v>224</v>
      </c>
      <c r="J102" s="9" t="s">
        <v>100</v>
      </c>
      <c r="K102" s="9" t="s">
        <v>272</v>
      </c>
    </row>
    <row r="103" spans="1:13" ht="11.25">
      <c r="A103" s="21" t="s">
        <v>43</v>
      </c>
      <c r="B103" s="43">
        <v>3322.21</v>
      </c>
      <c r="C103" s="8">
        <v>1</v>
      </c>
      <c r="D103" s="36" t="s">
        <v>119</v>
      </c>
      <c r="E103" s="44">
        <v>71812</v>
      </c>
      <c r="F103" s="25" t="s">
        <v>21</v>
      </c>
      <c r="G103" s="25" t="s">
        <v>12</v>
      </c>
      <c r="H103" s="26">
        <v>2017</v>
      </c>
      <c r="I103" s="21" t="s">
        <v>227</v>
      </c>
      <c r="J103" s="9" t="s">
        <v>100</v>
      </c>
      <c r="K103" s="9" t="s">
        <v>273</v>
      </c>
    </row>
    <row r="104" spans="1:13" ht="11.25">
      <c r="A104" s="21" t="s">
        <v>43</v>
      </c>
      <c r="B104" s="43">
        <v>3322.21</v>
      </c>
      <c r="C104" s="8">
        <v>1</v>
      </c>
      <c r="D104" s="36" t="s">
        <v>120</v>
      </c>
      <c r="E104" s="9">
        <v>70998</v>
      </c>
      <c r="F104" s="25" t="s">
        <v>21</v>
      </c>
      <c r="G104" s="25" t="s">
        <v>12</v>
      </c>
      <c r="H104" s="26">
        <v>2012</v>
      </c>
      <c r="I104" s="21" t="s">
        <v>227</v>
      </c>
      <c r="J104" s="9" t="s">
        <v>100</v>
      </c>
      <c r="K104" s="9" t="s">
        <v>274</v>
      </c>
    </row>
    <row r="105" spans="1:13" ht="11.25">
      <c r="A105" s="27" t="s">
        <v>43</v>
      </c>
      <c r="B105" s="35">
        <v>3322.21</v>
      </c>
      <c r="C105" s="8">
        <v>1</v>
      </c>
      <c r="D105" s="32" t="s">
        <v>284</v>
      </c>
      <c r="E105" s="13">
        <v>71956</v>
      </c>
      <c r="F105" s="13" t="s">
        <v>21</v>
      </c>
      <c r="G105" s="13" t="s">
        <v>12</v>
      </c>
      <c r="H105" s="16">
        <v>2021</v>
      </c>
      <c r="I105" s="23" t="s">
        <v>227</v>
      </c>
      <c r="J105" s="53" t="s">
        <v>100</v>
      </c>
      <c r="K105" s="53" t="s">
        <v>179</v>
      </c>
    </row>
    <row r="106" spans="1:13" ht="11.25">
      <c r="A106" s="21" t="s">
        <v>43</v>
      </c>
      <c r="B106" s="43">
        <v>3322.21</v>
      </c>
      <c r="C106" s="8">
        <v>1</v>
      </c>
      <c r="D106" s="36" t="s">
        <v>122</v>
      </c>
      <c r="E106" s="25">
        <v>70670</v>
      </c>
      <c r="F106" s="25" t="s">
        <v>21</v>
      </c>
      <c r="G106" s="25" t="s">
        <v>12</v>
      </c>
      <c r="H106" s="26">
        <v>2012</v>
      </c>
      <c r="I106" s="21" t="s">
        <v>227</v>
      </c>
      <c r="J106" s="9" t="s">
        <v>100</v>
      </c>
      <c r="K106" s="9" t="s">
        <v>180</v>
      </c>
    </row>
    <row r="107" spans="1:13" ht="11.25">
      <c r="A107" s="21" t="s">
        <v>43</v>
      </c>
      <c r="B107" s="43">
        <v>3322.21</v>
      </c>
      <c r="C107" s="8">
        <v>1</v>
      </c>
      <c r="D107" s="36" t="s">
        <v>123</v>
      </c>
      <c r="E107" s="25">
        <v>71826</v>
      </c>
      <c r="F107" s="36" t="s">
        <v>21</v>
      </c>
      <c r="G107" s="30" t="s">
        <v>12</v>
      </c>
      <c r="H107" s="26">
        <v>2018</v>
      </c>
      <c r="I107" s="21" t="s">
        <v>229</v>
      </c>
      <c r="J107" s="9" t="s">
        <v>100</v>
      </c>
      <c r="K107" s="9" t="s">
        <v>181</v>
      </c>
    </row>
    <row r="108" spans="1:13" ht="11.25">
      <c r="A108" s="21" t="s">
        <v>43</v>
      </c>
      <c r="B108" s="43">
        <v>3322.21</v>
      </c>
      <c r="C108" s="8">
        <v>1</v>
      </c>
      <c r="D108" s="23" t="s">
        <v>137</v>
      </c>
      <c r="E108" s="13">
        <v>71927</v>
      </c>
      <c r="F108" s="13" t="s">
        <v>21</v>
      </c>
      <c r="G108" s="13" t="s">
        <v>12</v>
      </c>
      <c r="H108" s="16">
        <v>2020</v>
      </c>
      <c r="I108" s="23" t="s">
        <v>232</v>
      </c>
      <c r="J108" s="9" t="s">
        <v>100</v>
      </c>
      <c r="K108" s="53" t="s">
        <v>275</v>
      </c>
    </row>
    <row r="109" spans="1:13" ht="11.25">
      <c r="A109" s="21" t="s">
        <v>43</v>
      </c>
      <c r="B109" s="22">
        <v>3322.21</v>
      </c>
      <c r="C109" s="8">
        <v>1</v>
      </c>
      <c r="D109" s="40" t="s">
        <v>125</v>
      </c>
      <c r="E109" s="13">
        <v>70700</v>
      </c>
      <c r="F109" s="13" t="s">
        <v>21</v>
      </c>
      <c r="G109" s="13" t="s">
        <v>12</v>
      </c>
      <c r="H109" s="16">
        <v>2012</v>
      </c>
      <c r="I109" s="23" t="s">
        <v>229</v>
      </c>
      <c r="J109" s="9" t="s">
        <v>100</v>
      </c>
      <c r="K109" s="53" t="s">
        <v>276</v>
      </c>
    </row>
    <row r="110" spans="1:13" ht="11.25">
      <c r="A110" s="21" t="s">
        <v>43</v>
      </c>
      <c r="B110" s="22">
        <v>3322.21</v>
      </c>
      <c r="C110" s="8">
        <v>1</v>
      </c>
      <c r="D110" s="19" t="s">
        <v>133</v>
      </c>
      <c r="E110" s="13">
        <v>71855</v>
      </c>
      <c r="F110" s="13" t="s">
        <v>21</v>
      </c>
      <c r="G110" s="13" t="s">
        <v>12</v>
      </c>
      <c r="H110" s="16">
        <v>2018</v>
      </c>
      <c r="I110" s="23" t="s">
        <v>224</v>
      </c>
      <c r="J110" s="9" t="s">
        <v>100</v>
      </c>
      <c r="K110" s="53" t="s">
        <v>178</v>
      </c>
    </row>
    <row r="111" spans="1:13" ht="11.25">
      <c r="A111" s="21" t="s">
        <v>43</v>
      </c>
      <c r="B111" s="22">
        <v>3322.21</v>
      </c>
      <c r="C111" s="8">
        <v>1</v>
      </c>
      <c r="D111" s="66" t="s">
        <v>333</v>
      </c>
      <c r="E111" s="48">
        <v>71965</v>
      </c>
      <c r="F111" s="13" t="s">
        <v>21</v>
      </c>
      <c r="G111" s="13" t="s">
        <v>12</v>
      </c>
      <c r="H111" s="4">
        <v>2022</v>
      </c>
      <c r="I111" s="1" t="s">
        <v>229</v>
      </c>
      <c r="J111" s="9" t="s">
        <v>100</v>
      </c>
      <c r="K111" s="53" t="s">
        <v>278</v>
      </c>
      <c r="L111" s="97"/>
      <c r="M111" s="66"/>
    </row>
    <row r="112" spans="1:13" ht="11.25">
      <c r="A112" s="21" t="s">
        <v>46</v>
      </c>
      <c r="B112" s="43">
        <v>2159.44</v>
      </c>
      <c r="C112" s="8">
        <v>1</v>
      </c>
      <c r="D112" s="40" t="s">
        <v>126</v>
      </c>
      <c r="E112" s="13">
        <v>71404</v>
      </c>
      <c r="F112" s="13" t="s">
        <v>21</v>
      </c>
      <c r="G112" s="13" t="s">
        <v>12</v>
      </c>
      <c r="H112" s="16">
        <v>2014</v>
      </c>
      <c r="I112" s="23" t="s">
        <v>227</v>
      </c>
      <c r="J112" s="53" t="s">
        <v>127</v>
      </c>
      <c r="K112" s="53" t="s">
        <v>273</v>
      </c>
    </row>
    <row r="113" spans="1:12" ht="11.25">
      <c r="A113" s="21" t="s">
        <v>46</v>
      </c>
      <c r="B113" s="43">
        <v>2159.44</v>
      </c>
      <c r="C113" s="8">
        <v>1</v>
      </c>
      <c r="D113" s="34" t="s">
        <v>128</v>
      </c>
      <c r="E113" s="17">
        <v>71921</v>
      </c>
      <c r="F113" s="17" t="s">
        <v>21</v>
      </c>
      <c r="G113" s="17" t="s">
        <v>12</v>
      </c>
      <c r="H113" s="20">
        <v>2019</v>
      </c>
      <c r="I113" s="32" t="s">
        <v>234</v>
      </c>
      <c r="J113" s="56" t="s">
        <v>127</v>
      </c>
      <c r="K113" s="56" t="s">
        <v>182</v>
      </c>
      <c r="L113" s="1"/>
    </row>
    <row r="114" spans="1:12" ht="11.25">
      <c r="A114" s="27" t="s">
        <v>46</v>
      </c>
      <c r="B114" s="35">
        <v>2159.44</v>
      </c>
      <c r="C114" s="8">
        <v>1</v>
      </c>
      <c r="D114" s="19" t="s">
        <v>129</v>
      </c>
      <c r="E114" s="13">
        <v>71757</v>
      </c>
      <c r="F114" s="13" t="s">
        <v>21</v>
      </c>
      <c r="G114" s="13" t="s">
        <v>12</v>
      </c>
      <c r="H114" s="16">
        <v>2016</v>
      </c>
      <c r="I114" s="23" t="s">
        <v>224</v>
      </c>
      <c r="J114" s="53" t="s">
        <v>127</v>
      </c>
      <c r="K114" s="53" t="s">
        <v>169</v>
      </c>
    </row>
    <row r="115" spans="1:12" ht="11.25">
      <c r="A115" s="21" t="s">
        <v>46</v>
      </c>
      <c r="B115" s="43">
        <v>2159.44</v>
      </c>
      <c r="C115" s="8">
        <v>1</v>
      </c>
      <c r="D115" s="40" t="s">
        <v>130</v>
      </c>
      <c r="E115" s="13">
        <v>7021</v>
      </c>
      <c r="F115" s="13" t="s">
        <v>21</v>
      </c>
      <c r="G115" s="13" t="s">
        <v>12</v>
      </c>
      <c r="H115" s="16">
        <v>1991</v>
      </c>
      <c r="I115" s="23" t="s">
        <v>224</v>
      </c>
      <c r="J115" s="53" t="s">
        <v>127</v>
      </c>
      <c r="K115" s="53" t="s">
        <v>183</v>
      </c>
    </row>
    <row r="116" spans="1:12" ht="11.25">
      <c r="A116" s="21" t="s">
        <v>46</v>
      </c>
      <c r="B116" s="43">
        <v>2159.44</v>
      </c>
      <c r="C116" s="8">
        <v>1</v>
      </c>
      <c r="D116" s="40" t="s">
        <v>131</v>
      </c>
      <c r="E116" s="17">
        <v>71439</v>
      </c>
      <c r="F116" s="13" t="s">
        <v>21</v>
      </c>
      <c r="G116" s="13" t="s">
        <v>12</v>
      </c>
      <c r="H116" s="16">
        <v>2008</v>
      </c>
      <c r="I116" s="23" t="s">
        <v>224</v>
      </c>
      <c r="J116" s="53" t="s">
        <v>127</v>
      </c>
      <c r="K116" s="53" t="s">
        <v>184</v>
      </c>
    </row>
    <row r="117" spans="1:12" ht="11.25">
      <c r="A117" s="27" t="s">
        <v>46</v>
      </c>
      <c r="B117" s="35">
        <v>2159.44</v>
      </c>
      <c r="C117" s="8">
        <v>1</v>
      </c>
      <c r="D117" s="19" t="s">
        <v>132</v>
      </c>
      <c r="E117" s="17">
        <v>71829</v>
      </c>
      <c r="F117" s="19" t="s">
        <v>21</v>
      </c>
      <c r="G117" s="17" t="s">
        <v>12</v>
      </c>
      <c r="H117" s="16">
        <v>2018</v>
      </c>
      <c r="I117" s="23" t="s">
        <v>224</v>
      </c>
      <c r="J117" s="53" t="s">
        <v>127</v>
      </c>
      <c r="K117" s="53" t="s">
        <v>185</v>
      </c>
    </row>
    <row r="118" spans="1:12" ht="11.25">
      <c r="A118" s="21" t="s">
        <v>46</v>
      </c>
      <c r="B118" s="43">
        <v>2159.44</v>
      </c>
      <c r="C118" s="8">
        <v>1</v>
      </c>
      <c r="D118" s="19" t="s">
        <v>143</v>
      </c>
      <c r="E118" s="13">
        <v>71873</v>
      </c>
      <c r="F118" s="13" t="s">
        <v>21</v>
      </c>
      <c r="G118" s="13" t="s">
        <v>12</v>
      </c>
      <c r="H118" s="16">
        <v>2018</v>
      </c>
      <c r="I118" s="23" t="s">
        <v>224</v>
      </c>
      <c r="J118" s="53" t="s">
        <v>139</v>
      </c>
      <c r="K118" s="53" t="s">
        <v>189</v>
      </c>
    </row>
    <row r="119" spans="1:12" ht="11.25">
      <c r="A119" s="21" t="s">
        <v>46</v>
      </c>
      <c r="B119" s="43">
        <v>2159.44</v>
      </c>
      <c r="C119" s="8">
        <v>1</v>
      </c>
      <c r="D119" s="19" t="s">
        <v>134</v>
      </c>
      <c r="E119" s="13">
        <v>71340</v>
      </c>
      <c r="F119" s="13" t="s">
        <v>21</v>
      </c>
      <c r="G119" s="13" t="s">
        <v>12</v>
      </c>
      <c r="H119" s="16">
        <v>2013</v>
      </c>
      <c r="I119" s="23" t="s">
        <v>227</v>
      </c>
      <c r="J119" s="53" t="s">
        <v>127</v>
      </c>
      <c r="K119" s="53" t="s">
        <v>273</v>
      </c>
    </row>
    <row r="120" spans="1:12" ht="11.25">
      <c r="A120" s="27" t="s">
        <v>46</v>
      </c>
      <c r="B120" s="35">
        <v>2159.44</v>
      </c>
      <c r="C120" s="8">
        <v>1</v>
      </c>
      <c r="D120" s="90" t="s">
        <v>193</v>
      </c>
      <c r="E120" s="13">
        <v>71935</v>
      </c>
      <c r="F120" s="13" t="s">
        <v>21</v>
      </c>
      <c r="G120" s="13" t="s">
        <v>12</v>
      </c>
      <c r="H120" s="16">
        <v>2021</v>
      </c>
      <c r="I120" s="23" t="s">
        <v>227</v>
      </c>
      <c r="J120" s="53" t="s">
        <v>127</v>
      </c>
      <c r="K120" s="53" t="s">
        <v>273</v>
      </c>
    </row>
    <row r="121" spans="1:12" ht="11.25">
      <c r="A121" s="21" t="s">
        <v>46</v>
      </c>
      <c r="B121" s="43">
        <v>2159.44</v>
      </c>
      <c r="C121" s="8">
        <v>1</v>
      </c>
      <c r="D121" s="19" t="s">
        <v>135</v>
      </c>
      <c r="E121" s="13">
        <v>2569</v>
      </c>
      <c r="F121" s="13" t="s">
        <v>136</v>
      </c>
      <c r="G121" s="13" t="s">
        <v>17</v>
      </c>
      <c r="H121" s="16">
        <v>1988</v>
      </c>
      <c r="I121" s="23" t="s">
        <v>227</v>
      </c>
      <c r="J121" s="53" t="s">
        <v>127</v>
      </c>
      <c r="K121" s="53" t="s">
        <v>273</v>
      </c>
    </row>
    <row r="122" spans="1:12" ht="11.25">
      <c r="A122" s="21" t="s">
        <v>46</v>
      </c>
      <c r="B122" s="43">
        <v>2159.44</v>
      </c>
      <c r="C122" s="8">
        <v>1</v>
      </c>
      <c r="D122" s="19" t="s">
        <v>279</v>
      </c>
      <c r="E122" s="13">
        <v>71951</v>
      </c>
      <c r="F122" s="13" t="s">
        <v>21</v>
      </c>
      <c r="G122" s="13" t="s">
        <v>12</v>
      </c>
      <c r="H122" s="16">
        <v>2021</v>
      </c>
      <c r="I122" s="23" t="s">
        <v>227</v>
      </c>
      <c r="J122" s="53" t="s">
        <v>127</v>
      </c>
      <c r="K122" s="53" t="s">
        <v>274</v>
      </c>
    </row>
    <row r="123" spans="1:12" ht="11.25">
      <c r="A123" s="27" t="s">
        <v>46</v>
      </c>
      <c r="B123" s="35">
        <v>2159.44</v>
      </c>
      <c r="C123" s="8">
        <v>1</v>
      </c>
      <c r="D123" s="23" t="s">
        <v>218</v>
      </c>
      <c r="E123" s="13">
        <v>71947</v>
      </c>
      <c r="F123" s="13" t="s">
        <v>21</v>
      </c>
      <c r="G123" s="13" t="s">
        <v>12</v>
      </c>
      <c r="H123" s="16">
        <v>2021</v>
      </c>
      <c r="I123" s="23" t="s">
        <v>232</v>
      </c>
      <c r="J123" s="53" t="s">
        <v>127</v>
      </c>
      <c r="K123" s="53" t="s">
        <v>280</v>
      </c>
    </row>
    <row r="124" spans="1:12" ht="11.25">
      <c r="A124" s="21" t="s">
        <v>46</v>
      </c>
      <c r="B124" s="43">
        <v>2159.44</v>
      </c>
      <c r="C124" s="8">
        <v>1</v>
      </c>
      <c r="D124" s="19" t="s">
        <v>138</v>
      </c>
      <c r="E124" s="13">
        <v>71896</v>
      </c>
      <c r="F124" s="13" t="s">
        <v>21</v>
      </c>
      <c r="G124" s="13" t="s">
        <v>12</v>
      </c>
      <c r="H124" s="16">
        <v>2019</v>
      </c>
      <c r="I124" s="23" t="s">
        <v>232</v>
      </c>
      <c r="J124" s="53" t="s">
        <v>127</v>
      </c>
      <c r="K124" s="53" t="s">
        <v>281</v>
      </c>
    </row>
    <row r="125" spans="1:12" ht="11.25">
      <c r="A125" s="21" t="s">
        <v>46</v>
      </c>
      <c r="B125" s="43">
        <v>2159.44</v>
      </c>
      <c r="C125" s="8">
        <v>1</v>
      </c>
      <c r="D125" s="19" t="s">
        <v>219</v>
      </c>
      <c r="E125" s="13">
        <v>71948</v>
      </c>
      <c r="F125" s="13" t="s">
        <v>21</v>
      </c>
      <c r="G125" s="13" t="s">
        <v>12</v>
      </c>
      <c r="H125" s="16">
        <v>2021</v>
      </c>
      <c r="I125" s="23" t="s">
        <v>232</v>
      </c>
      <c r="J125" s="53" t="s">
        <v>127</v>
      </c>
      <c r="K125" s="53" t="s">
        <v>280</v>
      </c>
    </row>
    <row r="126" spans="1:12" ht="11.25">
      <c r="A126" s="21" t="s">
        <v>49</v>
      </c>
      <c r="B126" s="22">
        <v>1328.89</v>
      </c>
      <c r="C126" s="8">
        <v>1</v>
      </c>
      <c r="D126" s="19" t="s">
        <v>346</v>
      </c>
      <c r="E126" s="17">
        <v>71967</v>
      </c>
      <c r="F126" s="13" t="s">
        <v>21</v>
      </c>
      <c r="G126" s="17" t="s">
        <v>12</v>
      </c>
      <c r="H126" s="16">
        <v>2022</v>
      </c>
      <c r="I126" s="23" t="s">
        <v>234</v>
      </c>
      <c r="J126" s="53" t="s">
        <v>139</v>
      </c>
      <c r="K126" s="53" t="s">
        <v>282</v>
      </c>
    </row>
    <row r="127" spans="1:12" ht="11.25">
      <c r="A127" s="27" t="s">
        <v>49</v>
      </c>
      <c r="B127" s="35">
        <v>1328.89</v>
      </c>
      <c r="C127" s="8">
        <v>1</v>
      </c>
      <c r="D127" s="23" t="s">
        <v>140</v>
      </c>
      <c r="E127" s="13">
        <v>71915</v>
      </c>
      <c r="F127" s="17" t="s">
        <v>21</v>
      </c>
      <c r="G127" s="17" t="s">
        <v>12</v>
      </c>
      <c r="H127" s="16">
        <v>2019</v>
      </c>
      <c r="I127" s="23" t="s">
        <v>18</v>
      </c>
      <c r="J127" s="53" t="s">
        <v>139</v>
      </c>
      <c r="K127" s="53" t="s">
        <v>186</v>
      </c>
    </row>
    <row r="128" spans="1:12" ht="11.25">
      <c r="A128" s="21" t="s">
        <v>49</v>
      </c>
      <c r="B128" s="43">
        <v>1328.89</v>
      </c>
      <c r="C128" s="8">
        <v>1</v>
      </c>
      <c r="D128" s="40" t="s">
        <v>141</v>
      </c>
      <c r="E128" s="13">
        <v>71786</v>
      </c>
      <c r="F128" s="13" t="s">
        <v>21</v>
      </c>
      <c r="G128" s="13" t="s">
        <v>12</v>
      </c>
      <c r="H128" s="16">
        <v>2016</v>
      </c>
      <c r="I128" s="23" t="s">
        <v>229</v>
      </c>
      <c r="J128" s="53" t="s">
        <v>139</v>
      </c>
      <c r="K128" s="53" t="s">
        <v>187</v>
      </c>
    </row>
    <row r="129" spans="1:11" ht="11.25">
      <c r="A129" s="21" t="s">
        <v>49</v>
      </c>
      <c r="B129" s="43">
        <v>1328.89</v>
      </c>
      <c r="C129" s="8">
        <v>1</v>
      </c>
      <c r="D129" s="29" t="s">
        <v>142</v>
      </c>
      <c r="E129" s="30">
        <v>71749</v>
      </c>
      <c r="F129" s="25" t="s">
        <v>21</v>
      </c>
      <c r="G129" s="30" t="s">
        <v>12</v>
      </c>
      <c r="H129" s="26">
        <v>2015</v>
      </c>
      <c r="I129" s="21" t="s">
        <v>224</v>
      </c>
      <c r="J129" s="9" t="s">
        <v>139</v>
      </c>
      <c r="K129" s="9" t="s">
        <v>188</v>
      </c>
    </row>
    <row r="130" spans="1:11" ht="11.25">
      <c r="B130" s="98">
        <f>SUM(B3:B129)</f>
        <v>628549.6599999991</v>
      </c>
      <c r="C130" s="2">
        <f>SUM(C3:C129)</f>
        <v>127</v>
      </c>
    </row>
    <row r="153" spans="2:2" ht="11.25">
      <c r="B153" s="99"/>
    </row>
  </sheetData>
  <mergeCells count="2">
    <mergeCell ref="A1:I1"/>
    <mergeCell ref="M1:S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CCJAN2022</vt:lpstr>
      <vt:lpstr>FGJAN2022</vt:lpstr>
      <vt:lpstr>CCFEV2022</vt:lpstr>
      <vt:lpstr>FGFEV2022</vt:lpstr>
      <vt:lpstr>CCMAR2022</vt:lpstr>
      <vt:lpstr>FGMAR2022</vt:lpstr>
      <vt:lpstr>CCABR2022</vt:lpstr>
      <vt:lpstr>FGABR2022</vt:lpstr>
      <vt:lpstr>CCMAI2022</vt:lpstr>
      <vt:lpstr>FGAMAI2022</vt:lpstr>
      <vt:lpstr>CCJUN2022</vt:lpstr>
      <vt:lpstr>FGJUN2022</vt:lpstr>
      <vt:lpstr>CCJUL2022</vt:lpstr>
      <vt:lpstr>FGJUL2022</vt:lpstr>
      <vt:lpstr>CCAGO2022</vt:lpstr>
      <vt:lpstr>FGAGO2022</vt:lpstr>
      <vt:lpstr>CCSET2022</vt:lpstr>
      <vt:lpstr>FGA2022</vt:lpstr>
      <vt:lpstr>CC E FG Jul 2022 - adeq. SCGE</vt:lpstr>
      <vt:lpstr>CC e FG ago 2022 - adeq. SCGE</vt:lpstr>
      <vt:lpstr>CC e FG set 2022 - adeq. SCGE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Luci Pereira da Silva</dc:creator>
  <cp:lastModifiedBy>Ruana.Santos</cp:lastModifiedBy>
  <cp:revision>0</cp:revision>
  <cp:lastPrinted>2021-08-10T13:06:00Z</cp:lastPrinted>
  <dcterms:created xsi:type="dcterms:W3CDTF">2018-12-13T20:18:00Z</dcterms:created>
  <dcterms:modified xsi:type="dcterms:W3CDTF">2022-10-14T15:44:37Z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1046-11.2.0.10382</vt:lpwstr>
  </property>
  <property fmtid="{D5CDD505-2E9C-101B-9397-08002B2CF9AE}" pid="9" name="ICV">
    <vt:lpwstr>8F0212F898C6465CAC052124DB451EF8</vt:lpwstr>
  </property>
</Properties>
</file>