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ine\Google Drive\ADAGRO\LAI\Servidores e Cargos (Gustavo Lelis)\"/>
    </mc:Choice>
  </mc:AlternateContent>
  <bookViews>
    <workbookView xWindow="-120" yWindow="-120" windowWidth="20730" windowHeight="11160" firstSheet="6" activeTab="9"/>
  </bookViews>
  <sheets>
    <sheet name="Jan 2024" sheetId="41" r:id="rId1"/>
    <sheet name="Fev 2024" sheetId="42" r:id="rId2"/>
    <sheet name="Mar 2024" sheetId="43" r:id="rId3"/>
    <sheet name="Abr 2024" sheetId="44" r:id="rId4"/>
    <sheet name="Mai 2024" sheetId="45" r:id="rId5"/>
    <sheet name="Jun 2024" sheetId="46" r:id="rId6"/>
    <sheet name="Jul 2024" sheetId="47" r:id="rId7"/>
    <sheet name="Ago 2024" sheetId="48" r:id="rId8"/>
    <sheet name="Set 2024" sheetId="49" r:id="rId9"/>
    <sheet name="Out 2024" sheetId="50" r:id="rId10"/>
  </sheets>
  <calcPr calcId="162913"/>
</workbook>
</file>

<file path=xl/calcChain.xml><?xml version="1.0" encoding="utf-8"?>
<calcChain xmlns="http://schemas.openxmlformats.org/spreadsheetml/2006/main">
  <c r="I88" i="50" l="1"/>
  <c r="H88" i="50"/>
  <c r="G88" i="50"/>
  <c r="D88" i="50"/>
  <c r="C88" i="50"/>
  <c r="E88" i="50" s="1"/>
  <c r="E86" i="50"/>
  <c r="I85" i="50"/>
  <c r="H85" i="50"/>
  <c r="G85" i="50"/>
  <c r="D85" i="50"/>
  <c r="C85" i="50"/>
  <c r="E85" i="50" s="1"/>
  <c r="D84" i="50"/>
  <c r="D89" i="50" s="1"/>
  <c r="C84" i="50"/>
  <c r="E84" i="50" s="1"/>
  <c r="E89" i="50" s="1"/>
  <c r="I81" i="50"/>
  <c r="I80" i="50"/>
  <c r="I79" i="50"/>
  <c r="I78" i="50"/>
  <c r="I77" i="50"/>
  <c r="I76" i="50"/>
  <c r="I75" i="50"/>
  <c r="I74" i="50"/>
  <c r="I73" i="50"/>
  <c r="I72" i="50"/>
  <c r="I71" i="50"/>
  <c r="I70" i="50"/>
  <c r="I69" i="50"/>
  <c r="I68" i="50"/>
  <c r="I66" i="50"/>
  <c r="I65" i="50"/>
  <c r="I64" i="50"/>
  <c r="I63" i="50"/>
  <c r="I60" i="50"/>
  <c r="I59" i="50"/>
  <c r="I58" i="50"/>
  <c r="I57" i="50"/>
  <c r="I56" i="50"/>
  <c r="I55" i="50"/>
  <c r="I54" i="50"/>
  <c r="I53" i="50"/>
  <c r="I52" i="50"/>
  <c r="I51" i="50"/>
  <c r="I50" i="50"/>
  <c r="I49" i="50"/>
  <c r="I48" i="50"/>
  <c r="I47" i="50"/>
  <c r="I44" i="50"/>
  <c r="E39" i="50"/>
  <c r="D39" i="50"/>
  <c r="C39" i="50"/>
  <c r="D38" i="50"/>
  <c r="C38" i="50"/>
  <c r="E38" i="50" s="1"/>
  <c r="I37" i="50"/>
  <c r="H37" i="50"/>
  <c r="G37" i="50"/>
  <c r="D37" i="50"/>
  <c r="C37" i="50"/>
  <c r="E37" i="50" s="1"/>
  <c r="I25" i="50"/>
  <c r="H25" i="50"/>
  <c r="G25" i="50"/>
  <c r="E25" i="50"/>
  <c r="D25" i="50"/>
  <c r="C25" i="50"/>
  <c r="H24" i="50"/>
  <c r="G24" i="50"/>
  <c r="G23" i="50"/>
  <c r="E23" i="50"/>
  <c r="G22" i="50"/>
  <c r="I21" i="50"/>
  <c r="H21" i="50"/>
  <c r="G21" i="50"/>
  <c r="D21" i="50"/>
  <c r="C21" i="50"/>
  <c r="E21" i="50" s="1"/>
  <c r="G20" i="50"/>
  <c r="I19" i="50"/>
  <c r="H19" i="50"/>
  <c r="G19" i="50"/>
  <c r="D19" i="50"/>
  <c r="C19" i="50"/>
  <c r="E19" i="50" s="1"/>
  <c r="I18" i="50"/>
  <c r="H18" i="50"/>
  <c r="G18" i="50"/>
  <c r="D18" i="50"/>
  <c r="E18" i="50" s="1"/>
  <c r="C18" i="50"/>
  <c r="I17" i="50"/>
  <c r="H17" i="50"/>
  <c r="G17" i="50"/>
  <c r="C17" i="50"/>
  <c r="E17" i="50" s="1"/>
  <c r="H16" i="50"/>
  <c r="C89" i="50" l="1"/>
  <c r="I89" i="49" l="1"/>
  <c r="H89" i="49"/>
  <c r="G89" i="49"/>
  <c r="D89" i="49"/>
  <c r="E89" i="49" s="1"/>
  <c r="C89" i="49"/>
  <c r="E87" i="49"/>
  <c r="I86" i="49"/>
  <c r="H86" i="49"/>
  <c r="G86" i="49"/>
  <c r="D86" i="49"/>
  <c r="C86" i="49"/>
  <c r="E86" i="49" s="1"/>
  <c r="E85" i="49"/>
  <c r="E90" i="49" s="1"/>
  <c r="D85" i="49"/>
  <c r="D90" i="49" s="1"/>
  <c r="C85" i="49"/>
  <c r="C90" i="49" s="1"/>
  <c r="I82" i="49"/>
  <c r="I81" i="49"/>
  <c r="I80" i="49"/>
  <c r="I79" i="49"/>
  <c r="I78" i="49"/>
  <c r="I77" i="49"/>
  <c r="I76" i="49"/>
  <c r="I75" i="49"/>
  <c r="I74" i="49"/>
  <c r="I73" i="49"/>
  <c r="I72" i="49"/>
  <c r="I70" i="49"/>
  <c r="I67" i="49"/>
  <c r="I66" i="49"/>
  <c r="I65" i="49"/>
  <c r="I64" i="49"/>
  <c r="I63" i="49"/>
  <c r="I61" i="49"/>
  <c r="I60" i="49"/>
  <c r="I59" i="49"/>
  <c r="I58" i="49"/>
  <c r="I57" i="49"/>
  <c r="I56" i="49"/>
  <c r="I55" i="49"/>
  <c r="I54" i="49"/>
  <c r="I53" i="49"/>
  <c r="I52" i="49"/>
  <c r="I51" i="49"/>
  <c r="I50" i="49"/>
  <c r="I49" i="49"/>
  <c r="I48" i="49"/>
  <c r="I45" i="49"/>
  <c r="D40" i="49"/>
  <c r="E40" i="49" s="1"/>
  <c r="C40" i="49"/>
  <c r="D39" i="49"/>
  <c r="C39" i="49"/>
  <c r="E39" i="49" s="1"/>
  <c r="I38" i="49"/>
  <c r="H38" i="49"/>
  <c r="G38" i="49"/>
  <c r="E38" i="49"/>
  <c r="D38" i="49"/>
  <c r="C38" i="49"/>
  <c r="I26" i="49"/>
  <c r="H26" i="49"/>
  <c r="G26" i="49"/>
  <c r="D26" i="49"/>
  <c r="E26" i="49" s="1"/>
  <c r="C26" i="49"/>
  <c r="I25" i="49"/>
  <c r="H25" i="49"/>
  <c r="G25" i="49"/>
  <c r="G24" i="49"/>
  <c r="E24" i="49"/>
  <c r="G23" i="49"/>
  <c r="I22" i="49"/>
  <c r="H22" i="49"/>
  <c r="G22" i="49"/>
  <c r="D22" i="49"/>
  <c r="E22" i="49" s="1"/>
  <c r="C22" i="49"/>
  <c r="G21" i="49"/>
  <c r="I20" i="49"/>
  <c r="H20" i="49"/>
  <c r="G20" i="49"/>
  <c r="D20" i="49"/>
  <c r="C20" i="49"/>
  <c r="E20" i="49" s="1"/>
  <c r="I19" i="49"/>
  <c r="H19" i="49"/>
  <c r="G19" i="49"/>
  <c r="E19" i="49"/>
  <c r="D19" i="49"/>
  <c r="C19" i="49"/>
  <c r="I18" i="49"/>
  <c r="H18" i="49"/>
  <c r="G18" i="49"/>
  <c r="C18" i="49"/>
  <c r="E18" i="49" s="1"/>
  <c r="I88" i="48" l="1"/>
  <c r="H88" i="48"/>
  <c r="G88" i="48"/>
  <c r="D88" i="48"/>
  <c r="E88" i="48" s="1"/>
  <c r="C88" i="48"/>
  <c r="E86" i="48"/>
  <c r="I85" i="48"/>
  <c r="H85" i="48"/>
  <c r="G85" i="48"/>
  <c r="D85" i="48"/>
  <c r="C85" i="48"/>
  <c r="E85" i="48" s="1"/>
  <c r="D84" i="48"/>
  <c r="D89" i="48" s="1"/>
  <c r="C84" i="48"/>
  <c r="E84" i="48" s="1"/>
  <c r="E89" i="48" s="1"/>
  <c r="I81" i="48"/>
  <c r="I80" i="48"/>
  <c r="I79" i="48"/>
  <c r="I78" i="48"/>
  <c r="I77" i="48"/>
  <c r="I76" i="48"/>
  <c r="I75" i="48"/>
  <c r="I74" i="48"/>
  <c r="I73" i="48"/>
  <c r="I72" i="48"/>
  <c r="I71" i="48"/>
  <c r="I69" i="48"/>
  <c r="I66" i="48"/>
  <c r="I65" i="48"/>
  <c r="I64" i="48"/>
  <c r="I63" i="48"/>
  <c r="I62" i="48"/>
  <c r="I60" i="48"/>
  <c r="I59" i="48"/>
  <c r="I58" i="48"/>
  <c r="I57" i="48"/>
  <c r="I56" i="48"/>
  <c r="I55" i="48"/>
  <c r="I54" i="48"/>
  <c r="I53" i="48"/>
  <c r="I52" i="48"/>
  <c r="I51" i="48"/>
  <c r="I50" i="48"/>
  <c r="I49" i="48"/>
  <c r="I48" i="48"/>
  <c r="I47" i="48"/>
  <c r="I44" i="48"/>
  <c r="D39" i="48"/>
  <c r="E39" i="48" s="1"/>
  <c r="C39" i="48"/>
  <c r="D38" i="48"/>
  <c r="C38" i="48"/>
  <c r="E38" i="48" s="1"/>
  <c r="I37" i="48"/>
  <c r="H37" i="48"/>
  <c r="G37" i="48"/>
  <c r="E37" i="48"/>
  <c r="D37" i="48"/>
  <c r="C37" i="48"/>
  <c r="I25" i="48"/>
  <c r="H25" i="48"/>
  <c r="G25" i="48"/>
  <c r="D25" i="48"/>
  <c r="C25" i="48"/>
  <c r="E25" i="48" s="1"/>
  <c r="I24" i="48"/>
  <c r="H24" i="48"/>
  <c r="G24" i="48"/>
  <c r="G23" i="48"/>
  <c r="E23" i="48"/>
  <c r="G22" i="48"/>
  <c r="I21" i="48"/>
  <c r="H21" i="48"/>
  <c r="G21" i="48"/>
  <c r="D21" i="48"/>
  <c r="E21" i="48" s="1"/>
  <c r="C21" i="48"/>
  <c r="G20" i="48"/>
  <c r="I19" i="48"/>
  <c r="H19" i="48"/>
  <c r="G19" i="48"/>
  <c r="D19" i="48"/>
  <c r="C19" i="48"/>
  <c r="E19" i="48" s="1"/>
  <c r="I18" i="48"/>
  <c r="H18" i="48"/>
  <c r="G18" i="48"/>
  <c r="D18" i="48"/>
  <c r="E18" i="48" s="1"/>
  <c r="C18" i="48"/>
  <c r="I17" i="48"/>
  <c r="H17" i="48"/>
  <c r="G17" i="48"/>
  <c r="C17" i="48"/>
  <c r="E17" i="48" s="1"/>
  <c r="C89" i="48" l="1"/>
  <c r="I88" i="47"/>
  <c r="H88" i="47"/>
  <c r="G88" i="47"/>
  <c r="D88" i="47"/>
  <c r="C88" i="47"/>
  <c r="E88" i="47" s="1"/>
  <c r="E86" i="47"/>
  <c r="I85" i="47"/>
  <c r="H85" i="47"/>
  <c r="G85" i="47"/>
  <c r="D85" i="47"/>
  <c r="C85" i="47"/>
  <c r="E85" i="47" s="1"/>
  <c r="D84" i="47"/>
  <c r="D89" i="47" s="1"/>
  <c r="C84" i="47"/>
  <c r="E84" i="47" s="1"/>
  <c r="E89" i="47" s="1"/>
  <c r="I81" i="47"/>
  <c r="I80" i="47"/>
  <c r="I79" i="47"/>
  <c r="I78" i="47"/>
  <c r="I77" i="47"/>
  <c r="I76" i="47"/>
  <c r="I75" i="47"/>
  <c r="I74" i="47"/>
  <c r="I73" i="47"/>
  <c r="I72" i="47"/>
  <c r="I71" i="47"/>
  <c r="I70" i="47"/>
  <c r="I69" i="47"/>
  <c r="I66" i="47"/>
  <c r="I65" i="47"/>
  <c r="I64" i="47"/>
  <c r="I63" i="47"/>
  <c r="I62" i="47"/>
  <c r="I60" i="47"/>
  <c r="I59" i="47"/>
  <c r="I58" i="47"/>
  <c r="I57" i="47"/>
  <c r="I56" i="47"/>
  <c r="I55" i="47"/>
  <c r="I54" i="47"/>
  <c r="I53" i="47"/>
  <c r="I52" i="47"/>
  <c r="I51" i="47"/>
  <c r="I50" i="47"/>
  <c r="I49" i="47"/>
  <c r="I48" i="47"/>
  <c r="I47" i="47"/>
  <c r="I44" i="47"/>
  <c r="E39" i="47"/>
  <c r="D39" i="47"/>
  <c r="C39" i="47"/>
  <c r="D38" i="47"/>
  <c r="C38" i="47"/>
  <c r="E38" i="47" s="1"/>
  <c r="I37" i="47"/>
  <c r="H37" i="47"/>
  <c r="G37" i="47"/>
  <c r="D37" i="47"/>
  <c r="C37" i="47"/>
  <c r="E37" i="47" s="1"/>
  <c r="I25" i="47"/>
  <c r="H25" i="47"/>
  <c r="G25" i="47"/>
  <c r="D25" i="47"/>
  <c r="C25" i="47"/>
  <c r="E25" i="47" s="1"/>
  <c r="I24" i="47"/>
  <c r="H24" i="47"/>
  <c r="G24" i="47"/>
  <c r="G23" i="47"/>
  <c r="E23" i="47"/>
  <c r="G22" i="47"/>
  <c r="I21" i="47"/>
  <c r="H21" i="47"/>
  <c r="G21" i="47"/>
  <c r="E21" i="47"/>
  <c r="D21" i="47"/>
  <c r="C21" i="47"/>
  <c r="G20" i="47"/>
  <c r="I19" i="47"/>
  <c r="H19" i="47"/>
  <c r="G19" i="47"/>
  <c r="D19" i="47"/>
  <c r="C19" i="47"/>
  <c r="E19" i="47" s="1"/>
  <c r="I18" i="47"/>
  <c r="H18" i="47"/>
  <c r="G18" i="47"/>
  <c r="D18" i="47"/>
  <c r="E18" i="47" s="1"/>
  <c r="C18" i="47"/>
  <c r="I17" i="47"/>
  <c r="H17" i="47"/>
  <c r="G17" i="47"/>
  <c r="C17" i="47"/>
  <c r="E17" i="47" s="1"/>
  <c r="C89" i="47" l="1"/>
  <c r="I88" i="46"/>
  <c r="H88" i="46"/>
  <c r="G88" i="46"/>
  <c r="D88" i="46"/>
  <c r="C88" i="46"/>
  <c r="E88" i="46" s="1"/>
  <c r="E86" i="46"/>
  <c r="I85" i="46"/>
  <c r="H85" i="46"/>
  <c r="G85" i="46"/>
  <c r="D85" i="46"/>
  <c r="C85" i="46"/>
  <c r="E85" i="46" s="1"/>
  <c r="D84" i="46"/>
  <c r="D89" i="46" s="1"/>
  <c r="C84" i="46"/>
  <c r="E84" i="46" s="1"/>
  <c r="E89" i="46" s="1"/>
  <c r="I81" i="46"/>
  <c r="I80" i="46"/>
  <c r="I79" i="46"/>
  <c r="I78" i="46"/>
  <c r="I77" i="46"/>
  <c r="I76" i="46"/>
  <c r="I75" i="46"/>
  <c r="I74" i="46"/>
  <c r="I73" i="46"/>
  <c r="I72" i="46"/>
  <c r="I71" i="46"/>
  <c r="I70" i="46"/>
  <c r="I69" i="46"/>
  <c r="I66" i="46"/>
  <c r="I65" i="46"/>
  <c r="I64" i="46"/>
  <c r="I63" i="46"/>
  <c r="I62" i="46"/>
  <c r="I60" i="46"/>
  <c r="I59" i="46"/>
  <c r="I58" i="46"/>
  <c r="I57" i="46"/>
  <c r="I56" i="46"/>
  <c r="I55" i="46"/>
  <c r="I54" i="46"/>
  <c r="I53" i="46"/>
  <c r="I52" i="46"/>
  <c r="I51" i="46"/>
  <c r="I50" i="46"/>
  <c r="I49" i="46"/>
  <c r="I48" i="46"/>
  <c r="I47" i="46"/>
  <c r="I44" i="46"/>
  <c r="E39" i="46"/>
  <c r="D39" i="46"/>
  <c r="C39" i="46"/>
  <c r="D38" i="46"/>
  <c r="C38" i="46"/>
  <c r="E38" i="46" s="1"/>
  <c r="I37" i="46"/>
  <c r="H37" i="46"/>
  <c r="G37" i="46"/>
  <c r="D37" i="46"/>
  <c r="C37" i="46"/>
  <c r="E37" i="46" s="1"/>
  <c r="I25" i="46"/>
  <c r="H25" i="46"/>
  <c r="G25" i="46"/>
  <c r="D25" i="46"/>
  <c r="C25" i="46"/>
  <c r="E25" i="46" s="1"/>
  <c r="I24" i="46"/>
  <c r="H24" i="46"/>
  <c r="G24" i="46"/>
  <c r="G23" i="46"/>
  <c r="E23" i="46"/>
  <c r="G22" i="46"/>
  <c r="I21" i="46"/>
  <c r="H21" i="46"/>
  <c r="G21" i="46"/>
  <c r="E21" i="46"/>
  <c r="D21" i="46"/>
  <c r="C21" i="46"/>
  <c r="G20" i="46"/>
  <c r="I19" i="46"/>
  <c r="H19" i="46"/>
  <c r="G19" i="46"/>
  <c r="D19" i="46"/>
  <c r="E19" i="46" s="1"/>
  <c r="C19" i="46"/>
  <c r="I18" i="46"/>
  <c r="H18" i="46"/>
  <c r="G18" i="46"/>
  <c r="D18" i="46"/>
  <c r="C18" i="46"/>
  <c r="E18" i="46" s="1"/>
  <c r="I17" i="46"/>
  <c r="H17" i="46"/>
  <c r="G17" i="46"/>
  <c r="C17" i="46"/>
  <c r="E17" i="46" s="1"/>
  <c r="C89" i="46" l="1"/>
  <c r="I88" i="45"/>
  <c r="H88" i="45"/>
  <c r="G88" i="45"/>
  <c r="D88" i="45"/>
  <c r="C88" i="45"/>
  <c r="E88" i="45" s="1"/>
  <c r="E86" i="45"/>
  <c r="I85" i="45"/>
  <c r="H85" i="45"/>
  <c r="G85" i="45"/>
  <c r="D85" i="45"/>
  <c r="C85" i="45"/>
  <c r="E85" i="45" s="1"/>
  <c r="D84" i="45"/>
  <c r="D89" i="45" s="1"/>
  <c r="C84" i="45"/>
  <c r="E84" i="45" s="1"/>
  <c r="E89" i="45" s="1"/>
  <c r="I81" i="45"/>
  <c r="I80" i="45"/>
  <c r="I79" i="45"/>
  <c r="I78" i="45"/>
  <c r="I77" i="45"/>
  <c r="I76" i="45"/>
  <c r="I75" i="45"/>
  <c r="I74" i="45"/>
  <c r="I73" i="45"/>
  <c r="I72" i="45"/>
  <c r="I71" i="45"/>
  <c r="I70" i="45"/>
  <c r="I69" i="45"/>
  <c r="I66" i="45"/>
  <c r="I65" i="45"/>
  <c r="I64" i="45"/>
  <c r="I63" i="45"/>
  <c r="I62" i="45"/>
  <c r="I60" i="45"/>
  <c r="I59" i="45"/>
  <c r="I58" i="45"/>
  <c r="I57" i="45"/>
  <c r="I56" i="45"/>
  <c r="I55" i="45"/>
  <c r="I54" i="45"/>
  <c r="I53" i="45"/>
  <c r="I52" i="45"/>
  <c r="I51" i="45"/>
  <c r="I50" i="45"/>
  <c r="I49" i="45"/>
  <c r="I48" i="45"/>
  <c r="I47" i="45"/>
  <c r="I44" i="45"/>
  <c r="I39" i="45"/>
  <c r="H39" i="45"/>
  <c r="G39" i="45"/>
  <c r="D39" i="45"/>
  <c r="C39" i="45"/>
  <c r="E39" i="45" s="1"/>
  <c r="D38" i="45"/>
  <c r="C38" i="45"/>
  <c r="E38" i="45" s="1"/>
  <c r="I37" i="45"/>
  <c r="H37" i="45"/>
  <c r="G37" i="45"/>
  <c r="D37" i="45"/>
  <c r="E37" i="45" s="1"/>
  <c r="C37" i="45"/>
  <c r="I25" i="45"/>
  <c r="H25" i="45"/>
  <c r="G25" i="45"/>
  <c r="D25" i="45"/>
  <c r="C25" i="45"/>
  <c r="E25" i="45" s="1"/>
  <c r="I24" i="45"/>
  <c r="H24" i="45"/>
  <c r="G24" i="45"/>
  <c r="G23" i="45"/>
  <c r="E23" i="45"/>
  <c r="G22" i="45"/>
  <c r="I21" i="45"/>
  <c r="H21" i="45"/>
  <c r="G21" i="45"/>
  <c r="D21" i="45"/>
  <c r="C21" i="45"/>
  <c r="E21" i="45" s="1"/>
  <c r="G20" i="45"/>
  <c r="I19" i="45"/>
  <c r="H19" i="45"/>
  <c r="G19" i="45"/>
  <c r="D19" i="45"/>
  <c r="C19" i="45"/>
  <c r="E19" i="45" s="1"/>
  <c r="I18" i="45"/>
  <c r="H18" i="45"/>
  <c r="G18" i="45"/>
  <c r="E18" i="45"/>
  <c r="D18" i="45"/>
  <c r="C18" i="45"/>
  <c r="I17" i="45"/>
  <c r="H17" i="45"/>
  <c r="G17" i="45"/>
  <c r="C17" i="45"/>
  <c r="E17" i="45" s="1"/>
  <c r="C89" i="45" l="1"/>
  <c r="I88" i="44"/>
  <c r="H88" i="44"/>
  <c r="G88" i="44"/>
  <c r="D88" i="44"/>
  <c r="C88" i="44"/>
  <c r="E88" i="44" s="1"/>
  <c r="E86" i="44"/>
  <c r="I85" i="44"/>
  <c r="H85" i="44"/>
  <c r="G85" i="44"/>
  <c r="D85" i="44"/>
  <c r="C85" i="44"/>
  <c r="E85" i="44" s="1"/>
  <c r="D84" i="44"/>
  <c r="D89" i="44" s="1"/>
  <c r="C84" i="44"/>
  <c r="E84" i="44" s="1"/>
  <c r="E89" i="44" s="1"/>
  <c r="I81" i="44"/>
  <c r="I80" i="44"/>
  <c r="I79" i="44"/>
  <c r="I78" i="44"/>
  <c r="I77" i="44"/>
  <c r="I76" i="44"/>
  <c r="I75" i="44"/>
  <c r="I74" i="44"/>
  <c r="I73" i="44"/>
  <c r="I72" i="44"/>
  <c r="I71" i="44"/>
  <c r="I70" i="44"/>
  <c r="I69" i="44"/>
  <c r="I66" i="44"/>
  <c r="I65" i="44"/>
  <c r="I64" i="44"/>
  <c r="I63" i="44"/>
  <c r="I62" i="44"/>
  <c r="I60" i="44"/>
  <c r="I59" i="44"/>
  <c r="I58" i="44"/>
  <c r="I57" i="44"/>
  <c r="I56" i="44"/>
  <c r="I55" i="44"/>
  <c r="I54" i="44"/>
  <c r="I53" i="44"/>
  <c r="I52" i="44"/>
  <c r="I51" i="44"/>
  <c r="I50" i="44"/>
  <c r="I49" i="44"/>
  <c r="I48" i="44"/>
  <c r="I47" i="44"/>
  <c r="I44" i="44"/>
  <c r="I39" i="44"/>
  <c r="H39" i="44"/>
  <c r="G39" i="44"/>
  <c r="D39" i="44"/>
  <c r="C39" i="44"/>
  <c r="E39" i="44" s="1"/>
  <c r="D38" i="44"/>
  <c r="C38" i="44"/>
  <c r="E38" i="44" s="1"/>
  <c r="I37" i="44"/>
  <c r="H37" i="44"/>
  <c r="G37" i="44"/>
  <c r="D37" i="44"/>
  <c r="C37" i="44"/>
  <c r="E37" i="44" s="1"/>
  <c r="I25" i="44"/>
  <c r="H25" i="44"/>
  <c r="G25" i="44"/>
  <c r="D25" i="44"/>
  <c r="C25" i="44"/>
  <c r="E25" i="44" s="1"/>
  <c r="I24" i="44"/>
  <c r="H24" i="44"/>
  <c r="G24" i="44"/>
  <c r="G23" i="44"/>
  <c r="E23" i="44"/>
  <c r="G22" i="44"/>
  <c r="I21" i="44"/>
  <c r="H21" i="44"/>
  <c r="G21" i="44"/>
  <c r="D21" i="44"/>
  <c r="C21" i="44"/>
  <c r="E21" i="44" s="1"/>
  <c r="G20" i="44"/>
  <c r="I19" i="44"/>
  <c r="H19" i="44"/>
  <c r="G19" i="44"/>
  <c r="D19" i="44"/>
  <c r="C19" i="44"/>
  <c r="E19" i="44" s="1"/>
  <c r="I18" i="44"/>
  <c r="H18" i="44"/>
  <c r="G18" i="44"/>
  <c r="E18" i="44"/>
  <c r="D18" i="44"/>
  <c r="C18" i="44"/>
  <c r="I17" i="44"/>
  <c r="H17" i="44"/>
  <c r="G17" i="44"/>
  <c r="E17" i="44"/>
  <c r="C17" i="44"/>
  <c r="I88" i="43"/>
  <c r="H88" i="43"/>
  <c r="G88" i="43"/>
  <c r="D88" i="43"/>
  <c r="C88" i="43"/>
  <c r="E88" i="43" s="1"/>
  <c r="E86" i="43"/>
  <c r="I85" i="43"/>
  <c r="H85" i="43"/>
  <c r="G85" i="43"/>
  <c r="D85" i="43"/>
  <c r="C85" i="43"/>
  <c r="E85" i="43" s="1"/>
  <c r="E84" i="43"/>
  <c r="D84" i="43"/>
  <c r="C84" i="43"/>
  <c r="C89" i="43" s="1"/>
  <c r="I81" i="43"/>
  <c r="I80" i="43"/>
  <c r="I79" i="43"/>
  <c r="I78" i="43"/>
  <c r="I77" i="43"/>
  <c r="I76" i="43"/>
  <c r="I75" i="43"/>
  <c r="I74" i="43"/>
  <c r="I73" i="43"/>
  <c r="I72" i="43"/>
  <c r="I71" i="43"/>
  <c r="I70" i="43"/>
  <c r="I69" i="43"/>
  <c r="I66" i="43"/>
  <c r="I65" i="43"/>
  <c r="I64" i="43"/>
  <c r="I63" i="43"/>
  <c r="I62" i="43"/>
  <c r="I60" i="43"/>
  <c r="I59" i="43"/>
  <c r="I58" i="43"/>
  <c r="I57" i="43"/>
  <c r="I56" i="43"/>
  <c r="I55" i="43"/>
  <c r="I54" i="43"/>
  <c r="I53" i="43"/>
  <c r="I52" i="43"/>
  <c r="I51" i="43"/>
  <c r="I50" i="43"/>
  <c r="I49" i="43"/>
  <c r="I48" i="43"/>
  <c r="I47" i="43"/>
  <c r="I44" i="43"/>
  <c r="I39" i="43"/>
  <c r="H39" i="43"/>
  <c r="G39" i="43"/>
  <c r="D39" i="43"/>
  <c r="C39" i="43"/>
  <c r="E39" i="43" s="1"/>
  <c r="D38" i="43"/>
  <c r="C38" i="43"/>
  <c r="E38" i="43" s="1"/>
  <c r="I37" i="43"/>
  <c r="H37" i="43"/>
  <c r="G37" i="43"/>
  <c r="D37" i="43"/>
  <c r="C37" i="43"/>
  <c r="E37" i="43" s="1"/>
  <c r="I25" i="43"/>
  <c r="H25" i="43"/>
  <c r="G25" i="43"/>
  <c r="D25" i="43"/>
  <c r="C25" i="43"/>
  <c r="E25" i="43" s="1"/>
  <c r="I24" i="43"/>
  <c r="H24" i="43"/>
  <c r="G24" i="43"/>
  <c r="G23" i="43"/>
  <c r="E23" i="43"/>
  <c r="G22" i="43"/>
  <c r="I21" i="43"/>
  <c r="H21" i="43"/>
  <c r="G21" i="43"/>
  <c r="D21" i="43"/>
  <c r="C21" i="43"/>
  <c r="E21" i="43" s="1"/>
  <c r="G20" i="43"/>
  <c r="I19" i="43"/>
  <c r="H19" i="43"/>
  <c r="G19" i="43"/>
  <c r="D19" i="43"/>
  <c r="C19" i="43"/>
  <c r="E19" i="43" s="1"/>
  <c r="I18" i="43"/>
  <c r="H18" i="43"/>
  <c r="G18" i="43"/>
  <c r="D18" i="43"/>
  <c r="E18" i="43" s="1"/>
  <c r="C18" i="43"/>
  <c r="I17" i="43"/>
  <c r="H17" i="43"/>
  <c r="G17" i="43"/>
  <c r="C17" i="43"/>
  <c r="E17" i="43" s="1"/>
  <c r="E89" i="43" l="1"/>
  <c r="C89" i="44"/>
  <c r="I88" i="42" l="1"/>
  <c r="H88" i="42"/>
  <c r="G88" i="42"/>
  <c r="D88" i="42"/>
  <c r="C88" i="42"/>
  <c r="E88" i="42" s="1"/>
  <c r="E86" i="42"/>
  <c r="I85" i="42"/>
  <c r="H85" i="42"/>
  <c r="G85" i="42"/>
  <c r="D85" i="42"/>
  <c r="C85" i="42"/>
  <c r="D84" i="42"/>
  <c r="C84" i="42"/>
  <c r="E84" i="42" s="1"/>
  <c r="I81" i="42"/>
  <c r="I80" i="42"/>
  <c r="I79" i="42"/>
  <c r="I78" i="42"/>
  <c r="I77" i="42"/>
  <c r="I76" i="42"/>
  <c r="I75" i="42"/>
  <c r="I74" i="42"/>
  <c r="I73" i="42"/>
  <c r="I72" i="42"/>
  <c r="I71" i="42"/>
  <c r="I70" i="42"/>
  <c r="I69" i="42"/>
  <c r="I66" i="42"/>
  <c r="I65" i="42"/>
  <c r="I64" i="42"/>
  <c r="I63" i="42"/>
  <c r="I62" i="42"/>
  <c r="I60" i="42"/>
  <c r="I59" i="42"/>
  <c r="I58" i="42"/>
  <c r="I57" i="42"/>
  <c r="I56" i="42"/>
  <c r="I55" i="42"/>
  <c r="I54" i="42"/>
  <c r="I53" i="42"/>
  <c r="I52" i="42"/>
  <c r="I51" i="42"/>
  <c r="I50" i="42"/>
  <c r="I49" i="42"/>
  <c r="I48" i="42"/>
  <c r="I47" i="42"/>
  <c r="I44" i="42"/>
  <c r="I39" i="42"/>
  <c r="H39" i="42"/>
  <c r="G39" i="42"/>
  <c r="D39" i="42"/>
  <c r="C39" i="42"/>
  <c r="D38" i="42"/>
  <c r="C38" i="42"/>
  <c r="E38" i="42" s="1"/>
  <c r="I37" i="42"/>
  <c r="H37" i="42"/>
  <c r="G37" i="42"/>
  <c r="D37" i="42"/>
  <c r="C37" i="42"/>
  <c r="I25" i="42"/>
  <c r="H25" i="42"/>
  <c r="G25" i="42"/>
  <c r="E25" i="42"/>
  <c r="D25" i="42"/>
  <c r="C25" i="42"/>
  <c r="I24" i="42"/>
  <c r="H24" i="42"/>
  <c r="G24" i="42"/>
  <c r="G23" i="42"/>
  <c r="E23" i="42"/>
  <c r="G22" i="42"/>
  <c r="I21" i="42"/>
  <c r="H21" i="42"/>
  <c r="G21" i="42"/>
  <c r="D21" i="42"/>
  <c r="C21" i="42"/>
  <c r="G20" i="42"/>
  <c r="I19" i="42"/>
  <c r="H19" i="42"/>
  <c r="G19" i="42"/>
  <c r="D19" i="42"/>
  <c r="C19" i="42"/>
  <c r="I18" i="42"/>
  <c r="H18" i="42"/>
  <c r="G18" i="42"/>
  <c r="D18" i="42"/>
  <c r="C18" i="42"/>
  <c r="I17" i="42"/>
  <c r="H17" i="42"/>
  <c r="G17" i="42"/>
  <c r="C17" i="42"/>
  <c r="E17" i="42" s="1"/>
  <c r="B23" i="41"/>
  <c r="E17" i="41"/>
  <c r="G13" i="41"/>
  <c r="B9" i="41"/>
  <c r="E18" i="42" l="1"/>
  <c r="D89" i="42"/>
  <c r="E21" i="42"/>
  <c r="E39" i="42"/>
  <c r="E85" i="42"/>
  <c r="E89" i="42" s="1"/>
  <c r="E19" i="42"/>
  <c r="E37" i="42"/>
  <c r="C89" i="42"/>
  <c r="D40" i="50"/>
  <c r="D40" i="42"/>
  <c r="I17" i="49"/>
  <c r="H17" i="49"/>
  <c r="I16" i="49"/>
  <c r="H36" i="45"/>
  <c r="D16" i="50"/>
  <c r="E16" i="50"/>
  <c r="E17" i="49"/>
  <c r="D17" i="49"/>
  <c r="C40" i="50"/>
  <c r="H35" i="42"/>
  <c r="E36" i="49"/>
  <c r="H35" i="44"/>
  <c r="C40" i="48"/>
  <c r="G15" i="46"/>
  <c r="G26" i="46"/>
  <c r="E35" i="43"/>
  <c r="D40" i="46"/>
  <c r="E35" i="42"/>
  <c r="I15" i="44"/>
  <c r="G16" i="42"/>
  <c r="E35" i="47"/>
  <c r="D40" i="48"/>
  <c r="I35" i="48"/>
  <c r="G36" i="42"/>
  <c r="H15" i="48"/>
  <c r="D36" i="48"/>
  <c r="C36" i="48"/>
  <c r="E36" i="48"/>
  <c r="E40" i="48"/>
  <c r="C40" i="42"/>
  <c r="C36" i="49"/>
  <c r="D36" i="49"/>
  <c r="H35" i="48"/>
  <c r="G26" i="44"/>
  <c r="G15" i="44"/>
  <c r="I37" i="49"/>
  <c r="E35" i="50"/>
  <c r="E40" i="47"/>
  <c r="G16" i="48"/>
  <c r="D36" i="50"/>
  <c r="C36" i="50"/>
  <c r="E36" i="50"/>
  <c r="E40" i="50"/>
  <c r="C40" i="44"/>
  <c r="I35" i="44"/>
  <c r="G26" i="50"/>
  <c r="G15" i="50"/>
  <c r="G15" i="42"/>
  <c r="G26" i="42"/>
  <c r="H35" i="43"/>
  <c r="H36" i="49"/>
  <c r="C40" i="43"/>
  <c r="H35" i="46"/>
  <c r="D41" i="49"/>
  <c r="G36" i="43"/>
  <c r="G36" i="50"/>
  <c r="D15" i="45"/>
  <c r="C15" i="45"/>
  <c r="E15" i="45"/>
  <c r="D16" i="44"/>
  <c r="E16" i="44"/>
  <c r="D36" i="42"/>
  <c r="C36" i="42"/>
  <c r="E36" i="42"/>
  <c r="E40" i="42"/>
  <c r="I15" i="48"/>
  <c r="H35" i="45"/>
  <c r="I35" i="47"/>
  <c r="H36" i="48"/>
  <c r="E36" i="44"/>
  <c r="E40" i="44"/>
  <c r="C35" i="47"/>
  <c r="D35" i="47"/>
  <c r="I36" i="45"/>
  <c r="H37" i="49"/>
  <c r="G26" i="43"/>
  <c r="G15" i="43"/>
  <c r="H15" i="44"/>
  <c r="H36" i="46"/>
  <c r="C40" i="45"/>
  <c r="G17" i="49"/>
  <c r="D15" i="50"/>
  <c r="C15" i="50"/>
  <c r="E15" i="50"/>
  <c r="E16" i="43"/>
  <c r="D16" i="43"/>
  <c r="G27" i="49"/>
  <c r="G16" i="49"/>
  <c r="G35" i="48"/>
  <c r="D15" i="46"/>
  <c r="C15" i="46"/>
  <c r="E15" i="46"/>
  <c r="I15" i="47"/>
  <c r="G26" i="45"/>
  <c r="G15" i="45"/>
  <c r="G36" i="46"/>
  <c r="I36" i="44"/>
  <c r="D16" i="42"/>
  <c r="E16" i="42"/>
  <c r="G36" i="44"/>
  <c r="C40" i="46"/>
  <c r="I15" i="42"/>
  <c r="I36" i="46"/>
  <c r="C41" i="49"/>
  <c r="H36" i="50"/>
  <c r="H15" i="42"/>
  <c r="G26" i="48"/>
  <c r="G15" i="48"/>
  <c r="D35" i="44"/>
  <c r="C35" i="44"/>
  <c r="E35" i="44"/>
  <c r="H15" i="46"/>
  <c r="H15" i="50"/>
  <c r="D16" i="48"/>
  <c r="E16" i="48"/>
  <c r="H35" i="50"/>
  <c r="H15" i="43"/>
  <c r="G37" i="49"/>
  <c r="I36" i="49"/>
  <c r="G36" i="47"/>
  <c r="D35" i="48"/>
  <c r="C35" i="48"/>
  <c r="E35" i="48"/>
  <c r="I15" i="45"/>
  <c r="D15" i="47"/>
  <c r="C15" i="47"/>
  <c r="E15" i="47"/>
  <c r="D37" i="49"/>
  <c r="C37" i="49"/>
  <c r="E37" i="49"/>
  <c r="E41" i="49"/>
  <c r="D40" i="43"/>
  <c r="G36" i="49"/>
  <c r="G16" i="43"/>
  <c r="D40" i="45"/>
  <c r="I36" i="47"/>
  <c r="H36" i="47"/>
  <c r="G15" i="47"/>
  <c r="G26" i="47"/>
  <c r="H36" i="44"/>
  <c r="E16" i="46"/>
  <c r="D16" i="46"/>
  <c r="D16" i="45"/>
  <c r="E16" i="45"/>
  <c r="E16" i="47"/>
  <c r="D16" i="47"/>
  <c r="G35" i="50"/>
  <c r="I36" i="43"/>
  <c r="D15" i="48"/>
  <c r="C15" i="48"/>
  <c r="E15" i="48"/>
  <c r="H36" i="43"/>
  <c r="D35" i="43"/>
  <c r="C35" i="43"/>
  <c r="D16" i="49"/>
  <c r="C16" i="49"/>
  <c r="E16" i="49"/>
  <c r="G35" i="43"/>
  <c r="D35" i="42"/>
  <c r="C35" i="42"/>
  <c r="I35" i="45"/>
  <c r="H16" i="49"/>
  <c r="G16" i="47"/>
  <c r="D15" i="44"/>
  <c r="C15" i="44"/>
  <c r="E15" i="44"/>
  <c r="D40" i="47"/>
  <c r="D35" i="45"/>
  <c r="C35" i="45"/>
  <c r="E35" i="45"/>
  <c r="D40" i="44"/>
  <c r="C36" i="44"/>
  <c r="D36" i="44"/>
  <c r="D36" i="43"/>
  <c r="C36" i="43"/>
  <c r="E36" i="43"/>
  <c r="E40" i="43"/>
  <c r="I35" i="43"/>
  <c r="G35" i="42"/>
  <c r="G35" i="46"/>
  <c r="G36" i="45"/>
  <c r="G16" i="50"/>
  <c r="G35" i="45"/>
  <c r="E36" i="47"/>
  <c r="D36" i="47"/>
  <c r="C36" i="47"/>
  <c r="C40" i="47"/>
  <c r="D36" i="45"/>
  <c r="C36" i="45"/>
  <c r="E36" i="45"/>
  <c r="E40" i="45"/>
  <c r="D36" i="46"/>
  <c r="C36" i="46"/>
  <c r="E36" i="46"/>
  <c r="E40" i="46"/>
  <c r="D35" i="46"/>
  <c r="C35" i="46"/>
  <c r="E35" i="46"/>
  <c r="H15" i="47"/>
  <c r="G35" i="44"/>
  <c r="I15" i="43"/>
  <c r="I35" i="50"/>
  <c r="H35" i="47"/>
  <c r="I35" i="42"/>
  <c r="G16" i="45"/>
  <c r="I36" i="42"/>
  <c r="G35" i="47"/>
  <c r="G36" i="48"/>
  <c r="D15" i="42"/>
  <c r="C15" i="42"/>
  <c r="E15" i="42"/>
  <c r="H15" i="45"/>
  <c r="G16" i="46"/>
  <c r="I35" i="46"/>
  <c r="D15" i="43"/>
  <c r="C15" i="43"/>
  <c r="E15" i="43"/>
  <c r="I36" i="50"/>
  <c r="D35" i="50"/>
  <c r="C35" i="50"/>
  <c r="G16" i="44"/>
  <c r="H36" i="42"/>
  <c r="I36" i="48"/>
  <c r="I15" i="46"/>
</calcChain>
</file>

<file path=xl/sharedStrings.xml><?xml version="1.0" encoding="utf-8"?>
<sst xmlns="http://schemas.openxmlformats.org/spreadsheetml/2006/main" count="3838" uniqueCount="520">
  <si>
    <t xml:space="preserve">AGÊNCIA DE DEFESA E FISCALIZAÇÃO AGROPECUÁRIA DO ESTADO DE PERNAMBUCO - ADAGRO </t>
  </si>
  <si>
    <t>CARGOS</t>
  </si>
  <si>
    <t>Auxiliar de Defesa Agropecuária</t>
  </si>
  <si>
    <t xml:space="preserve">Analistas de Defesa Agropecuário </t>
  </si>
  <si>
    <t>VAGAS</t>
  </si>
  <si>
    <t>OCUPADOS</t>
  </si>
  <si>
    <t>QUANTITATIVO</t>
  </si>
  <si>
    <t xml:space="preserve"> QUANTITATIVO DE CARGOS EFETIVOS DO QUADRO DE PESSOAL DA ADAGRO, COM BASE NAS LC Nº 197 DE 21/12/2011 C/C 242 DE 08/10/2013 REGULAMENTADAS PELOS DEC. Nº 39.695 DE 09/08/2013 C/C 46.251 DE 12/07/2018;</t>
  </si>
  <si>
    <t>E DE CONTRATOS TEMPORÁRIOS, CONFORME DECRETO Nº 44.947 DE 04/09/2017.</t>
  </si>
  <si>
    <t>GUSTAVO LELIS</t>
  </si>
  <si>
    <t xml:space="preserve">Técnico Agrícola C T D </t>
  </si>
  <si>
    <t>Notas: 1. As células em cinza e azul são de preenchimento automático, portanto é importante não editá-las; 2. Nunca mesclar células; 3. Atentar para as notas explicativas nas celulas do cabeçalho e na legenda ao final desta planilha.</t>
  </si>
  <si>
    <t>CATEGORIA</t>
  </si>
  <si>
    <t>QTD.</t>
  </si>
  <si>
    <t>COM</t>
  </si>
  <si>
    <t>CTD</t>
  </si>
  <si>
    <t>TOTAL</t>
  </si>
  <si>
    <t>QUANTITATIVO DOS SERVIDORES ESTATUTÁRIOS</t>
  </si>
  <si>
    <t>SEM CARGO COMISSIONADO E FUNÇÃO GRATIFICADA</t>
  </si>
  <si>
    <t>COM CARGO COMISSIONADO</t>
  </si>
  <si>
    <t xml:space="preserve">COM FUNÇÃO GRATIFICADA </t>
  </si>
  <si>
    <t xml:space="preserve">CEDIDOS </t>
  </si>
  <si>
    <t>EM LICENÇA SEM VENCIMENTO</t>
  </si>
  <si>
    <t>EM SUBSTITUIÇÃO CARGO / FUNÇÃO</t>
  </si>
  <si>
    <t>QUANTITATIVO DOS SERVIDORES EXTRA QUADRO</t>
  </si>
  <si>
    <t>COM FUNÇÃO GRATIFICADA</t>
  </si>
  <si>
    <t>AGENTE POLÍTICO</t>
  </si>
  <si>
    <t>SITUAÇÃO DOS SERVIDORES ESTATUTÁRIOS CEDIDOS</t>
  </si>
  <si>
    <t>SERVIDOR CEDIDO</t>
  </si>
  <si>
    <t>PODER / ESFERA</t>
  </si>
  <si>
    <t>LOTAÇÃO</t>
  </si>
  <si>
    <t>DATA DA CESSÃO</t>
  </si>
  <si>
    <t>CARGO OCUPADO</t>
  </si>
  <si>
    <t>SÍMBOLO</t>
  </si>
  <si>
    <t>EXECUTIVO ESTADUAL</t>
  </si>
  <si>
    <t>IPA</t>
  </si>
  <si>
    <t>S D A</t>
  </si>
  <si>
    <t>TOTAL DOS CEDIDOS</t>
  </si>
  <si>
    <t>LEGENDA:</t>
  </si>
  <si>
    <t>[1] NOME DA ENTIDADE OU ÓRGÃO DA ADMINISTRAÇÃO PÚBLICA ESTADUAL E SUA SIGLA. EX. SECRETARIA DA CONTROLADORIA-GERAL DO ESTADO - SCGE.</t>
  </si>
  <si>
    <t>[2] DATA DA ÚLTIMA ATUALIZAÇÃO DA PLANILHA NO FORMATO DD/MM/AAAA. A PLANILHA DEVERÁ APRESENTAR DATA DE ATUALIZAÇÃO ATÉ O 10º DIA ÚTIL DO MÊS SUBSEQUENTE.</t>
  </si>
  <si>
    <t>[3] CATEGORIA DOS SERVIDORES. EX. AGENTE POLÍTICO / EXTRA QUADRO; COMISSIONADO SEM VÍNCULO; EXTRA QUADRO - COMISSIONADO; EXTRA QUADRO - FUNÇÃO GRATIFICADA; EXTRA QUADRO - SEM RECEBIMENTO NA FOLHA DE PAGAMENTO; ESTATUTÁRIO CEDIDO; ESTATUTÁRIO COM CARGO COMISSIONADO; ESTATUTÁRIO EM LICENÇA SEM VENCIMENTO; ESTATUTÁRIO SEM CARGO / FUNÇÃO; ESTATUTÁRIO EM SUBSTITUIÇÃO CARGO / FUNÇÃO; ESTATUTÁRIO MEMBRO DE CONSELHO FISCAL;  GRATIFICAÇÃO - COMISSÃO PERMANENTE DE LICITAÇÃO, ETC.</t>
  </si>
  <si>
    <t>[4] QUANTITATIVO DE SERVIDORES POR CATEGORIA.</t>
  </si>
  <si>
    <t>[5] REGISTRAR O QUANTITATIVO DE SERVIDORES ESTATUTÁRIOS SEM CARGO EM COMISSÃO E FUNÇÃO GRATIFICADA.</t>
  </si>
  <si>
    <t>[6] REGISTRAR O QUANTITATIVO DE SERVIDORES ESTATUTÁRIOS COM CARGO EM COMISSÃO, EM TODOS OS NÍVEIS (DAS, DAS-1, DAS-2, DAS-3, DAS-4, DAS-5, CAA-1, CAA-2, CAA-3, CAA-4 E CAA-5)</t>
  </si>
  <si>
    <t>[7] REGISTRAR O QUANTITATIVO DE SERVIDORES ESTATUTÁRIOS COM FUNÇÃO GRATIFICADA, EM TODOS OS NÍVEIS (FDA, FDA-1, FDA-2, FDA-3, FDA-4, FGS-1, FGS-2, FGS-3, FGA-1, FGA-2 E FGA-3)</t>
  </si>
  <si>
    <t>[8] REGISTRAR O QUANTITATIVO DE SERVIDORES ESTATUTÁRIOS CEDIDOS A OUTROS ÓRGÃOS OU ENTIDADES DA ADMINISTRAÇÃO PÚBLICA, DIRETA OU INDIRETA, DE QUALQUER PODER OU ESFERA GOVERNAMENTAL. ESTE QUANTITATIVO DEVE SER O MESMO DO CAMPO [24].</t>
  </si>
  <si>
    <t>[9] REGISTRAR O QUANTITATIVO DE SERVIDORES ESTATUTÁRIOS EM LICENÇA SEM VENCIMENTOS.</t>
  </si>
  <si>
    <t>[10] REGISTRAR O QUANTITATIVO DE SERVIDORES ESTATUTÁRIOS EM SUBSTITUIÇÃO DE CARGOS EM COMISSÃO OU FUNÇÕES GRATIFICADAS.</t>
  </si>
  <si>
    <t>[11] (CÉLULA DE PREENCHIMENTO AUTOMÁTICO). SOMATÓRIO DE TODOS OS QUANTITATIVOS ANTERIORES, RELATIVOS AOS SERVIDORES ESTATUTÁRIOS.</t>
  </si>
  <si>
    <t>[12] REGISTRAR O QUANTITATIVO DE SERVIDORES EXTRA QUADRO SEM CARGO EM COMISSÃO E FUNÇÃO GRATIFICADA.</t>
  </si>
  <si>
    <t>[13] REGISTRAR O QUANTITATIVO DE SERVIDORES EXTRA QUADRO COM CARGO EM COMISSÃO, EM TODOS OS NÍVEIS (DAS, DAS-1, DAS-2, DAS-3, DAS-4, DAS-5, CAA-1, CAA-2, CAA-3, CAA-4 E CAA-5)</t>
  </si>
  <si>
    <t>[14] REGISTRAR O QUANTITATIVO DE SERVIDORES EXTRA QUADRO COM FUNÇÃO GRATIFICADA, EM TODOS OS NÍVEIS (FDA, FDA-1, FDA-2, FDA-3, FDA-4, FGS-1, FGS-2, FGS-3, FGA-1, FGA-2 E FGA-3)</t>
  </si>
  <si>
    <t>[15] REGISTRAR O QUANTITATIVO DE SERVIDORES EXTRA QUADRO DESIGNADO COMO AGENTE POLÍTICO.</t>
  </si>
  <si>
    <t>[16] (CÉLULA DE PREENCHIMENTO AUTOMÁTICO). SOMATÓRIO DE TODOS OS QUANTITATIVOS ANTERIORES, RELATIVOS AOS SERVIDORES EXTRA QUADRO.</t>
  </si>
  <si>
    <t>[17] QUADRO COM A RELAÇÃO DETALHADA DOS SERVIDORES ESTATUTÁRIOS CEDIDOS A OUTROS ÓRGÃOS OU ENTIDADES DA ADMINISTRAÇÃO PÚBLICA, DIRETA OU INDIRETA, DE QUALQUER PODER OU ESFERA GOVERNAMENTAL.</t>
  </si>
  <si>
    <t>[18] REGISTRAR O NOME COMPLETO DO SERVIDOR ESTATUTÁRIO CEDIDO.</t>
  </si>
  <si>
    <t>[19] REGISTRAR PARA QUAL PODER E ESFERA DA ADMINISTRAÇÃO PÚBLICA. EX. EXECUTIVO ESTADUAL / PE; LEGISLATIVO MUNICIPAL / OLINDA; JUDICIÁRIO FEDERAL / UNIÃO.</t>
  </si>
  <si>
    <t>[20] REGISTRAR O SETOR E ÓRGÃO OU ENTIDADE DE ATUAÇÃO DO SERVIDOR ESTATUTÁRIO CEDIDO. EX. SETORIAL DE CONTROLE INTERNO - SCI / SEE.</t>
  </si>
  <si>
    <t>[21] REGISTRAR A DATA EM QUE O SERVIDOR ESTATUTÁRIO FOI CEDIDO. FORMATO: DD/MM/AAAA.</t>
  </si>
  <si>
    <t>[22] REGISTRAR O NOME E SIGLA DO CARGO ASSUMIDO PELO SERVIDOR ESTATUTÁRIO CEDIDO. EX. ASSESSOR ESPECIAL DE CONTROLE INTERNO-AECI; GERENTE DE LICITAÇÕES E CONTRATOS-GLIC, ETC.</t>
  </si>
  <si>
    <t>[23] REGISTRAR O SÍMBOLO DO CARGO EM COMISSÃO OU FUNÇÃO GRATIFICADA DO SERVIDOR ESTATUTÁRIO CEDIDO. EX. DAS, DAS-1, DAS-2, CAA-3, FDA-2, FGS-1, FGA-2 OU QUALQUER OUTRO QUE O ÓRGÃO OU ENTIDADE TENHA INSTITUÍDO EM SUA GESTÃO FINANCEIRA DE FOLHA DE PAGAMENTO.</t>
  </si>
  <si>
    <t>[24] (CÉLULA DE PREENCHIMENTO AUTOMÁTICO). QUANTITATIVO DE SERVIDORES ESTATUTÁRIOS CEDIDOS A OUTROS ÓRGÃOS OU ENTIDADES DA ADMINISTRAÇÃO PÚBLICA, DIRETA OU INDIRETA, DE QUALQUER PODER OU ESFERA GOVERNAMENTAL. ESTE QUANTITATIVO DEVE SER O MESMO DO CAMPO [8].</t>
  </si>
  <si>
    <t>03</t>
  </si>
  <si>
    <t>CONFORME QUADRO EXPLICATIVO ABAIXO.</t>
  </si>
  <si>
    <t xml:space="preserve">Fiscal Estadual Agropecuário – (Animal e Vegetal) </t>
  </si>
  <si>
    <t xml:space="preserve">Assistente de Defesa Agropecuária </t>
  </si>
  <si>
    <t xml:space="preserve">GUSTAVO ADOLFO LELIS CABRAL </t>
  </si>
  <si>
    <t>FUNÇÃO GRATIF</t>
  </si>
  <si>
    <t>FGS-2</t>
  </si>
  <si>
    <t>EST E CLT</t>
  </si>
  <si>
    <t>(*) SE ENCONTRA NESSA FUNÇÃO GRATIFICADA DE UNIDADE DESDE JUNHO/2022 E PERMANECE ATÉ 30/06/2023.</t>
  </si>
  <si>
    <t>FGS-1</t>
  </si>
  <si>
    <t>(2) Se encontra nessa função desde junho de 2023.</t>
  </si>
  <si>
    <t>02</t>
  </si>
  <si>
    <t>57</t>
  </si>
  <si>
    <t>70</t>
  </si>
  <si>
    <t>LENILDA TAVARES DE LIMA (*) (**)</t>
  </si>
  <si>
    <t>REJANE RAMOS GONÇALVES (**) (2)</t>
  </si>
  <si>
    <t>EST= FISCAL (ANIMAL + VEGETAL) = 152 + ANALISTA = 03 + ASSISTENTE = 70 AUXILIAR = 57 = TOTAL 282</t>
  </si>
  <si>
    <t>EXQ (69 Poder Executivo)</t>
  </si>
  <si>
    <t>Atualizado até 31/01/2024</t>
  </si>
  <si>
    <t>CADASTRO-RH-DGAF, 20/02/2024</t>
  </si>
  <si>
    <t>(**) jJá está cedida com portaria da SAD, portaria automática que saiu no dia 29/12/2023 pela SAD.</t>
  </si>
  <si>
    <t>Todos os servidores de outra esfera (prefeituras) foram devolvidos aos órgão de origem por determinação da governadora em janeiro/2024.</t>
  </si>
  <si>
    <t>Agência de Defesa e Fiscalização Agropecuária do Estado de Pernambuco - ADAGRO</t>
  </si>
  <si>
    <t xml:space="preserve">                              ANEXO II - CARGOS EM COMISSÃO E FUNÇÕES GRATIFICADAS [DESCRITIVO DOS OCUPANTES, QUANTITATIVOS E VAGAS NÃO PREENCHIDAS] (ITENS 4.3 E 4.4 DO ANEXO I, DA PORTARIA SCGE Nº 27/2022)</t>
  </si>
  <si>
    <t>CARGOS COMISSIONADOS</t>
  </si>
  <si>
    <t>DESCRITIVO [3]</t>
  </si>
  <si>
    <t>SÍMBOLO [4]</t>
  </si>
  <si>
    <t>LOTAÇÃO [5]</t>
  </si>
  <si>
    <t>CATEGORIA [6]</t>
  </si>
  <si>
    <t>QTD. [7]</t>
  </si>
  <si>
    <t>SERVIDOR [8]</t>
  </si>
  <si>
    <t>AGP [9]</t>
  </si>
  <si>
    <t>VENCIMENTO [10]</t>
  </si>
  <si>
    <t>REPRESENTAÇÃO [11]</t>
  </si>
  <si>
    <t>MONTANTE (12)</t>
  </si>
  <si>
    <t>DIRETORA PRESIDENTE</t>
  </si>
  <si>
    <t>DAS-1</t>
  </si>
  <si>
    <t>GAB/PRESI</t>
  </si>
  <si>
    <t>EST</t>
  </si>
  <si>
    <t>RAQUEL MELO DE MIRANDA</t>
  </si>
  <si>
    <t>DIRETORA DE GESTÃO ADMINISTRATIVA E FINANCEIRA</t>
  </si>
  <si>
    <t>DAS-5</t>
  </si>
  <si>
    <t>DGAF</t>
  </si>
  <si>
    <t>CLEITON MARQUES DE ANDRADE</t>
  </si>
  <si>
    <t>ASSESSOR TÉCNICO DE APOIO A PROCURADORIA GERAL DO ESTADO</t>
  </si>
  <si>
    <t>ASTPGE</t>
  </si>
  <si>
    <t>MARCELO SILVA MARINHO</t>
  </si>
  <si>
    <t>ASSESSORA DE COMUNICAÇÃO</t>
  </si>
  <si>
    <t>CAA-3</t>
  </si>
  <si>
    <t>COMUNICAÇÃO</t>
  </si>
  <si>
    <t>FLÁVIA BEZERRA CAVALCANTI</t>
  </si>
  <si>
    <t xml:space="preserve">COORDENADORA ESTADUAL DE CONVÊNIOS </t>
  </si>
  <si>
    <t>CAA-2</t>
  </si>
  <si>
    <t>DPEC</t>
  </si>
  <si>
    <t xml:space="preserve">CINTYA DE FÁTIMA LOPES DA SLVA </t>
  </si>
  <si>
    <t>COORDENADOR ESTADUAL DE INFORMÁTICA</t>
  </si>
  <si>
    <t>NUINF</t>
  </si>
  <si>
    <t>MARCOS ALEXANDRE BARBOSA DELGADO</t>
  </si>
  <si>
    <t>ASSESSORA</t>
  </si>
  <si>
    <t>LICITAÇÃO</t>
  </si>
  <si>
    <t>ARIMAR MICHELINE DA SILVA LIMA</t>
  </si>
  <si>
    <t>AUXILIAR TÉCNICO</t>
  </si>
  <si>
    <t>CAA-4</t>
  </si>
  <si>
    <t>XXX</t>
  </si>
  <si>
    <t>VAGO</t>
  </si>
  <si>
    <t>DESCRIÇÃO DOS CARGOS COMISSIONADOS [13]</t>
  </si>
  <si>
    <t>SIMBOLO [14]</t>
  </si>
  <si>
    <t>QTD. PREENCHIDOS [15]</t>
  </si>
  <si>
    <t>QTD. VAGO [16]</t>
  </si>
  <si>
    <t>TOTAL QTD. [17]</t>
  </si>
  <si>
    <t>TOTAL AGP [18]</t>
  </si>
  <si>
    <t>TOTAL VENCIMENTO [19]</t>
  </si>
  <si>
    <t>TOTAL REPRESENTAÇÃO [20]</t>
  </si>
  <si>
    <t>Cargo Comissionado de Direção e Assessoramento</t>
  </si>
  <si>
    <t>DAS</t>
  </si>
  <si>
    <t>Cargo Comissionado de Direção e Assessoramento - 1</t>
  </si>
  <si>
    <t>Cargo Comissionado de Direção e Assessoramento - 2</t>
  </si>
  <si>
    <t>DAS-2</t>
  </si>
  <si>
    <t>Cargo Comissionado de Direção e Assessoramento - 3</t>
  </si>
  <si>
    <t>DAS-3</t>
  </si>
  <si>
    <t>Cargo Comissionado de Direção e Assessoramento - 4</t>
  </si>
  <si>
    <t>DAS-4</t>
  </si>
  <si>
    <t>Cargo Comissionado de Direção e Assessoramento - 5</t>
  </si>
  <si>
    <t>Cargo de Assessoramento - 1</t>
  </si>
  <si>
    <t>CAA-1</t>
  </si>
  <si>
    <t>Cargo de Assessoramento - 2</t>
  </si>
  <si>
    <t>Cargo de Assessoramento - 3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</si>
  <si>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</si>
  <si>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Cargo de Assessoramento - 4</t>
  </si>
  <si>
    <t>Cargo de Assessoramento - 5</t>
  </si>
  <si>
    <t>CAA-5</t>
  </si>
  <si>
    <t>TOTAL DOS CARGOS COMISSIONADOS E DAS SUAS REMUNERAÇÕES</t>
  </si>
  <si>
    <t>FUNÇÃO GRATIFICADA DE DIREÇÃO E ASSESSORAMENTO</t>
  </si>
  <si>
    <t>DESCRITIVO [22]</t>
  </si>
  <si>
    <t>SÍMBOLO [23]</t>
  </si>
  <si>
    <t>LOTAÇÃO [24]</t>
  </si>
  <si>
    <t>CATEGORIA [25]</t>
  </si>
  <si>
    <t>QTD. [26]</t>
  </si>
  <si>
    <t>SERVIDOR [27]</t>
  </si>
  <si>
    <t>VENCIMENTO [28]</t>
  </si>
  <si>
    <t>REPRESENTAÇÃO [29]</t>
  </si>
  <si>
    <t>MONTANTE [30]</t>
  </si>
  <si>
    <t>DIRETOR DE PLANEJAMENTO ESTRATÉGICO E CONVÊNIOS</t>
  </si>
  <si>
    <t>FDA-3</t>
  </si>
  <si>
    <t>PAULO ROBERTO DE ANDRADE LIMA</t>
  </si>
  <si>
    <t>DIRETOR DE DEFESA DE INSPEÇÃO VEGETAL</t>
  </si>
  <si>
    <t>DDIV</t>
  </si>
  <si>
    <t>JURANDIR BARBOSA CAVALCANTE JÚNIOR</t>
  </si>
  <si>
    <t>DIRETOR DE DEFESA DE INSPEÇÃO ANIMAL</t>
  </si>
  <si>
    <t>DDIA</t>
  </si>
  <si>
    <t>FERNANDO GOES DE MIRANADA</t>
  </si>
  <si>
    <t>COORDENADOR ESTADUAL DE PRODUTOS DE ORIGEM ANIMAL E VEGETAL</t>
  </si>
  <si>
    <t>FDA-4</t>
  </si>
  <si>
    <t>ANTÔNIO TELES NETO</t>
  </si>
  <si>
    <t>RELAÇÃO DAS FUNÇÕES GRATIFICADAS DE DIREÇÃO E ASSESSORAMENTO [31]</t>
  </si>
  <si>
    <t>SIMBOLO [32]</t>
  </si>
  <si>
    <t>QTD. PREENCHIDOS [33]</t>
  </si>
  <si>
    <t>QTD. VAGO [34]</t>
  </si>
  <si>
    <t>TOTAL QTD. [35]</t>
  </si>
  <si>
    <t>TOTAL VENCIMENTO [36]</t>
  </si>
  <si>
    <t>TOTAL REPRESENTAÇÃO [37]</t>
  </si>
  <si>
    <t>TOTAL MONTANTE [38]</t>
  </si>
  <si>
    <t>Função Gratificada de Direção e Assessoramento</t>
  </si>
  <si>
    <t>FDA</t>
  </si>
  <si>
    <t>Função Gratificada de Direção e Assessoramento - 1</t>
  </si>
  <si>
    <t>FDA-1</t>
  </si>
  <si>
    <t>Função Gratificada de Direção e Assessoramento - 2</t>
  </si>
  <si>
    <t>FDA-2</t>
  </si>
  <si>
    <t>Função Gratificada de Direção e Assessoramento - 3</t>
  </si>
  <si>
    <t>(PAULO, JURANDIR E FERNANDO, EST) =</t>
  </si>
  <si>
    <t>Função Gratificada de Direção e Assessoramento - 4</t>
  </si>
  <si>
    <t>(ANTÔNIO) =</t>
  </si>
  <si>
    <t>TOTAL DAS FUNÇÕES GRATIFICADAS DE DIREÇÃO E ASSESSORAMENTO E DAS SUAS REMUNERAÇÕES</t>
  </si>
  <si>
    <t>FUNÇÃO GRATIFICADA DE SUPERVISÃO E APOIO</t>
  </si>
  <si>
    <t>DESCRITIVO [39]</t>
  </si>
  <si>
    <t>SÍMBOLO [40]</t>
  </si>
  <si>
    <t>LOTAÇÃO [41]</t>
  </si>
  <si>
    <t>CATEGORIA [42]</t>
  </si>
  <si>
    <t>QTD. [43]</t>
  </si>
  <si>
    <t>SERVIDOR [44]</t>
  </si>
  <si>
    <t>VENCIMENTO [45]</t>
  </si>
  <si>
    <t>REPRESENTAÇÃO [46]</t>
  </si>
  <si>
    <t>MONTANTE [47]</t>
  </si>
  <si>
    <t>ASSESSORA ESPECIAL DE CONTROLE INTERNO</t>
  </si>
  <si>
    <t>KÉSIA ALCÂNTARA QUEIROZ PONTUAL</t>
  </si>
  <si>
    <t>GERENTE ESTADUAL DE TRÂNSITO ANIMAL</t>
  </si>
  <si>
    <t>MARCELLA LUIZ DE FIGUEIREDO BARBOSA</t>
  </si>
  <si>
    <t>GERENTE REGIONAL DE SERRA TALHADA</t>
  </si>
  <si>
    <t>FRANCISCO ELÍSIO VALGUEIRO MALTA FEITOSA (****) IURY UZÊDA ROCHA</t>
  </si>
  <si>
    <t>R$ 8.075,56 + R$ 4.440,25</t>
  </si>
  <si>
    <t>R$ 1.392,80 + R$ 1.392,80</t>
  </si>
  <si>
    <t>GERENTE REGIONAL DE SURUBIM</t>
  </si>
  <si>
    <t>MARIA EUGÊNIA SORIANO FERREIRA NUNES</t>
  </si>
  <si>
    <t>GERENTE REGIONAL DE PETROLINA</t>
  </si>
  <si>
    <t>MARIA LISIÊ MOURA PORFÍRIO DE SANTANA</t>
  </si>
  <si>
    <t>GERENTE REGIONAL DE CARUARU</t>
  </si>
  <si>
    <t>LUIS CARLOS DE ARAÚJO</t>
  </si>
  <si>
    <t>GERENTE ESTADUAL DE DEFESA VEGETAL</t>
  </si>
  <si>
    <t>PAULO ROBERTO PEREIRA FRANÇA</t>
  </si>
  <si>
    <t>GERENTE REGIONAL DE SANHARÓ</t>
  </si>
  <si>
    <t>JANAYRA MAGALHÃES LEITE</t>
  </si>
  <si>
    <t>GERENTE REGIONAL DE OURICURI</t>
  </si>
  <si>
    <t>JOÃO CARLOS ALVES DE SIQUEIRA</t>
  </si>
  <si>
    <t>GERENTE ESTADUAL DE SISTEMA AGROPECUÁRIA</t>
  </si>
  <si>
    <t>MARCOS ANTÔNIO SIMAS PEIXOTO</t>
  </si>
  <si>
    <t>GERENTE REGIONAL DE SALGUEIRO</t>
  </si>
  <si>
    <t>DERCIVAL FREIRE DE MENEZES</t>
  </si>
  <si>
    <t>GERENTE REGIONAL DE RECIFE</t>
  </si>
  <si>
    <t>JOSÉ AURÉLIO COSTA GALINDO</t>
  </si>
  <si>
    <t>GERENTE REGIONAL DE SERTÂNIA</t>
  </si>
  <si>
    <t>FRANCISCO DE ASSIS HONÓRIO REMÍGIO</t>
  </si>
  <si>
    <t>GERENTE ESTADUAL ADMINISTRATIVA E FINANCEIRA</t>
  </si>
  <si>
    <t>MARIA DO SOCORRO DOS SANTOS</t>
  </si>
  <si>
    <t>GERENTE REGIONAL DE GARANHUNS</t>
  </si>
  <si>
    <t>ELDO CAVALCANTI NOVAES</t>
  </si>
  <si>
    <t>GERENTE REGIONAL DE PALMARES</t>
  </si>
  <si>
    <t>EXQ</t>
  </si>
  <si>
    <t>LAURO TELES DE CARVALHO FILHO (PERPART)</t>
  </si>
  <si>
    <t>GERENTE ESTADUAL DE INSPEÇÃO ANIMAL</t>
  </si>
  <si>
    <t>GLENDA MÔNIDA LUNA DE HOLANDA</t>
  </si>
  <si>
    <t>GERENTE ESTADUAL DE CADASTRO E REGISTRO</t>
  </si>
  <si>
    <t>RAQUEL REJANE RODRIGUES DE ARAÚJO (** MARCELO SUBSTITUI EM GOZO DE LP)</t>
  </si>
  <si>
    <t>R$ 5.125,45 + R$ 5.125,45</t>
  </si>
  <si>
    <t>R$ 6.518,25 + R$ 6.518,25</t>
  </si>
  <si>
    <t>GERENTE ESTADUAL DE DEFESA ANIMAL</t>
  </si>
  <si>
    <t>SAMY BIANCHINI</t>
  </si>
  <si>
    <t>GERENTE ESTADUAL DE INSPEÇÃO VEGETAL</t>
  </si>
  <si>
    <t>FILIPE DE MOURA E REIS DE MELO</t>
  </si>
  <si>
    <t>CHEFE ESTADUAL DO AMOXARIFADO</t>
  </si>
  <si>
    <r>
      <t>GILVAN NATANAEL DE SOUZA (</t>
    </r>
    <r>
      <rPr>
        <b/>
        <sz val="8"/>
        <color theme="1"/>
        <rFont val="Arial"/>
        <family val="2"/>
      </rPr>
      <t>PERPART</t>
    </r>
    <r>
      <rPr>
        <sz val="8"/>
        <color theme="1"/>
        <rFont val="Arial"/>
        <family val="2"/>
      </rPr>
      <t>)</t>
    </r>
  </si>
  <si>
    <t>GABINETE</t>
  </si>
  <si>
    <t xml:space="preserve">AIRTON EUSTÁQUIO COSTA MIRANDA </t>
  </si>
  <si>
    <t>FUNÇÃO GRATIFICADA DE SUPERVISÃO-1 - GRH/ CADASTRO</t>
  </si>
  <si>
    <t>FUNÇÃO GRATIFICADA DE SUPERVISÃO-2</t>
  </si>
  <si>
    <t xml:space="preserve">REJANE MARIA SOBRAL </t>
  </si>
  <si>
    <t>R$ 8 479,33</t>
  </si>
  <si>
    <t>ISABELE VALENTE NEVES</t>
  </si>
  <si>
    <t>FLÁVIO DE OLIVEIRA SILVA</t>
  </si>
  <si>
    <t>FUNÇÃO GRATIFICADA DE APOIO-1</t>
  </si>
  <si>
    <t>FGA-1</t>
  </si>
  <si>
    <t xml:space="preserve">NÃO OCUPADO (VAGO) </t>
  </si>
  <si>
    <t xml:space="preserve">KALINA MARIA REBELO MONTEIRO </t>
  </si>
  <si>
    <r>
      <t>JURANDIR DUTRA DA SILVA (</t>
    </r>
    <r>
      <rPr>
        <b/>
        <sz val="8"/>
        <color theme="1"/>
        <rFont val="Arial"/>
        <family val="2"/>
      </rPr>
      <t>PERPART</t>
    </r>
    <r>
      <rPr>
        <sz val="8"/>
        <color theme="1"/>
        <rFont val="Arial"/>
        <family val="2"/>
      </rPr>
      <t>)</t>
    </r>
  </si>
  <si>
    <r>
      <t>MÁRIO DIMAS DOS SANTOS (</t>
    </r>
    <r>
      <rPr>
        <b/>
        <sz val="8"/>
        <color theme="1"/>
        <rFont val="Arial"/>
        <family val="2"/>
      </rPr>
      <t>SES</t>
    </r>
    <r>
      <rPr>
        <sz val="8"/>
        <color theme="1"/>
        <rFont val="Arial"/>
        <family val="2"/>
      </rPr>
      <t>)(***)</t>
    </r>
  </si>
  <si>
    <t>JOSÉ STANLEY DE OLIVEIRA SILVA</t>
  </si>
  <si>
    <t>FUNÇÃO GRATIFICADA DE APOIO-2</t>
  </si>
  <si>
    <t>FGA-2</t>
  </si>
  <si>
    <t>ROSÁRIO DE FÁTIMA SOUZA DE BARROS CORREIA</t>
  </si>
  <si>
    <r>
      <t>IRACY LEÃO CASTANHA (</t>
    </r>
    <r>
      <rPr>
        <b/>
        <sz val="8"/>
        <color theme="1"/>
        <rFont val="Arial"/>
        <family val="2"/>
      </rPr>
      <t>PERPART</t>
    </r>
    <r>
      <rPr>
        <sz val="8"/>
        <color theme="1"/>
        <rFont val="Arial"/>
        <family val="2"/>
      </rPr>
      <t>)</t>
    </r>
  </si>
  <si>
    <r>
      <t>JOSÉ ALEXANDRE CAVALCANTE DE ANDRADE (</t>
    </r>
    <r>
      <rPr>
        <b/>
        <sz val="8"/>
        <color theme="1"/>
        <rFont val="Arial"/>
        <family val="2"/>
      </rPr>
      <t>DER</t>
    </r>
    <r>
      <rPr>
        <sz val="8"/>
        <color theme="1"/>
        <rFont val="Arial"/>
        <family val="2"/>
      </rPr>
      <t>)</t>
    </r>
  </si>
  <si>
    <t>ALEXANDRE DA SILVA XAVIER</t>
  </si>
  <si>
    <t>WANESSA NOADYA KETRUY DE OLIVEIRA</t>
  </si>
  <si>
    <r>
      <t>MARIA DE FÁTIMA BARBOSA DA SILVA (</t>
    </r>
    <r>
      <rPr>
        <b/>
        <sz val="8"/>
        <color theme="1"/>
        <rFont val="Arial"/>
        <family val="2"/>
      </rPr>
      <t>PERPART</t>
    </r>
    <r>
      <rPr>
        <sz val="8"/>
        <color theme="1"/>
        <rFont val="Arial"/>
        <family val="2"/>
      </rPr>
      <t xml:space="preserve">) </t>
    </r>
  </si>
  <si>
    <t>RELAÇÃO DAS FUNÇÕES GRATIFICADAS DE SUPERVISÃO E APOIO [48]</t>
  </si>
  <si>
    <t>SIMBOLO [49]</t>
  </si>
  <si>
    <t>QTD. PREENCHIDOS [50]</t>
  </si>
  <si>
    <t>QTD. VAGO [51]</t>
  </si>
  <si>
    <t>TOTAL QTD. [52]</t>
  </si>
  <si>
    <t>TOTAL VENCIMENTO [53]</t>
  </si>
  <si>
    <t>TOTAL REPRESENTAÇÃO [54]</t>
  </si>
  <si>
    <t>TOTAL MONTANTE [55]</t>
  </si>
  <si>
    <t>Função Gratificada de Supervisão -1</t>
  </si>
  <si>
    <t>(um dos servidores está de Licença prêmio e o outro respondendo, os dois estão ganhando a função gratificada, o titular e o substituto)</t>
  </si>
  <si>
    <t>Função Gratificada de Supervisão -2</t>
  </si>
  <si>
    <t xml:space="preserve">FGS-2 </t>
  </si>
  <si>
    <t>(uma servidora está de licença prêmio com outra respondendo, as duas ganhando) e que fôra prorrogada a portaria inicial)</t>
  </si>
  <si>
    <t>Função Gratificada de Supervisão -3</t>
  </si>
  <si>
    <t>FGS-3</t>
  </si>
  <si>
    <t xml:space="preserve">Função Gratificada de Apoio -1 </t>
  </si>
  <si>
    <t xml:space="preserve">FGA-1 </t>
  </si>
  <si>
    <t>Função Gratificada de Apoio -2</t>
  </si>
  <si>
    <t xml:space="preserve">Função Gratificada de Apoio -3 </t>
  </si>
  <si>
    <t>FGA-3</t>
  </si>
  <si>
    <t>TOTAL DAS FUNÇÕES GRATIFICADAS DE SUPERVISÃO E APOIO E DAS SUAS REMUNERAÇÕES</t>
  </si>
  <si>
    <t>TOTAL QTD. PREENCHIDOS [56]</t>
  </si>
  <si>
    <t>TOTAL QTD. VAGO [57]</t>
  </si>
  <si>
    <t>TOTAL QTD. [58]</t>
  </si>
  <si>
    <t>VALOR TOTAL VENCIMENTO [59]</t>
  </si>
  <si>
    <t>VALOR TOTAL REPRESENTAÇÃO [60]</t>
  </si>
  <si>
    <t>VALOR TOTAL MONTANTE [61]</t>
  </si>
  <si>
    <t>QUANTITATIVO TOTAL DOS CARGOS EM COMISSÃO + FUNÇÕES GRATIFICADAS E VALOR TOTAL DAS SUAS REMUNERAÇÕES</t>
  </si>
  <si>
    <t>EMBASAMENTO LEGAL:</t>
  </si>
  <si>
    <t>Lei nº 6.123, de 20 de julho de 1968 (institui o regime jurídico dos funcionários públicos civis do Estado de Pernambuco).</t>
  </si>
  <si>
    <t>Lei nº 16.520, de 27 de dezembro de 2018 (Lei que dispõe sobre a estrutura e o funcionamento do Poder Executivo vigente à epoca da divulgação)</t>
  </si>
  <si>
    <t>Enumerar Decreto(s) de Alocação de Cargos Comissionados e Funções Gratificadas do órgão ou entidade ou normativo equivalente vigentes à epoca da divulgação</t>
  </si>
  <si>
    <t>Decreto que aprova o Regulamento do órgão ou entidade ou normativo equivalente vigente à epoca da divulgação</t>
  </si>
  <si>
    <t>Decreto que aprova o Manual de Serviços do órgão ou entidade ou normativo equivalente vigente à epoca da divulgação</t>
  </si>
  <si>
    <r>
      <t xml:space="preserve">Lei Complemenar </t>
    </r>
    <r>
      <rPr>
        <b/>
        <sz val="8"/>
        <color theme="1"/>
        <rFont val="Arial"/>
        <family val="2"/>
      </rPr>
      <t>480</t>
    </r>
    <r>
      <rPr>
        <sz val="8"/>
        <color theme="1"/>
        <rFont val="Arial"/>
        <family val="2"/>
      </rPr>
      <t xml:space="preserve"> de </t>
    </r>
    <r>
      <rPr>
        <b/>
        <sz val="8"/>
        <color theme="1"/>
        <rFont val="Arial"/>
        <family val="2"/>
      </rPr>
      <t>30 de março de 2022</t>
    </r>
    <r>
      <rPr>
        <sz val="8"/>
        <color theme="1"/>
        <rFont val="Arial"/>
        <family val="2"/>
      </rPr>
      <t xml:space="preserve"> que dispõe sobre medidas de valorização profissional dos servidores públicos do Poder Executivo Estadual, a partir de </t>
    </r>
    <r>
      <rPr>
        <b/>
        <u/>
        <sz val="8"/>
        <color theme="1"/>
        <rFont val="Arial"/>
        <family val="2"/>
      </rPr>
      <t>01/06/2022</t>
    </r>
    <r>
      <rPr>
        <sz val="8"/>
        <color theme="1"/>
        <rFont val="Arial"/>
        <family val="2"/>
      </rPr>
      <t>.</t>
    </r>
  </si>
  <si>
    <r>
      <t xml:space="preserve">Decreto nº </t>
    </r>
    <r>
      <rPr>
        <b/>
        <sz val="8"/>
        <color theme="1"/>
        <rFont val="Arial"/>
        <family val="2"/>
      </rPr>
      <t>54.393</t>
    </r>
    <r>
      <rPr>
        <sz val="8"/>
        <color theme="1"/>
        <rFont val="Arial"/>
        <family val="2"/>
      </rPr>
      <t xml:space="preserve"> de </t>
    </r>
    <r>
      <rPr>
        <b/>
        <sz val="8"/>
        <color theme="1"/>
        <rFont val="Arial"/>
        <family val="2"/>
      </rPr>
      <t>02/01/2023</t>
    </r>
    <r>
      <rPr>
        <sz val="8"/>
        <color theme="1"/>
        <rFont val="Arial"/>
        <family val="2"/>
      </rPr>
      <t xml:space="preserve"> exonerado-os e dispensando-os, a partir de </t>
    </r>
    <r>
      <rPr>
        <b/>
        <u/>
        <sz val="8"/>
        <color theme="1"/>
        <rFont val="Arial"/>
        <family val="2"/>
      </rPr>
      <t>01/01/2023</t>
    </r>
    <r>
      <rPr>
        <sz val="8"/>
        <color theme="1"/>
        <rFont val="Arial"/>
        <family val="2"/>
      </rPr>
      <t xml:space="preserve">, publicado do DOE do dia </t>
    </r>
    <r>
      <rPr>
        <b/>
        <sz val="8"/>
        <color theme="1"/>
        <rFont val="Arial"/>
        <family val="2"/>
      </rPr>
      <t>03/01/2023</t>
    </r>
    <r>
      <rPr>
        <sz val="8"/>
        <color theme="1"/>
        <rFont val="Arial"/>
        <family val="2"/>
      </rPr>
      <t xml:space="preserve"> e republicado em </t>
    </r>
    <r>
      <rPr>
        <b/>
        <sz val="8"/>
        <color theme="1"/>
        <rFont val="Arial"/>
        <family val="2"/>
      </rPr>
      <t>04/01/2023</t>
    </r>
    <r>
      <rPr>
        <sz val="8"/>
        <color theme="1"/>
        <rFont val="Arial"/>
        <family val="2"/>
      </rPr>
      <t>.</t>
    </r>
  </si>
  <si>
    <r>
      <t xml:space="preserve">Decreto nº </t>
    </r>
    <r>
      <rPr>
        <b/>
        <sz val="8"/>
        <color theme="1"/>
        <rFont val="Arial"/>
        <family val="2"/>
      </rPr>
      <t>54.410 de 24/01/2023 aloca e denomina na Sec. Desenvolv. Agrário, Agricultura, Pesca e Pecuária e vinculadas em comissões e Funções Gratificadas.</t>
    </r>
  </si>
  <si>
    <r>
      <t xml:space="preserve">Decreto nº </t>
    </r>
    <r>
      <rPr>
        <b/>
        <sz val="8"/>
        <color theme="1"/>
        <rFont val="Arial"/>
        <family val="2"/>
      </rPr>
      <t>55.626</t>
    </r>
    <r>
      <rPr>
        <sz val="8"/>
        <color theme="1"/>
        <rFont val="Arial"/>
        <family val="2"/>
      </rPr>
      <t xml:space="preserve"> de </t>
    </r>
    <r>
      <rPr>
        <b/>
        <sz val="8"/>
        <color theme="1"/>
        <rFont val="Arial"/>
        <family val="2"/>
      </rPr>
      <t>26/10/2023</t>
    </r>
    <r>
      <rPr>
        <sz val="8"/>
        <color theme="1"/>
        <rFont val="Arial"/>
        <family val="2"/>
      </rPr>
      <t xml:space="preserve"> - Aloca e denomina o cargo em comissão, com financeiro a partir de </t>
    </r>
    <r>
      <rPr>
        <b/>
        <u/>
        <sz val="8"/>
        <color theme="1"/>
        <rFont val="Arial"/>
        <family val="2"/>
      </rPr>
      <t>01/11/2023 (Arimar).</t>
    </r>
  </si>
  <si>
    <r>
      <t xml:space="preserve">Decreto nº </t>
    </r>
    <r>
      <rPr>
        <b/>
        <sz val="8"/>
        <color theme="1"/>
        <rFont val="Arial"/>
        <family val="2"/>
      </rPr>
      <t>55.746</t>
    </r>
    <r>
      <rPr>
        <sz val="8"/>
        <color theme="1"/>
        <rFont val="Arial"/>
        <family val="2"/>
      </rPr>
      <t xml:space="preserve"> de </t>
    </r>
    <r>
      <rPr>
        <b/>
        <sz val="8"/>
        <color theme="1"/>
        <rFont val="Arial"/>
        <family val="2"/>
      </rPr>
      <t>07/11/2023</t>
    </r>
    <r>
      <rPr>
        <sz val="8"/>
        <color theme="1"/>
        <rFont val="Arial"/>
        <family val="2"/>
      </rPr>
      <t xml:space="preserve"> - Aloca e denomina o cargo em comissão de Assessor  de Comunicação passsando para um CAA3 e o Coordenador Estadual de Informática para um CAA-2, com financeiro a partir de </t>
    </r>
    <r>
      <rPr>
        <b/>
        <u/>
        <sz val="8"/>
        <color theme="1"/>
        <rFont val="Arial"/>
        <family val="2"/>
      </rPr>
      <t>01/11/2023 (Alexandre Delgado e Flávia).</t>
    </r>
  </si>
  <si>
    <t>[1] Nome da entidade ou órgão da Administração Pública Estadual e sua Sigla. Ex. Secretaria da Controladoria-Geral do Estado - SCGE.</t>
  </si>
  <si>
    <t>[2] Data da última atualização da planilha no formato DD/MM/AAAA. A planilha deverá apresentar data de atualização até o 10º dia útil do mês subsequente.</t>
  </si>
  <si>
    <t>[3] Descrever o nome do cargo comissionado como consta no Decreto de Alocação do Cargo e/ou Regulamento do órgão ou entidade. Exemplos da SCGE: Secretário Executivo da Controladoria-Geral do Estado, Chefe de Gabinete, Assessor de Comunicação, etc.</t>
  </si>
  <si>
    <t>[4] (célula de preenchimento obrigatório, pois serve de base para a contabilização dos quantitativos totais de cargos, funções e gratificações preenchidos e vagos). Lista suspensa. Simbolo do cargo comissionado, conforme Lei Estadual nº 16.520/2018. Opções: DAS, DAS-1, DAS-2, DAS-3, DAS-4, DAS-5, CAA-1, CAA-2, CAA-3, CAA-4 e CAA-5.</t>
  </si>
  <si>
    <t>[5] Descrever a sigla da lotação referente ao cargo comissionado. Exemplos de siglas da SCGE: GAB/SECGE, GAB/CGAB, CGAB/ASC, etc.</t>
  </si>
  <si>
    <t>[6] (célula de preenchimento obrigatório, pois serve de base para a contabilização dos quantitativos totais de cargos, funções e gratificações preenchidos e vagos). 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</si>
  <si>
    <t>[7] (Não editar as células em cinza). Quantitativo dos cargos comissionados existentes, por servidor. Como essa contagem é por servidor, esse número sempre será "1". Essa coluna servirá como base para contabilizar o quantitativo total de servidores com cargos comissionados.</t>
  </si>
  <si>
    <t>[8] Nome completo do servidor ocupante do cargo comissionado. Caso o cargo esteja vago, a palavra "VAGO" deverá ser inserida na célula correspondente.</t>
  </si>
  <si>
    <t>[9] Valor do subsídio do agente político, em Reais (R$).</t>
  </si>
  <si>
    <t>[10] Valor do vencimento do servidor, em Reais (R$).</t>
  </si>
  <si>
    <t>[11] Valor da representação paga em razão do cargo em comissão, em Reais (R$).</t>
  </si>
  <si>
    <t>[12] (Células de preenchimento automático). Montante resultante da soma entre o subsídio do agente político + vencimento + representação, em Reais (R$).</t>
  </si>
  <si>
    <t>[13] (Não editar as células em cinza). Relação de todos os cargos comissionados, conforme Lei Estadual nº 16.520/2018.</t>
  </si>
  <si>
    <t>[14] (Não editar as células em cinza). Relação de todos os símbolos dos cargos comissionados, conforme Lei Estadual nº 16.520/2018.</t>
  </si>
  <si>
    <t>[15] (Células de preenchimento automático). Quantitativo dos cargos comissionados preenchidos.</t>
  </si>
  <si>
    <t>[16] (Células de preenchimento automático). Quantitativo dos cargos comissionados vagos.</t>
  </si>
  <si>
    <t>[17] (Células de preenchimento automático). Quantitativo dos cargos comissionados existentes (preenchidos + vagos).</t>
  </si>
  <si>
    <t>[18] (Células de preenchimento automático). Valor total do subsídio do agente político, em Reais (R$).</t>
  </si>
  <si>
    <t>[19] (Células de preenchimento automático). Valor total dos vencimentos dos servidores em razão do cargo em comissão, em Reais (R$).</t>
  </si>
  <si>
    <t>[20] (Células de preenchimento automático). Valor total das representações pagas em razão do cargo em comissão, em Reais (R$).</t>
  </si>
  <si>
    <t>[21] (Células de preenchimento automático). Valor total dos montantes resultantes da soma entre os subsídios dos agentes políticos + vencimentos + representações, em Reais (R$).</t>
  </si>
  <si>
    <t>[22] Descrever o nome da função gratificada de direção e assessoramento, conforme Decreto de Alocação da Função Gratificada e/ou Regulamento do órgão ou entidade. Exemplos da SCGE: Diretora da Ouvidoria-Geral do Estado, Gestora da Setorial Contábil, Coordenador de Auditoria de Obras Públicas, etc.</t>
  </si>
  <si>
    <t>[23] (célula de preenchimento obrigatório, pois serve de base para a contabilização dos quantitativos totais de cargos, funções e gratificações preenchidos e vagos). Lista suspensa. Simbolo da função gratificada de direção e assessoramento, conforme Lei Estadual No 16.520/2018. Opções: FDA, FDA-1, FDA-2, FDA-3, FDA-4.</t>
  </si>
  <si>
    <t>[24] Descrever a sigla da lotação referente à função gratificada de direção e assessoramento. Exemplos de siglas da SCGE: GAB/DOGE, DPGE/GAF/GSC, DAUD/COP, etc.</t>
  </si>
  <si>
    <t>[25] (célula de preenchimento obrigatório, pois serve de base para a contabilização dos quantitativos totais de cargos, funções e gratificações preenchidos e vagos). 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</si>
  <si>
    <t>[26] (Não editar as células em cinza). Quantitativo das funções gratificadas de direção e assessoramento existentes, por servidor. Como essa contagem é por servidor, esse número sempre será "1". Essa coluna servirá como base para contabilizar o quantitativo total de servidores com função gratificada de direção e assessoramento.</t>
  </si>
  <si>
    <t>[27] Nome completo do servidor ocupante da função gratificada de direção e assessoramento. Caso a função gratificada de direção e assessoramento esteja vaga, a palavra "VAGA" deverá ser inserida na célula correspondente.</t>
  </si>
  <si>
    <t>[28] Valor do vencimento do servidor, em Reais (R$).</t>
  </si>
  <si>
    <t>[29] Valor da representação paga em razão da função gratificada de direção e assessoramento, em Reais (R$).</t>
  </si>
  <si>
    <t>[30] (Células de preenchimento automático). Montante resultante da soma entre o vencimento + representação, em Reais (R$).</t>
  </si>
  <si>
    <t>[31] (Não editar as células em cinza). Relação de todas as funções gratificadas de direção e assessoramento, conforme Lei Estadual nº 16.520/2018.</t>
  </si>
  <si>
    <t>[32] (Não editar as células em cinza). Relação de todos os símbolos das funções gratificadas de direção e assessoramento, conforme Lei Estadual nº 16.520/2018.</t>
  </si>
  <si>
    <t>[33] (Células de preenchimento automático). Quantitativo das funções gratificadas de direção e assessoramento preenchidos.</t>
  </si>
  <si>
    <t>[34] (Células de preenchimento automático). Quantitativo das funções gratificadas de direção e assessoramento vagas.</t>
  </si>
  <si>
    <t>[35] (Células de preenchimento automático). Quantitativo das funções gratificadas de direção e assessoramento existentes (preenchidos + vagos).</t>
  </si>
  <si>
    <t>[36] (Células de preenchimento automático). Valor total dos vencimentos dos servidores, em Reais (R$).</t>
  </si>
  <si>
    <t>[37] (Células de preenchimento automático). Valor total das representações pagas em razão da função gratificada de direção e assessoramento, em Reais (R$).</t>
  </si>
  <si>
    <t>[38] (Células de preenchimento automático). Valor total dos montantes resultantes da soma entre os vencimentos + representações, em Reais (R$).</t>
  </si>
  <si>
    <t xml:space="preserve">[39] Descrever o nome da função gratificada de supervisão e apoio como consta no Decreto de Alocação da Função Gratificada e/ou Manual de Serviços do órgão ou entidade. Exemplos da SCGE: Chefia da Unidade de Apoio e Projetos, Chefia da Unidade de Obras e Serviços de Engenharia, Chefia da Unidade de Licitações e Contratos, Função Gratificada de Supervisão 3, Função Gratificada de Apoio 2 etc. </t>
  </si>
  <si>
    <t>[40] (célula de preenchimento obrigatório, pois serve de base para a contabilização dos quantitativos totais de cargos, funções e gratificações preenchidos e vagos). Lista suspensa. Simbolo da função gratificada de supervisão e apoio, conforme Lei Estadual No 16.520/2018. Opções: FGS-1, FGS-2, FGS-3, FGA-1, FGA-2 e FGA-3.</t>
  </si>
  <si>
    <t>[41] Descrever a sigla da lotação referente à função gratificada de supervisão e apoio. Exemplos de siglas da SCGE: DAUD/UAPP, DAUD/COP/UAOP, DAUD/CLC/UALC, etc.</t>
  </si>
  <si>
    <t>[42] (célula de preenchimento obrigatório, pois serve de base para a contabilização dos quantitativos totais de cargos, funções e gratificações preenchidos e vagos). 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</si>
  <si>
    <t>[43] (Não editar as células em cinza). Quantitativo das funções gratificadas de supervisão e apoio existentes, por servidor. Como essa contagem é por servidor, esse número sempre será "1". Essa coluna servirá como base para contabilizar o quantitativo total de servidores com função gratificada de supervisão e apoio.</t>
  </si>
  <si>
    <t>[44] Nome completo do servidor ocupante da função gratificada de supervisão e apoio. Caso a função gratificada de supervisão e apoio esteja vaga, a palavra "VAGA" deverá ser inserida na célula correspondente.</t>
  </si>
  <si>
    <t>[45] Valor do vencimento do servidor, em Reais (R$).</t>
  </si>
  <si>
    <t>[46] Valor da representação paga em razão da função gratificada de supervisão e apoio, em Reais (R$).</t>
  </si>
  <si>
    <t>[47] (Células de preenchimento automático). Montante resultante da soma entre o vencimento + representação, em Reais (R$).</t>
  </si>
  <si>
    <t>[48] (Não editar as células em cinza). Relação de todas as funções gratificadas de supervisão e apoio, conforme Lei Estadual nº 16.520/2018.</t>
  </si>
  <si>
    <t>[49] (Não editar as células em cinza). Relação de todos os símbolos das funções gratificadas de supervisão e apoio, conforme Lei Estadual nº 16.520/2018.</t>
  </si>
  <si>
    <t>[50] (Células de preenchimento automático). Quantitativo das funções gratificadas de supervisão e apoio preenchidos.</t>
  </si>
  <si>
    <t>[51] (Células de preenchimento automático). Quantitativo das funções gratificadas de supervisão e apoio vagos.</t>
  </si>
  <si>
    <t>[52] (Células de preenchimento automático). Quantitativo das funções gratificadas de supervisão e apoio existentes (preenchidos + vagos).</t>
  </si>
  <si>
    <t>[53] (Células de preenchimento automático). Valor total dos vencimentos dos servidores, em Reais (R$).</t>
  </si>
  <si>
    <t>[54] (Células de preenchimento automático). Valor total das representações pagas em razão da função gratificada de supervisão e apoio, em Reais (R$).</t>
  </si>
  <si>
    <t>[55] (Células de preenchimento automático). Valor total dos montantes resultantes da soma entre os vencimentos + representações, em Reais (R$).</t>
  </si>
  <si>
    <t>[56] (Células de preenchimento automático). Quantitativo dos cargos em comissão + funções gratificadas preenchidos.</t>
  </si>
  <si>
    <t>[57] (Células de preenchimento automático). Quantitativo dos cargos em comissão + funções gratificadas vagos.</t>
  </si>
  <si>
    <t>[58] (Células de preenchimento automático). Quantitativo dos cargos em comissão + funções gratificadas existentes (preenchidos + vagos).</t>
  </si>
  <si>
    <t>[59] (Células de preenchimento automático). Valor total dos vencimentos dos cargos comissionados + funções gratificadas, em Reais (R$).</t>
  </si>
  <si>
    <t>[60] (Células de preenchimento automático). Valor total das representações pagas em razão dos cargos comissionados + funções gratificadas, em Reais (R$).</t>
  </si>
  <si>
    <t>[61] (Células de preenchimento automático). Valor total dos montantes resultantes da soma entre os vencimentos + representações pagas em razão dos cargos comissionados + funções gratificadas, em Reais (R$).</t>
  </si>
  <si>
    <r>
      <t xml:space="preserve">(**) Pela portaria ADAGRO nº 037 de 24/10/2023 - DOE 199 de 24/10/2023, se encontra respondendo pela servidora, o servidor </t>
    </r>
    <r>
      <rPr>
        <b/>
        <u/>
        <sz val="7"/>
        <color rgb="FF000000"/>
        <rFont val="Arial"/>
        <family val="2"/>
      </rPr>
      <t>Marcelo Souza de Santana</t>
    </r>
    <r>
      <rPr>
        <sz val="7"/>
        <color rgb="FF000000"/>
        <rFont val="Arial"/>
        <family val="2"/>
      </rPr>
      <t>, Matr. Nº 335.569-1, período de 23/10/2023 a 19/02/2024;</t>
    </r>
  </si>
  <si>
    <r>
      <t xml:space="preserve">(***) Pela portaria </t>
    </r>
    <r>
      <rPr>
        <b/>
        <sz val="7"/>
        <color theme="1"/>
        <rFont val="Calibri"/>
        <family val="2"/>
        <scheme val="minor"/>
      </rPr>
      <t>ADAGRO</t>
    </r>
    <r>
      <rPr>
        <sz val="7"/>
        <color theme="1"/>
        <rFont val="Calibri"/>
        <family val="2"/>
        <scheme val="minor"/>
      </rPr>
      <t xml:space="preserve"> nº </t>
    </r>
    <r>
      <rPr>
        <b/>
        <sz val="7"/>
        <color theme="1"/>
        <rFont val="Calibri"/>
        <family val="2"/>
        <scheme val="minor"/>
      </rPr>
      <t>038</t>
    </r>
    <r>
      <rPr>
        <sz val="7"/>
        <color theme="1"/>
        <rFont val="Calibri"/>
        <family val="2"/>
        <scheme val="minor"/>
      </rPr>
      <t xml:space="preserve"> de </t>
    </r>
    <r>
      <rPr>
        <b/>
        <sz val="7"/>
        <color theme="1"/>
        <rFont val="Calibri"/>
        <family val="2"/>
        <scheme val="minor"/>
      </rPr>
      <t>21/11/2023</t>
    </r>
    <r>
      <rPr>
        <sz val="7"/>
        <color theme="1"/>
        <rFont val="Calibri"/>
        <family val="2"/>
        <scheme val="minor"/>
      </rPr>
      <t xml:space="preserve">, foi dispensado a partir de </t>
    </r>
    <r>
      <rPr>
        <b/>
        <u/>
        <sz val="7"/>
        <color theme="1"/>
        <rFont val="Calibri"/>
        <family val="2"/>
        <scheme val="minor"/>
      </rPr>
      <t>13/11/2023</t>
    </r>
    <r>
      <rPr>
        <sz val="7"/>
        <color theme="1"/>
        <rFont val="Calibri"/>
        <family val="2"/>
        <scheme val="minor"/>
      </rPr>
      <t xml:space="preserve">, o servidor EXQ </t>
    </r>
    <r>
      <rPr>
        <b/>
        <u/>
        <sz val="7"/>
        <color theme="1"/>
        <rFont val="Calibri"/>
        <family val="2"/>
        <scheme val="minor"/>
      </rPr>
      <t>Severino Ramos de Lima</t>
    </r>
    <r>
      <rPr>
        <sz val="7"/>
        <color theme="1"/>
        <rFont val="Calibri"/>
        <family val="2"/>
        <scheme val="minor"/>
      </rPr>
      <t xml:space="preserve"> e designado, em mesma data, o servidor EXQ </t>
    </r>
    <r>
      <rPr>
        <b/>
        <sz val="7"/>
        <color theme="1"/>
        <rFont val="Calibri"/>
        <family val="2"/>
        <scheme val="minor"/>
      </rPr>
      <t>Mário Dimas dos Santos</t>
    </r>
    <r>
      <rPr>
        <sz val="7"/>
        <color theme="1"/>
        <rFont val="Calibri"/>
        <family val="2"/>
        <scheme val="minor"/>
      </rPr>
      <t xml:space="preserve">. Os efeitos financeiros de Mário, só em </t>
    </r>
    <r>
      <rPr>
        <b/>
        <sz val="7"/>
        <color theme="1"/>
        <rFont val="Calibri"/>
        <family val="2"/>
        <scheme val="minor"/>
      </rPr>
      <t>Dez/2023</t>
    </r>
    <r>
      <rPr>
        <sz val="7"/>
        <color theme="1"/>
        <rFont val="Calibri"/>
        <family val="2"/>
        <scheme val="minor"/>
      </rPr>
      <t>.</t>
    </r>
  </si>
  <si>
    <r>
      <t>REF. FEVER</t>
    </r>
    <r>
      <rPr>
        <b/>
        <u/>
        <sz val="8"/>
        <color theme="1"/>
        <rFont val="Calibri"/>
        <family val="2"/>
        <scheme val="minor"/>
      </rPr>
      <t>EIRO/2024</t>
    </r>
  </si>
  <si>
    <t>Atualizado em 14/03/2024</t>
  </si>
  <si>
    <t xml:space="preserve">RAQUEL REJANE RODRIGUES DE ARAÚJO </t>
  </si>
  <si>
    <r>
      <t>MÁRIO DIMAS DOS SANTOS (</t>
    </r>
    <r>
      <rPr>
        <b/>
        <sz val="8"/>
        <color theme="1"/>
        <rFont val="Arial"/>
        <family val="2"/>
      </rPr>
      <t>SES</t>
    </r>
    <r>
      <rPr>
        <sz val="8"/>
        <color theme="1"/>
        <rFont val="Arial"/>
        <family val="2"/>
      </rPr>
      <t>)</t>
    </r>
  </si>
  <si>
    <r>
      <t>REF. MA</t>
    </r>
    <r>
      <rPr>
        <b/>
        <u/>
        <sz val="8"/>
        <color theme="1"/>
        <rFont val="Calibri"/>
        <family val="2"/>
        <scheme val="minor"/>
      </rPr>
      <t>RÇO/2024</t>
    </r>
  </si>
  <si>
    <r>
      <t xml:space="preserve">(*)  Designar para responder pela Função Gratificada de </t>
    </r>
    <r>
      <rPr>
        <b/>
        <u/>
        <sz val="8"/>
        <color theme="1"/>
        <rFont val="Calibri"/>
        <family val="2"/>
        <scheme val="minor"/>
      </rPr>
      <t>Gerente da Unidade Regional de Serra Talhada</t>
    </r>
    <r>
      <rPr>
        <sz val="8"/>
        <color theme="1"/>
        <rFont val="Calibri"/>
        <family val="2"/>
        <scheme val="minor"/>
      </rPr>
      <t xml:space="preserve">, no período de </t>
    </r>
    <r>
      <rPr>
        <b/>
        <u/>
        <sz val="8"/>
        <color theme="1"/>
        <rFont val="Calibri"/>
        <family val="2"/>
        <scheme val="minor"/>
      </rPr>
      <t>01/01/2024 a 30/08/2024</t>
    </r>
    <r>
      <rPr>
        <sz val="8"/>
        <color theme="1"/>
        <rFont val="Calibri"/>
        <family val="2"/>
        <scheme val="minor"/>
      </rPr>
      <t xml:space="preserve">, em face do titular se encontrar em gozo de </t>
    </r>
    <r>
      <rPr>
        <b/>
        <u/>
        <sz val="8"/>
        <color theme="1"/>
        <rFont val="Calibri"/>
        <family val="2"/>
        <scheme val="minor"/>
      </rPr>
      <t>Férias e de Licença Prêmio</t>
    </r>
    <r>
      <rPr>
        <sz val="8"/>
        <color theme="1"/>
        <rFont val="Calibri"/>
        <family val="2"/>
        <scheme val="minor"/>
      </rPr>
      <t xml:space="preserve">, conforme portaria </t>
    </r>
    <r>
      <rPr>
        <b/>
        <sz val="8"/>
        <color theme="1"/>
        <rFont val="Calibri"/>
        <family val="2"/>
        <scheme val="minor"/>
      </rPr>
      <t xml:space="preserve">ADAGRO </t>
    </r>
    <r>
      <rPr>
        <sz val="8"/>
        <color theme="1"/>
        <rFont val="Calibri"/>
        <family val="2"/>
        <scheme val="minor"/>
      </rPr>
      <t>nº</t>
    </r>
    <r>
      <rPr>
        <b/>
        <sz val="8"/>
        <color theme="1"/>
        <rFont val="Calibri"/>
        <family val="2"/>
        <scheme val="minor"/>
      </rPr>
      <t xml:space="preserve"> 001</t>
    </r>
    <r>
      <rPr>
        <sz val="8"/>
        <color theme="1"/>
        <rFont val="Calibri"/>
        <family val="2"/>
        <scheme val="minor"/>
      </rPr>
      <t xml:space="preserve"> de </t>
    </r>
    <r>
      <rPr>
        <b/>
        <sz val="8"/>
        <color theme="1"/>
        <rFont val="Calibri"/>
        <family val="2"/>
        <scheme val="minor"/>
      </rPr>
      <t>06/01/2024</t>
    </r>
    <r>
      <rPr>
        <sz val="8"/>
        <color theme="1"/>
        <rFont val="Calibri"/>
        <family val="2"/>
        <scheme val="minor"/>
      </rPr>
      <t xml:space="preserve"> publicada no </t>
    </r>
    <r>
      <rPr>
        <b/>
        <sz val="8"/>
        <color theme="1"/>
        <rFont val="Calibri"/>
        <family val="2"/>
        <scheme val="minor"/>
      </rPr>
      <t>Diário Oficial do Estado</t>
    </r>
    <r>
      <rPr>
        <sz val="8"/>
        <color theme="1"/>
        <rFont val="Calibri"/>
        <family val="2"/>
        <scheme val="minor"/>
      </rPr>
      <t xml:space="preserve"> nº </t>
    </r>
    <r>
      <rPr>
        <b/>
        <sz val="8"/>
        <color theme="1"/>
        <rFont val="Calibri"/>
        <family val="2"/>
        <scheme val="minor"/>
      </rPr>
      <t>004</t>
    </r>
    <r>
      <rPr>
        <sz val="8"/>
        <color theme="1"/>
        <rFont val="Calibri"/>
        <family val="2"/>
        <scheme val="minor"/>
      </rPr>
      <t xml:space="preserve"> de </t>
    </r>
    <r>
      <rPr>
        <b/>
        <sz val="8"/>
        <color theme="1"/>
        <rFont val="Calibri"/>
        <family val="2"/>
        <scheme val="minor"/>
      </rPr>
      <t>06/01/2024</t>
    </r>
    <r>
      <rPr>
        <sz val="8"/>
        <color theme="1"/>
        <rFont val="Calibri"/>
        <family val="2"/>
        <scheme val="minor"/>
      </rPr>
      <t>;</t>
    </r>
  </si>
  <si>
    <t>COORDENADORA ESTADUAL DE CONVÊNIOS (****)</t>
  </si>
  <si>
    <t>(ANTÔNIO EST) =</t>
  </si>
  <si>
    <t>GERENTE REGIONAL DE SERRA TALHADA (*)</t>
  </si>
  <si>
    <r>
      <t>FRANCISCO ELÍSIO VALGUEIRO MALTA FEITOSA  (</t>
    </r>
    <r>
      <rPr>
        <b/>
        <sz val="8"/>
        <color theme="1"/>
        <rFont val="Arial"/>
        <family val="2"/>
      </rPr>
      <t>IURY UZÊDA ROCHA)</t>
    </r>
  </si>
  <si>
    <t>GERENTE REGIONAL DE SERTÂNIA (**)</t>
  </si>
  <si>
    <t xml:space="preserve">ANTONIO ÍTALO RABELO RODRIGUES </t>
  </si>
  <si>
    <t>GERENTE ESTADUAL DE CADASTRO E REGISTRO (***)</t>
  </si>
  <si>
    <r>
      <t>RAQUEL REJANE RODRIGUES DE ARAÚJO  (</t>
    </r>
    <r>
      <rPr>
        <b/>
        <sz val="8"/>
        <color theme="1"/>
        <rFont val="Arial"/>
        <family val="2"/>
      </rPr>
      <t>ILKA MARIA VALERIANA SOARES GOMES</t>
    </r>
    <r>
      <rPr>
        <sz val="8"/>
        <color theme="1"/>
        <rFont val="Arial"/>
        <family val="2"/>
      </rPr>
      <t>)</t>
    </r>
  </si>
  <si>
    <t>R$ 5.125,45 + R$ 5.250,46</t>
  </si>
  <si>
    <t xml:space="preserve">R$ 1.392,80 + 1.392,80 </t>
  </si>
  <si>
    <t>R$ 6.518,25 + R$ 6.653,26</t>
  </si>
  <si>
    <t>(dois dos servidores estão de Licença prêmio e os outros dois estão respondendo, os quatro estão ganhando a função gratificada, os titulares e os substitutos)</t>
  </si>
  <si>
    <r>
      <t xml:space="preserve">REF. </t>
    </r>
    <r>
      <rPr>
        <u/>
        <sz val="8"/>
        <color theme="1"/>
        <rFont val="Calibri"/>
        <family val="2"/>
        <scheme val="minor"/>
      </rPr>
      <t>MA</t>
    </r>
    <r>
      <rPr>
        <b/>
        <u/>
        <sz val="8"/>
        <color theme="1"/>
        <rFont val="Calibri"/>
        <family val="2"/>
        <scheme val="minor"/>
      </rPr>
      <t>RÇO/2024</t>
    </r>
  </si>
  <si>
    <r>
      <t xml:space="preserve">(**) </t>
    </r>
    <r>
      <rPr>
        <b/>
        <sz val="8"/>
        <color theme="1"/>
        <rFont val="Calibri"/>
        <family val="2"/>
        <scheme val="minor"/>
      </rPr>
      <t>Dispensar</t>
    </r>
    <r>
      <rPr>
        <sz val="8"/>
        <color theme="1"/>
        <rFont val="Calibri"/>
        <family val="2"/>
        <scheme val="minor"/>
      </rPr>
      <t xml:space="preserve"> o </t>
    </r>
    <r>
      <rPr>
        <b/>
        <u/>
        <sz val="8"/>
        <color theme="1"/>
        <rFont val="Calibri"/>
        <family val="2"/>
        <scheme val="minor"/>
      </rPr>
      <t>Francisco de Assis Honório Remígio</t>
    </r>
    <r>
      <rPr>
        <sz val="8"/>
        <color theme="1"/>
        <rFont val="Calibri"/>
        <family val="2"/>
        <scheme val="minor"/>
      </rPr>
      <t xml:space="preserve">, Matrícula nº 137.289-0 e </t>
    </r>
    <r>
      <rPr>
        <b/>
        <sz val="8"/>
        <color theme="1"/>
        <rFont val="Calibri"/>
        <family val="2"/>
        <scheme val="minor"/>
      </rPr>
      <t xml:space="preserve">Designar </t>
    </r>
    <r>
      <rPr>
        <b/>
        <u/>
        <sz val="8"/>
        <color theme="1"/>
        <rFont val="Calibri"/>
        <family val="2"/>
        <scheme val="minor"/>
      </rPr>
      <t>Antônio Ítalo Rabelo Rodrigues</t>
    </r>
    <r>
      <rPr>
        <b/>
        <sz val="8"/>
        <color theme="1"/>
        <rFont val="Calibri"/>
        <family val="2"/>
        <scheme val="minor"/>
      </rPr>
      <t xml:space="preserve">, Matrícula nº 137.289-0,  a partir de </t>
    </r>
    <r>
      <rPr>
        <b/>
        <u/>
        <sz val="8"/>
        <color theme="1"/>
        <rFont val="Calibri"/>
        <family val="2"/>
        <scheme val="minor"/>
      </rPr>
      <t>01/04/2024</t>
    </r>
    <r>
      <rPr>
        <sz val="8"/>
        <color theme="1"/>
        <rFont val="Calibri"/>
        <family val="2"/>
        <scheme val="minor"/>
      </rPr>
      <t>, conforme portaria</t>
    </r>
    <r>
      <rPr>
        <b/>
        <sz val="8"/>
        <color theme="1"/>
        <rFont val="Calibri"/>
        <family val="2"/>
        <scheme val="minor"/>
      </rPr>
      <t xml:space="preserve"> ADAGRO nº 011 de 26/03/2024</t>
    </r>
    <r>
      <rPr>
        <sz val="8"/>
        <color theme="1"/>
        <rFont val="Calibri"/>
        <family val="2"/>
        <scheme val="minor"/>
      </rPr>
      <t xml:space="preserve">, publicado no </t>
    </r>
    <r>
      <rPr>
        <b/>
        <sz val="8"/>
        <color theme="1"/>
        <rFont val="Calibri"/>
        <family val="2"/>
        <scheme val="minor"/>
      </rPr>
      <t xml:space="preserve">Diário Oficial do Estado </t>
    </r>
    <r>
      <rPr>
        <sz val="8"/>
        <color theme="1"/>
        <rFont val="Calibri"/>
        <family val="2"/>
        <scheme val="minor"/>
      </rPr>
      <t>nº</t>
    </r>
    <r>
      <rPr>
        <b/>
        <sz val="8"/>
        <color theme="1"/>
        <rFont val="Calibri"/>
        <family val="2"/>
        <scheme val="minor"/>
      </rPr>
      <t xml:space="preserve"> 56 </t>
    </r>
    <r>
      <rPr>
        <sz val="8"/>
        <color theme="1"/>
        <rFont val="Calibri"/>
        <family val="2"/>
        <scheme val="minor"/>
      </rPr>
      <t>de</t>
    </r>
    <r>
      <rPr>
        <b/>
        <sz val="8"/>
        <color theme="1"/>
        <rFont val="Calibri"/>
        <family val="2"/>
        <scheme val="minor"/>
      </rPr>
      <t xml:space="preserve"> 26/03/2024</t>
    </r>
    <r>
      <rPr>
        <sz val="8"/>
        <color theme="1"/>
        <rFont val="Calibri"/>
        <family val="2"/>
        <scheme val="minor"/>
      </rPr>
      <t>;</t>
    </r>
  </si>
  <si>
    <r>
      <t xml:space="preserve">(***) Designar </t>
    </r>
    <r>
      <rPr>
        <b/>
        <u/>
        <sz val="8"/>
        <color theme="1"/>
        <rFont val="Calibri"/>
        <family val="2"/>
        <scheme val="minor"/>
      </rPr>
      <t>Ilka Maria Valeriana Soares Gomes</t>
    </r>
    <r>
      <rPr>
        <sz val="8"/>
        <color theme="1"/>
        <rFont val="Calibri"/>
        <family val="2"/>
        <scheme val="minor"/>
      </rPr>
      <t xml:space="preserve">, Matrícula nº361.794-7 para responder pela </t>
    </r>
    <r>
      <rPr>
        <b/>
        <u/>
        <sz val="8"/>
        <color theme="1"/>
        <rFont val="Calibri"/>
        <family val="2"/>
        <scheme val="minor"/>
      </rPr>
      <t>Gerência de Cadastro e Registros</t>
    </r>
    <r>
      <rPr>
        <sz val="8"/>
        <color theme="1"/>
        <rFont val="Calibri"/>
        <family val="2"/>
        <scheme val="minor"/>
      </rPr>
      <t xml:space="preserve">, no período de </t>
    </r>
    <r>
      <rPr>
        <b/>
        <u/>
        <sz val="8"/>
        <color theme="1"/>
        <rFont val="Calibri"/>
        <family val="2"/>
        <scheme val="minor"/>
      </rPr>
      <t>01/04/2024 a 29/06/2024</t>
    </r>
    <r>
      <rPr>
        <sz val="8"/>
        <color theme="1"/>
        <rFont val="Calibri"/>
        <family val="2"/>
        <scheme val="minor"/>
      </rPr>
      <t xml:space="preserve">, conforme portaria </t>
    </r>
    <r>
      <rPr>
        <b/>
        <sz val="8"/>
        <color theme="1"/>
        <rFont val="Calibri"/>
        <family val="2"/>
        <scheme val="minor"/>
      </rPr>
      <t>ADAGRO</t>
    </r>
    <r>
      <rPr>
        <sz val="8"/>
        <color theme="1"/>
        <rFont val="Calibri"/>
        <family val="2"/>
        <scheme val="minor"/>
      </rPr>
      <t xml:space="preserve"> nº </t>
    </r>
    <r>
      <rPr>
        <b/>
        <sz val="8"/>
        <color theme="1"/>
        <rFont val="Calibri"/>
        <family val="2"/>
        <scheme val="minor"/>
      </rPr>
      <t>014</t>
    </r>
    <r>
      <rPr>
        <sz val="8"/>
        <color theme="1"/>
        <rFont val="Calibri"/>
        <family val="2"/>
        <scheme val="minor"/>
      </rPr>
      <t xml:space="preserve"> de </t>
    </r>
    <r>
      <rPr>
        <b/>
        <sz val="8"/>
        <color theme="1"/>
        <rFont val="Calibri"/>
        <family val="2"/>
        <scheme val="minor"/>
      </rPr>
      <t>12/04/2024</t>
    </r>
    <r>
      <rPr>
        <sz val="8"/>
        <color theme="1"/>
        <rFont val="Calibri"/>
        <family val="2"/>
        <scheme val="minor"/>
      </rPr>
      <t xml:space="preserve"> publicada no Diário Oficial do Estado nº </t>
    </r>
    <r>
      <rPr>
        <b/>
        <sz val="8"/>
        <color theme="1"/>
        <rFont val="Calibri"/>
        <family val="2"/>
        <scheme val="minor"/>
      </rPr>
      <t>067</t>
    </r>
    <r>
      <rPr>
        <sz val="8"/>
        <color theme="1"/>
        <rFont val="Calibri"/>
        <family val="2"/>
        <scheme val="minor"/>
      </rPr>
      <t xml:space="preserve"> de </t>
    </r>
    <r>
      <rPr>
        <b/>
        <sz val="8"/>
        <color theme="1"/>
        <rFont val="Calibri"/>
        <family val="2"/>
        <scheme val="minor"/>
      </rPr>
      <t>12/04/2024 enquanto durar o impedimento da titular</t>
    </r>
    <r>
      <rPr>
        <sz val="8"/>
        <color theme="1"/>
        <rFont val="Calibri"/>
        <family val="2"/>
        <scheme val="minor"/>
      </rPr>
      <t>;</t>
    </r>
  </si>
  <si>
    <r>
      <t xml:space="preserve">(****) </t>
    </r>
    <r>
      <rPr>
        <b/>
        <sz val="8"/>
        <color theme="1"/>
        <rFont val="Calibri"/>
        <family val="2"/>
        <scheme val="minor"/>
      </rPr>
      <t>Exonerar</t>
    </r>
    <r>
      <rPr>
        <sz val="8"/>
        <color theme="1"/>
        <rFont val="Calibri"/>
        <family val="2"/>
        <scheme val="minor"/>
      </rPr>
      <t xml:space="preserve"> a partir de </t>
    </r>
    <r>
      <rPr>
        <b/>
        <u/>
        <sz val="8"/>
        <color theme="1"/>
        <rFont val="Calibri"/>
        <family val="2"/>
        <scheme val="minor"/>
      </rPr>
      <t>01/04/2024</t>
    </r>
    <r>
      <rPr>
        <sz val="8"/>
        <color theme="1"/>
        <rFont val="Calibri"/>
        <family val="2"/>
        <scheme val="minor"/>
      </rPr>
      <t xml:space="preserve">, a servidora </t>
    </r>
    <r>
      <rPr>
        <b/>
        <u/>
        <sz val="8"/>
        <color theme="1"/>
        <rFont val="Calibri"/>
        <family val="2"/>
        <scheme val="minor"/>
      </rPr>
      <t>Cyntia de Fátima Lopes da Silva</t>
    </r>
    <r>
      <rPr>
        <sz val="8"/>
        <color theme="1"/>
        <rFont val="Calibri"/>
        <family val="2"/>
        <scheme val="minor"/>
      </rPr>
      <t xml:space="preserve">, do cargo em comissão de </t>
    </r>
    <r>
      <rPr>
        <b/>
        <sz val="8"/>
        <color theme="1"/>
        <rFont val="Calibri"/>
        <family val="2"/>
        <scheme val="minor"/>
      </rPr>
      <t>Coordenadora Estadual de Convênio</t>
    </r>
    <r>
      <rPr>
        <sz val="8"/>
        <color theme="1"/>
        <rFont val="Calibri"/>
        <family val="2"/>
        <scheme val="minor"/>
      </rPr>
      <t xml:space="preserve">, conforme </t>
    </r>
    <r>
      <rPr>
        <b/>
        <sz val="8"/>
        <color theme="1"/>
        <rFont val="Calibri"/>
        <family val="2"/>
        <scheme val="minor"/>
      </rPr>
      <t>Ato da Governadora</t>
    </r>
    <r>
      <rPr>
        <sz val="8"/>
        <color theme="1"/>
        <rFont val="Calibri"/>
        <family val="2"/>
        <scheme val="minor"/>
      </rPr>
      <t xml:space="preserve"> nº </t>
    </r>
    <r>
      <rPr>
        <b/>
        <sz val="8"/>
        <color theme="1"/>
        <rFont val="Calibri"/>
        <family val="2"/>
        <scheme val="minor"/>
      </rPr>
      <t>3046</t>
    </r>
    <r>
      <rPr>
        <sz val="8"/>
        <color theme="1"/>
        <rFont val="Calibri"/>
        <family val="2"/>
        <scheme val="minor"/>
      </rPr>
      <t xml:space="preserve"> de </t>
    </r>
    <r>
      <rPr>
        <b/>
        <sz val="8"/>
        <color theme="1"/>
        <rFont val="Calibri"/>
        <family val="2"/>
        <scheme val="minor"/>
      </rPr>
      <t>09/05/2024</t>
    </r>
    <r>
      <rPr>
        <sz val="8"/>
        <color theme="1"/>
        <rFont val="Calibri"/>
        <family val="2"/>
        <scheme val="minor"/>
      </rPr>
      <t xml:space="preserve">, em conformidade com o </t>
    </r>
    <r>
      <rPr>
        <b/>
        <sz val="8"/>
        <color theme="1"/>
        <rFont val="Calibri"/>
        <family val="2"/>
        <scheme val="minor"/>
      </rPr>
      <t>Diário Oficial do Estado</t>
    </r>
    <r>
      <rPr>
        <sz val="8"/>
        <color theme="1"/>
        <rFont val="Calibri"/>
        <family val="2"/>
        <scheme val="minor"/>
      </rPr>
      <t xml:space="preserve"> nº </t>
    </r>
    <r>
      <rPr>
        <b/>
        <sz val="8"/>
        <color theme="1"/>
        <rFont val="Calibri"/>
        <family val="2"/>
        <scheme val="minor"/>
      </rPr>
      <t>086</t>
    </r>
    <r>
      <rPr>
        <sz val="8"/>
        <color theme="1"/>
        <rFont val="Calibri"/>
        <family val="2"/>
        <scheme val="minor"/>
      </rPr>
      <t xml:space="preserve"> de </t>
    </r>
    <r>
      <rPr>
        <b/>
        <sz val="8"/>
        <color theme="1"/>
        <rFont val="Calibri"/>
        <family val="2"/>
        <scheme val="minor"/>
      </rPr>
      <t>10/05/2024.</t>
    </r>
  </si>
  <si>
    <t>CAD-GRH, HOJE 14/05/2024</t>
  </si>
  <si>
    <r>
      <t>RAQUEL MELO DE MIRANDA (</t>
    </r>
    <r>
      <rPr>
        <b/>
        <sz val="8"/>
        <color rgb="FF000000"/>
        <rFont val="Arial"/>
        <family val="2"/>
      </rPr>
      <t>JURANDIR B C JUNIOR</t>
    </r>
    <r>
      <rPr>
        <sz val="8"/>
        <color rgb="FF000000"/>
        <rFont val="Arial"/>
        <family val="2"/>
      </rPr>
      <t xml:space="preserve"> RESPONDENDO P/FÉRIAS SEM ONUS)</t>
    </r>
  </si>
  <si>
    <t>PAULO ROBERTO DE ANDRADE LIMA (*****)</t>
  </si>
  <si>
    <r>
      <t xml:space="preserve">JURANDIR BARBOSA CAVALCANTE JÚNIOR (Respondendo pela </t>
    </r>
    <r>
      <rPr>
        <b/>
        <sz val="8"/>
        <color theme="1"/>
        <rFont val="Arial"/>
        <family val="2"/>
      </rPr>
      <t>PRESI/ADAGRO</t>
    </r>
    <r>
      <rPr>
        <sz val="8"/>
        <color theme="1"/>
        <rFont val="Arial"/>
        <family val="2"/>
      </rPr>
      <t>)</t>
    </r>
  </si>
  <si>
    <t>FERNANDO GOES DE MIRANADA (*****)</t>
  </si>
  <si>
    <t>ANTÔNIO TELES NETO - Respondendo RAQUEL REJANE R DE ARAUJO (******)</t>
  </si>
  <si>
    <t>R$ 7.691,00 + R$ 5.332,51</t>
  </si>
  <si>
    <t>R$ 3.083,01 + R$ 3.083,01</t>
  </si>
  <si>
    <t>R$ 10.777,01 + R$ 8.415,52</t>
  </si>
  <si>
    <r>
      <t xml:space="preserve">REF. </t>
    </r>
    <r>
      <rPr>
        <u/>
        <sz val="8"/>
        <color theme="1"/>
        <rFont val="Calibri"/>
        <family val="2"/>
        <scheme val="minor"/>
      </rPr>
      <t>MAI</t>
    </r>
    <r>
      <rPr>
        <b/>
        <u/>
        <sz val="8"/>
        <color theme="1"/>
        <rFont val="Calibri"/>
        <family val="2"/>
        <scheme val="minor"/>
      </rPr>
      <t>O/2024</t>
    </r>
  </si>
  <si>
    <t>CAD-GRH, HOJE 19/06/2024</t>
  </si>
  <si>
    <r>
      <t xml:space="preserve">(*)  Designar para responder pela Função Gratificada de </t>
    </r>
    <r>
      <rPr>
        <b/>
        <u/>
        <sz val="8"/>
        <color theme="1"/>
        <rFont val="Calibri"/>
        <family val="2"/>
        <scheme val="minor"/>
      </rPr>
      <t>Gerente da Unidade Regional de Serra Talhada</t>
    </r>
    <r>
      <rPr>
        <sz val="8"/>
        <color theme="1"/>
        <rFont val="Calibri"/>
        <family val="2"/>
        <scheme val="minor"/>
      </rPr>
      <t xml:space="preserve">, no período de </t>
    </r>
    <r>
      <rPr>
        <b/>
        <u/>
        <sz val="8"/>
        <color rgb="FFFF0000"/>
        <rFont val="Calibri"/>
        <family val="2"/>
        <scheme val="minor"/>
      </rPr>
      <t>01/01/2024 a 30/08/2024</t>
    </r>
    <r>
      <rPr>
        <sz val="8"/>
        <color theme="1"/>
        <rFont val="Calibri"/>
        <family val="2"/>
        <scheme val="minor"/>
      </rPr>
      <t xml:space="preserve">, em face do titular se encontrar em gozo de </t>
    </r>
    <r>
      <rPr>
        <b/>
        <u/>
        <sz val="8"/>
        <color theme="1"/>
        <rFont val="Calibri"/>
        <family val="2"/>
        <scheme val="minor"/>
      </rPr>
      <t>Férias e de Licença Prêmio</t>
    </r>
    <r>
      <rPr>
        <sz val="8"/>
        <color theme="1"/>
        <rFont val="Calibri"/>
        <family val="2"/>
        <scheme val="minor"/>
      </rPr>
      <t xml:space="preserve">, conforme portaria </t>
    </r>
    <r>
      <rPr>
        <b/>
        <sz val="8"/>
        <color theme="1"/>
        <rFont val="Calibri"/>
        <family val="2"/>
        <scheme val="minor"/>
      </rPr>
      <t xml:space="preserve">ADAGRO </t>
    </r>
    <r>
      <rPr>
        <sz val="8"/>
        <color theme="1"/>
        <rFont val="Calibri"/>
        <family val="2"/>
        <scheme val="minor"/>
      </rPr>
      <t>nº</t>
    </r>
    <r>
      <rPr>
        <b/>
        <sz val="8"/>
        <color theme="1"/>
        <rFont val="Calibri"/>
        <family val="2"/>
        <scheme val="minor"/>
      </rPr>
      <t xml:space="preserve"> 001</t>
    </r>
    <r>
      <rPr>
        <sz val="8"/>
        <color theme="1"/>
        <rFont val="Calibri"/>
        <family val="2"/>
        <scheme val="minor"/>
      </rPr>
      <t xml:space="preserve"> de </t>
    </r>
    <r>
      <rPr>
        <b/>
        <sz val="8"/>
        <color theme="1"/>
        <rFont val="Calibri"/>
        <family val="2"/>
        <scheme val="minor"/>
      </rPr>
      <t>06/01/2024</t>
    </r>
    <r>
      <rPr>
        <sz val="8"/>
        <color theme="1"/>
        <rFont val="Calibri"/>
        <family val="2"/>
        <scheme val="minor"/>
      </rPr>
      <t xml:space="preserve"> publicada no </t>
    </r>
    <r>
      <rPr>
        <b/>
        <sz val="8"/>
        <color theme="1"/>
        <rFont val="Calibri"/>
        <family val="2"/>
        <scheme val="minor"/>
      </rPr>
      <t>Diário Oficial do Estado</t>
    </r>
    <r>
      <rPr>
        <sz val="8"/>
        <color theme="1"/>
        <rFont val="Calibri"/>
        <family val="2"/>
        <scheme val="minor"/>
      </rPr>
      <t xml:space="preserve"> nº </t>
    </r>
    <r>
      <rPr>
        <b/>
        <sz val="8"/>
        <color theme="1"/>
        <rFont val="Calibri"/>
        <family val="2"/>
        <scheme val="minor"/>
      </rPr>
      <t>004</t>
    </r>
    <r>
      <rPr>
        <sz val="8"/>
        <color theme="1"/>
        <rFont val="Calibri"/>
        <family val="2"/>
        <scheme val="minor"/>
      </rPr>
      <t xml:space="preserve"> de </t>
    </r>
    <r>
      <rPr>
        <b/>
        <sz val="8"/>
        <color theme="1"/>
        <rFont val="Calibri"/>
        <family val="2"/>
        <scheme val="minor"/>
      </rPr>
      <t>06/01/2024</t>
    </r>
    <r>
      <rPr>
        <sz val="8"/>
        <color theme="1"/>
        <rFont val="Calibri"/>
        <family val="2"/>
        <scheme val="minor"/>
      </rPr>
      <t>; (GL)</t>
    </r>
  </si>
  <si>
    <r>
      <t xml:space="preserve">(**) </t>
    </r>
    <r>
      <rPr>
        <b/>
        <sz val="8"/>
        <color theme="1"/>
        <rFont val="Calibri"/>
        <family val="2"/>
        <scheme val="minor"/>
      </rPr>
      <t>Dispensar</t>
    </r>
    <r>
      <rPr>
        <sz val="8"/>
        <color theme="1"/>
        <rFont val="Calibri"/>
        <family val="2"/>
        <scheme val="minor"/>
      </rPr>
      <t xml:space="preserve"> o </t>
    </r>
    <r>
      <rPr>
        <b/>
        <u/>
        <sz val="8"/>
        <color theme="1"/>
        <rFont val="Calibri"/>
        <family val="2"/>
        <scheme val="minor"/>
      </rPr>
      <t>Francisco de Assis Honório Remígio</t>
    </r>
    <r>
      <rPr>
        <sz val="8"/>
        <color theme="1"/>
        <rFont val="Calibri"/>
        <family val="2"/>
        <scheme val="minor"/>
      </rPr>
      <t xml:space="preserve">, Matrícula nº 137.289-0 e </t>
    </r>
    <r>
      <rPr>
        <b/>
        <sz val="8"/>
        <color theme="1"/>
        <rFont val="Calibri"/>
        <family val="2"/>
        <scheme val="minor"/>
      </rPr>
      <t xml:space="preserve">Designar </t>
    </r>
    <r>
      <rPr>
        <b/>
        <u/>
        <sz val="8"/>
        <color theme="1"/>
        <rFont val="Calibri"/>
        <family val="2"/>
        <scheme val="minor"/>
      </rPr>
      <t>Antônio Ítalo Rabelo Rodrigues</t>
    </r>
    <r>
      <rPr>
        <b/>
        <sz val="8"/>
        <color theme="1"/>
        <rFont val="Calibri"/>
        <family val="2"/>
        <scheme val="minor"/>
      </rPr>
      <t xml:space="preserve">, Matrícula nº 137.289-0,  a partir de </t>
    </r>
    <r>
      <rPr>
        <b/>
        <u/>
        <sz val="8"/>
        <color rgb="FFFF0000"/>
        <rFont val="Calibri"/>
        <family val="2"/>
        <scheme val="minor"/>
      </rPr>
      <t>01/04/2024</t>
    </r>
    <r>
      <rPr>
        <sz val="8"/>
        <color theme="1"/>
        <rFont val="Calibri"/>
        <family val="2"/>
        <scheme val="minor"/>
      </rPr>
      <t>, conforme portaria</t>
    </r>
    <r>
      <rPr>
        <b/>
        <sz val="8"/>
        <color theme="1"/>
        <rFont val="Calibri"/>
        <family val="2"/>
        <scheme val="minor"/>
      </rPr>
      <t xml:space="preserve"> ADAGRO nº 011 de 26/03/2024</t>
    </r>
    <r>
      <rPr>
        <sz val="8"/>
        <color theme="1"/>
        <rFont val="Calibri"/>
        <family val="2"/>
        <scheme val="minor"/>
      </rPr>
      <t xml:space="preserve">, publicado no </t>
    </r>
    <r>
      <rPr>
        <b/>
        <sz val="8"/>
        <color theme="1"/>
        <rFont val="Calibri"/>
        <family val="2"/>
        <scheme val="minor"/>
      </rPr>
      <t xml:space="preserve">Diário Oficial do Estado </t>
    </r>
    <r>
      <rPr>
        <sz val="8"/>
        <color theme="1"/>
        <rFont val="Calibri"/>
        <family val="2"/>
        <scheme val="minor"/>
      </rPr>
      <t>nº</t>
    </r>
    <r>
      <rPr>
        <b/>
        <sz val="8"/>
        <color theme="1"/>
        <rFont val="Calibri"/>
        <family val="2"/>
        <scheme val="minor"/>
      </rPr>
      <t xml:space="preserve"> 56 </t>
    </r>
    <r>
      <rPr>
        <sz val="8"/>
        <color theme="1"/>
        <rFont val="Calibri"/>
        <family val="2"/>
        <scheme val="minor"/>
      </rPr>
      <t>de</t>
    </r>
    <r>
      <rPr>
        <b/>
        <sz val="8"/>
        <color theme="1"/>
        <rFont val="Calibri"/>
        <family val="2"/>
        <scheme val="minor"/>
      </rPr>
      <t xml:space="preserve"> 26/03/2024</t>
    </r>
    <r>
      <rPr>
        <sz val="8"/>
        <color theme="1"/>
        <rFont val="Calibri"/>
        <family val="2"/>
        <scheme val="minor"/>
      </rPr>
      <t>; (GL)</t>
    </r>
  </si>
  <si>
    <r>
      <t xml:space="preserve">(***) Designar </t>
    </r>
    <r>
      <rPr>
        <b/>
        <u/>
        <sz val="8"/>
        <color theme="1"/>
        <rFont val="Calibri"/>
        <family val="2"/>
        <scheme val="minor"/>
      </rPr>
      <t>Ilka Maria Valeriana Soares Gomes</t>
    </r>
    <r>
      <rPr>
        <sz val="8"/>
        <color theme="1"/>
        <rFont val="Calibri"/>
        <family val="2"/>
        <scheme val="minor"/>
      </rPr>
      <t xml:space="preserve">, Matrícula nº 361.794-7 para responder pela </t>
    </r>
    <r>
      <rPr>
        <b/>
        <u/>
        <sz val="8"/>
        <color theme="1"/>
        <rFont val="Calibri"/>
        <family val="2"/>
        <scheme val="minor"/>
      </rPr>
      <t>Gerência de Cadastro e Registros</t>
    </r>
    <r>
      <rPr>
        <sz val="8"/>
        <color theme="1"/>
        <rFont val="Calibri"/>
        <family val="2"/>
        <scheme val="minor"/>
      </rPr>
      <t xml:space="preserve">, no período de </t>
    </r>
    <r>
      <rPr>
        <b/>
        <u/>
        <sz val="8"/>
        <color rgb="FFFF0000"/>
        <rFont val="Calibri"/>
        <family val="2"/>
        <scheme val="minor"/>
      </rPr>
      <t>01/04/2024 a 29/06/2024</t>
    </r>
    <r>
      <rPr>
        <sz val="8"/>
        <color theme="1"/>
        <rFont val="Calibri"/>
        <family val="2"/>
        <scheme val="minor"/>
      </rPr>
      <t xml:space="preserve">, conforme portaria </t>
    </r>
    <r>
      <rPr>
        <b/>
        <sz val="8"/>
        <color theme="1"/>
        <rFont val="Calibri"/>
        <family val="2"/>
        <scheme val="minor"/>
      </rPr>
      <t>ADAGRO</t>
    </r>
    <r>
      <rPr>
        <sz val="8"/>
        <color theme="1"/>
        <rFont val="Calibri"/>
        <family val="2"/>
        <scheme val="minor"/>
      </rPr>
      <t xml:space="preserve"> nº </t>
    </r>
    <r>
      <rPr>
        <b/>
        <sz val="8"/>
        <color theme="1"/>
        <rFont val="Calibri"/>
        <family val="2"/>
        <scheme val="minor"/>
      </rPr>
      <t>014</t>
    </r>
    <r>
      <rPr>
        <sz val="8"/>
        <color theme="1"/>
        <rFont val="Calibri"/>
        <family val="2"/>
        <scheme val="minor"/>
      </rPr>
      <t xml:space="preserve"> de </t>
    </r>
    <r>
      <rPr>
        <b/>
        <sz val="8"/>
        <color theme="1"/>
        <rFont val="Calibri"/>
        <family val="2"/>
        <scheme val="minor"/>
      </rPr>
      <t>12/04/2024</t>
    </r>
    <r>
      <rPr>
        <sz val="8"/>
        <color theme="1"/>
        <rFont val="Calibri"/>
        <family val="2"/>
        <scheme val="minor"/>
      </rPr>
      <t xml:space="preserve"> publicada no Diário Oficial do Estado nº </t>
    </r>
    <r>
      <rPr>
        <b/>
        <sz val="8"/>
        <color theme="1"/>
        <rFont val="Calibri"/>
        <family val="2"/>
        <scheme val="minor"/>
      </rPr>
      <t>067</t>
    </r>
    <r>
      <rPr>
        <sz val="8"/>
        <color theme="1"/>
        <rFont val="Calibri"/>
        <family val="2"/>
        <scheme val="minor"/>
      </rPr>
      <t xml:space="preserve"> de </t>
    </r>
    <r>
      <rPr>
        <b/>
        <sz val="8"/>
        <color theme="1"/>
        <rFont val="Calibri"/>
        <family val="2"/>
        <scheme val="minor"/>
      </rPr>
      <t>12/04/2024 enquanto durar o impedimento da titular</t>
    </r>
    <r>
      <rPr>
        <sz val="8"/>
        <color theme="1"/>
        <rFont val="Calibri"/>
        <family val="2"/>
        <scheme val="minor"/>
      </rPr>
      <t>; (GL)</t>
    </r>
  </si>
  <si>
    <r>
      <t xml:space="preserve">(****) </t>
    </r>
    <r>
      <rPr>
        <b/>
        <sz val="8"/>
        <color theme="1"/>
        <rFont val="Calibri"/>
        <family val="2"/>
        <scheme val="minor"/>
      </rPr>
      <t>Exonerar</t>
    </r>
    <r>
      <rPr>
        <sz val="8"/>
        <color theme="1"/>
        <rFont val="Calibri"/>
        <family val="2"/>
        <scheme val="minor"/>
      </rPr>
      <t xml:space="preserve"> a partir de </t>
    </r>
    <r>
      <rPr>
        <b/>
        <u/>
        <sz val="8"/>
        <color rgb="FFFF0000"/>
        <rFont val="Calibri"/>
        <family val="2"/>
        <scheme val="minor"/>
      </rPr>
      <t>01/04/2024</t>
    </r>
    <r>
      <rPr>
        <sz val="8"/>
        <color theme="1"/>
        <rFont val="Calibri"/>
        <family val="2"/>
        <scheme val="minor"/>
      </rPr>
      <t xml:space="preserve">, a servidora </t>
    </r>
    <r>
      <rPr>
        <b/>
        <u/>
        <sz val="8"/>
        <color theme="1"/>
        <rFont val="Calibri"/>
        <family val="2"/>
        <scheme val="minor"/>
      </rPr>
      <t>Cyntia de Fátima Lopes da Silva</t>
    </r>
    <r>
      <rPr>
        <sz val="8"/>
        <color theme="1"/>
        <rFont val="Calibri"/>
        <family val="2"/>
        <scheme val="minor"/>
      </rPr>
      <t xml:space="preserve">, do cargo em comissão de </t>
    </r>
    <r>
      <rPr>
        <b/>
        <sz val="8"/>
        <color theme="1"/>
        <rFont val="Calibri"/>
        <family val="2"/>
        <scheme val="minor"/>
      </rPr>
      <t>Coordenadora Estadual de Convênio</t>
    </r>
    <r>
      <rPr>
        <sz val="8"/>
        <color theme="1"/>
        <rFont val="Calibri"/>
        <family val="2"/>
        <scheme val="minor"/>
      </rPr>
      <t xml:space="preserve">, conforme </t>
    </r>
    <r>
      <rPr>
        <b/>
        <sz val="8"/>
        <color theme="1"/>
        <rFont val="Calibri"/>
        <family val="2"/>
        <scheme val="minor"/>
      </rPr>
      <t>Ato da Governadora</t>
    </r>
    <r>
      <rPr>
        <sz val="8"/>
        <color theme="1"/>
        <rFont val="Calibri"/>
        <family val="2"/>
        <scheme val="minor"/>
      </rPr>
      <t xml:space="preserve"> nº </t>
    </r>
    <r>
      <rPr>
        <b/>
        <sz val="8"/>
        <color theme="1"/>
        <rFont val="Calibri"/>
        <family val="2"/>
        <scheme val="minor"/>
      </rPr>
      <t>3046</t>
    </r>
    <r>
      <rPr>
        <sz val="8"/>
        <color theme="1"/>
        <rFont val="Calibri"/>
        <family val="2"/>
        <scheme val="minor"/>
      </rPr>
      <t xml:space="preserve"> de </t>
    </r>
    <r>
      <rPr>
        <b/>
        <sz val="8"/>
        <color theme="1"/>
        <rFont val="Calibri"/>
        <family val="2"/>
        <scheme val="minor"/>
      </rPr>
      <t>09/05/2024</t>
    </r>
    <r>
      <rPr>
        <sz val="8"/>
        <color theme="1"/>
        <rFont val="Calibri"/>
        <family val="2"/>
        <scheme val="minor"/>
      </rPr>
      <t xml:space="preserve">, em conformidade com o </t>
    </r>
    <r>
      <rPr>
        <b/>
        <sz val="8"/>
        <color theme="1"/>
        <rFont val="Calibri"/>
        <family val="2"/>
        <scheme val="minor"/>
      </rPr>
      <t>Diário Oficial do Estado</t>
    </r>
    <r>
      <rPr>
        <sz val="8"/>
        <color theme="1"/>
        <rFont val="Calibri"/>
        <family val="2"/>
        <scheme val="minor"/>
      </rPr>
      <t xml:space="preserve"> nº </t>
    </r>
    <r>
      <rPr>
        <b/>
        <sz val="8"/>
        <color theme="1"/>
        <rFont val="Calibri"/>
        <family val="2"/>
        <scheme val="minor"/>
      </rPr>
      <t>086</t>
    </r>
    <r>
      <rPr>
        <sz val="8"/>
        <color theme="1"/>
        <rFont val="Calibri"/>
        <family val="2"/>
        <scheme val="minor"/>
      </rPr>
      <t xml:space="preserve"> de </t>
    </r>
    <r>
      <rPr>
        <b/>
        <sz val="8"/>
        <color theme="1"/>
        <rFont val="Calibri"/>
        <family val="2"/>
        <scheme val="minor"/>
      </rPr>
      <t>10/05/2024. (GL)</t>
    </r>
  </si>
  <si>
    <r>
      <t xml:space="preserve">(****) Dispensar  a partir de </t>
    </r>
    <r>
      <rPr>
        <b/>
        <u/>
        <sz val="8"/>
        <color rgb="FFFF0000"/>
        <rFont val="Calibri"/>
        <family val="2"/>
        <scheme val="minor"/>
      </rPr>
      <t>16/05/2024</t>
    </r>
    <r>
      <rPr>
        <sz val="8"/>
        <color theme="1"/>
        <rFont val="Calibri"/>
        <family val="2"/>
        <scheme val="minor"/>
      </rPr>
      <t xml:space="preserve">, o servidor </t>
    </r>
    <r>
      <rPr>
        <b/>
        <u/>
        <sz val="8"/>
        <color theme="1"/>
        <rFont val="Calibri"/>
        <family val="2"/>
        <scheme val="minor"/>
      </rPr>
      <t>Paulo Roberto de Andrade</t>
    </r>
    <r>
      <rPr>
        <sz val="8"/>
        <color theme="1"/>
        <rFont val="Calibri"/>
        <family val="2"/>
        <scheme val="minor"/>
      </rPr>
      <t xml:space="preserve"> </t>
    </r>
    <r>
      <rPr>
        <b/>
        <u/>
        <sz val="8"/>
        <color theme="1"/>
        <rFont val="Calibri"/>
        <family val="2"/>
        <scheme val="minor"/>
      </rPr>
      <t>Lima</t>
    </r>
    <r>
      <rPr>
        <sz val="8"/>
        <color theme="1"/>
        <rFont val="Calibri"/>
        <family val="2"/>
        <scheme val="minor"/>
      </rPr>
      <t xml:space="preserve">, conforme  Ato da Governadora nº  </t>
    </r>
    <r>
      <rPr>
        <b/>
        <sz val="8"/>
        <color theme="1"/>
        <rFont val="Calibri"/>
        <family val="2"/>
        <scheme val="minor"/>
      </rPr>
      <t>3310</t>
    </r>
    <r>
      <rPr>
        <sz val="8"/>
        <color theme="1"/>
        <rFont val="Calibri"/>
        <family val="2"/>
        <scheme val="minor"/>
      </rPr>
      <t xml:space="preserve"> de </t>
    </r>
    <r>
      <rPr>
        <b/>
        <sz val="8"/>
        <color theme="1"/>
        <rFont val="Calibri"/>
        <family val="2"/>
        <scheme val="minor"/>
      </rPr>
      <t>17/05/2024</t>
    </r>
    <r>
      <rPr>
        <sz val="8"/>
        <color theme="1"/>
        <rFont val="Calibri"/>
        <family val="2"/>
        <scheme val="minor"/>
      </rPr>
      <t xml:space="preserve"> publicado no DOE nº 092 de </t>
    </r>
    <r>
      <rPr>
        <b/>
        <sz val="8"/>
        <color theme="1"/>
        <rFont val="Calibri"/>
        <family val="2"/>
        <scheme val="minor"/>
      </rPr>
      <t>18/05/2024</t>
    </r>
    <r>
      <rPr>
        <sz val="8"/>
        <color theme="1"/>
        <rFont val="Calibri"/>
        <family val="2"/>
        <scheme val="minor"/>
      </rPr>
      <t>;</t>
    </r>
  </si>
  <si>
    <r>
      <t xml:space="preserve">(*****) Dispensar a partir de </t>
    </r>
    <r>
      <rPr>
        <b/>
        <u/>
        <sz val="8"/>
        <color rgb="FFFF0000"/>
        <rFont val="Calibri"/>
        <family val="2"/>
        <scheme val="minor"/>
      </rPr>
      <t>17/05/2024</t>
    </r>
    <r>
      <rPr>
        <sz val="8"/>
        <color theme="1"/>
        <rFont val="Calibri"/>
        <family val="2"/>
        <scheme val="minor"/>
      </rPr>
      <t xml:space="preserve">, o servidor </t>
    </r>
    <r>
      <rPr>
        <b/>
        <u/>
        <sz val="8"/>
        <color theme="1"/>
        <rFont val="Calibri"/>
        <family val="2"/>
        <scheme val="minor"/>
      </rPr>
      <t>Fernando Goes de Miranda</t>
    </r>
    <r>
      <rPr>
        <sz val="8"/>
        <color theme="1"/>
        <rFont val="Calibri"/>
        <family val="2"/>
        <scheme val="minor"/>
      </rPr>
      <t xml:space="preserve">, conforme </t>
    </r>
    <r>
      <rPr>
        <b/>
        <sz val="8"/>
        <color theme="1"/>
        <rFont val="Calibri"/>
        <family val="2"/>
        <scheme val="minor"/>
      </rPr>
      <t>Ato da Governadora</t>
    </r>
    <r>
      <rPr>
        <sz val="8"/>
        <color theme="1"/>
        <rFont val="Calibri"/>
        <family val="2"/>
        <scheme val="minor"/>
      </rPr>
      <t xml:space="preserve"> nº </t>
    </r>
    <r>
      <rPr>
        <b/>
        <sz val="8"/>
        <color theme="1"/>
        <rFont val="Calibri"/>
        <family val="2"/>
        <scheme val="minor"/>
      </rPr>
      <t>3309</t>
    </r>
    <r>
      <rPr>
        <sz val="8"/>
        <color theme="1"/>
        <rFont val="Calibri"/>
        <family val="2"/>
        <scheme val="minor"/>
      </rPr>
      <t xml:space="preserve"> de </t>
    </r>
    <r>
      <rPr>
        <b/>
        <sz val="8"/>
        <color theme="1"/>
        <rFont val="Calibri"/>
        <family val="2"/>
        <scheme val="minor"/>
      </rPr>
      <t>17/05/2024</t>
    </r>
    <r>
      <rPr>
        <sz val="8"/>
        <color theme="1"/>
        <rFont val="Calibri"/>
        <family val="2"/>
        <scheme val="minor"/>
      </rPr>
      <t xml:space="preserve">, publicado no </t>
    </r>
    <r>
      <rPr>
        <b/>
        <sz val="8"/>
        <color theme="1"/>
        <rFont val="Calibri"/>
        <family val="2"/>
        <scheme val="minor"/>
      </rPr>
      <t>DOE</t>
    </r>
    <r>
      <rPr>
        <sz val="8"/>
        <color theme="1"/>
        <rFont val="Calibri"/>
        <family val="2"/>
        <scheme val="minor"/>
      </rPr>
      <t xml:space="preserve"> nº </t>
    </r>
    <r>
      <rPr>
        <b/>
        <sz val="8"/>
        <color theme="1"/>
        <rFont val="Calibri"/>
        <family val="2"/>
        <scheme val="minor"/>
      </rPr>
      <t>092</t>
    </r>
    <r>
      <rPr>
        <sz val="8"/>
        <color theme="1"/>
        <rFont val="Calibri"/>
        <family val="2"/>
        <scheme val="minor"/>
      </rPr>
      <t xml:space="preserve"> de </t>
    </r>
    <r>
      <rPr>
        <b/>
        <sz val="8"/>
        <color theme="1"/>
        <rFont val="Calibri"/>
        <family val="2"/>
        <scheme val="minor"/>
      </rPr>
      <t>18/05/2024; (GL)</t>
    </r>
  </si>
  <si>
    <r>
      <t xml:space="preserve">(******) Designada para responder pelo expediente da </t>
    </r>
    <r>
      <rPr>
        <b/>
        <sz val="8"/>
        <color theme="1"/>
        <rFont val="Calibri"/>
        <family val="2"/>
        <scheme val="minor"/>
      </rPr>
      <t>Coordenadoria Estadual de Produtos de Origem Animal e Vegetal</t>
    </r>
    <r>
      <rPr>
        <sz val="8"/>
        <color theme="1"/>
        <rFont val="Calibri"/>
        <family val="2"/>
        <scheme val="minor"/>
      </rPr>
      <t xml:space="preserve">, no período estipulado pelo servidor que se encontra em </t>
    </r>
    <r>
      <rPr>
        <b/>
        <sz val="8"/>
        <color theme="1"/>
        <rFont val="Calibri"/>
        <family val="2"/>
        <scheme val="minor"/>
      </rPr>
      <t>Gozo de Licença Prêmio</t>
    </r>
    <r>
      <rPr>
        <sz val="8"/>
        <color theme="1"/>
        <rFont val="Calibri"/>
        <family val="2"/>
        <scheme val="minor"/>
      </rPr>
      <t xml:space="preserve">, conforme </t>
    </r>
    <r>
      <rPr>
        <b/>
        <sz val="8"/>
        <color theme="1"/>
        <rFont val="Calibri"/>
        <family val="2"/>
        <scheme val="minor"/>
      </rPr>
      <t>Ato da Governadora</t>
    </r>
    <r>
      <rPr>
        <sz val="8"/>
        <color theme="1"/>
        <rFont val="Calibri"/>
        <family val="2"/>
        <scheme val="minor"/>
      </rPr>
      <t xml:space="preserve"> nº </t>
    </r>
    <r>
      <rPr>
        <b/>
        <sz val="8"/>
        <color theme="1"/>
        <rFont val="Calibri"/>
        <family val="2"/>
        <scheme val="minor"/>
      </rPr>
      <t>3171</t>
    </r>
    <r>
      <rPr>
        <sz val="8"/>
        <color theme="1"/>
        <rFont val="Calibri"/>
        <family val="2"/>
        <scheme val="minor"/>
      </rPr>
      <t xml:space="preserve"> de </t>
    </r>
    <r>
      <rPr>
        <b/>
        <sz val="8"/>
        <color theme="1"/>
        <rFont val="Calibri"/>
        <family val="2"/>
        <scheme val="minor"/>
      </rPr>
      <t>09/05/2024</t>
    </r>
    <r>
      <rPr>
        <sz val="8"/>
        <color theme="1"/>
        <rFont val="Calibri"/>
        <family val="2"/>
        <scheme val="minor"/>
      </rPr>
      <t xml:space="preserve"> - </t>
    </r>
    <r>
      <rPr>
        <b/>
        <sz val="8"/>
        <color theme="1"/>
        <rFont val="Calibri"/>
        <family val="2"/>
        <scheme val="minor"/>
      </rPr>
      <t>DOE</t>
    </r>
    <r>
      <rPr>
        <sz val="8"/>
        <color theme="1"/>
        <rFont val="Calibri"/>
        <family val="2"/>
        <scheme val="minor"/>
      </rPr>
      <t xml:space="preserve"> nº </t>
    </r>
    <r>
      <rPr>
        <b/>
        <sz val="8"/>
        <color theme="1"/>
        <rFont val="Calibri"/>
        <family val="2"/>
        <scheme val="minor"/>
      </rPr>
      <t>086</t>
    </r>
    <r>
      <rPr>
        <sz val="8"/>
        <color theme="1"/>
        <rFont val="Calibri"/>
        <family val="2"/>
        <scheme val="minor"/>
      </rPr>
      <t xml:space="preserve"> de </t>
    </r>
    <r>
      <rPr>
        <b/>
        <sz val="8"/>
        <color theme="1"/>
        <rFont val="Calibri"/>
        <family val="2"/>
        <scheme val="minor"/>
      </rPr>
      <t>10/05/2024(OBS</t>
    </r>
    <r>
      <rPr>
        <sz val="8"/>
        <color theme="1"/>
        <rFont val="Calibri"/>
        <family val="2"/>
        <scheme val="minor"/>
      </rPr>
      <t>.: O Servidor</t>
    </r>
    <r>
      <rPr>
        <b/>
        <sz val="8"/>
        <color theme="1"/>
        <rFont val="Calibri"/>
        <family val="2"/>
        <scheme val="minor"/>
      </rPr>
      <t xml:space="preserve"> Antônio Teles Neto se encontra em Gozo de 03 meses de Licença Prêmio</t>
    </r>
    <r>
      <rPr>
        <sz val="8"/>
        <color theme="1"/>
        <rFont val="Calibri"/>
        <family val="2"/>
        <scheme val="minor"/>
      </rPr>
      <t>, Ref ao</t>
    </r>
    <r>
      <rPr>
        <b/>
        <sz val="8"/>
        <color theme="1"/>
        <rFont val="Calibri"/>
        <family val="2"/>
        <scheme val="minor"/>
      </rPr>
      <t xml:space="preserve"> 2º decênio</t>
    </r>
    <r>
      <rPr>
        <sz val="8"/>
        <color theme="1"/>
        <rFont val="Calibri"/>
        <family val="2"/>
        <scheme val="minor"/>
      </rPr>
      <t>, no período de</t>
    </r>
    <r>
      <rPr>
        <b/>
        <sz val="8"/>
        <color theme="1"/>
        <rFont val="Calibri"/>
        <family val="2"/>
        <scheme val="minor"/>
      </rPr>
      <t xml:space="preserve"> </t>
    </r>
    <r>
      <rPr>
        <b/>
        <u/>
        <sz val="8"/>
        <color rgb="FFFF0000"/>
        <rFont val="Calibri"/>
        <family val="2"/>
        <scheme val="minor"/>
      </rPr>
      <t>01/04/2024 a 29/06/2024</t>
    </r>
    <r>
      <rPr>
        <sz val="8"/>
        <color theme="1"/>
        <rFont val="Calibri"/>
        <family val="2"/>
        <scheme val="minor"/>
      </rPr>
      <t>, conforme processo</t>
    </r>
    <r>
      <rPr>
        <b/>
        <sz val="8"/>
        <color theme="1"/>
        <rFont val="Calibri"/>
        <family val="2"/>
        <scheme val="minor"/>
      </rPr>
      <t xml:space="preserve"> SEI nº 0031408570.000010/2024-71</t>
    </r>
    <r>
      <rPr>
        <sz val="8"/>
        <color theme="1"/>
        <rFont val="Calibri"/>
        <family val="2"/>
        <scheme val="minor"/>
      </rPr>
      <t>. (GL)</t>
    </r>
  </si>
  <si>
    <t>DIRETORA PRESIDENTE (***)</t>
  </si>
  <si>
    <t>KÉSIA ALCÂNTARA QUEIROZ PONTUAL (*****)</t>
  </si>
  <si>
    <t>GLENDA MÔNICA LUNA DE HOLANDA (*****)</t>
  </si>
  <si>
    <t>(KÉSIA, JURANDIR E GLENDA, EST) =</t>
  </si>
  <si>
    <t>(ANTÔNIO EST + RAQUEL REJANE) = Gozo de LP.</t>
  </si>
  <si>
    <t>ASSESSORIA ESPECIAL DE CONTROLE INTERNO</t>
  </si>
  <si>
    <t>AIRTON EUSTÁQUIO COSTA MIRANDA (7)</t>
  </si>
  <si>
    <t xml:space="preserve">GERENTE REGIONAL DE SERTÂNIA </t>
  </si>
  <si>
    <t>FLÁVIO DE OLIVEIRA SILVA (7)</t>
  </si>
  <si>
    <t>GERENTE ESTADUAL DE CADASTRO E REGISTRO (**)</t>
  </si>
  <si>
    <t>KALINA MARIA REBELO MONTEIRO (7)</t>
  </si>
  <si>
    <t>MARCUS ANTÔNIIO DE SOUZA MEDEIROS (7)</t>
  </si>
  <si>
    <t>CINTYA DE FÁTIMA LOPES DA SILVA (7)</t>
  </si>
  <si>
    <r>
      <t xml:space="preserve">REF. </t>
    </r>
    <r>
      <rPr>
        <u/>
        <sz val="8"/>
        <color theme="1"/>
        <rFont val="Calibri"/>
        <family val="2"/>
        <scheme val="minor"/>
      </rPr>
      <t>JUNH</t>
    </r>
    <r>
      <rPr>
        <b/>
        <u/>
        <sz val="8"/>
        <color theme="1"/>
        <rFont val="Calibri"/>
        <family val="2"/>
        <scheme val="minor"/>
      </rPr>
      <t>O/2024</t>
    </r>
  </si>
  <si>
    <r>
      <t xml:space="preserve">(**) Designar </t>
    </r>
    <r>
      <rPr>
        <b/>
        <u/>
        <sz val="8"/>
        <color theme="1"/>
        <rFont val="Calibri"/>
        <family val="2"/>
        <scheme val="minor"/>
      </rPr>
      <t>Ilka Maria Valeriana Soares Gomes</t>
    </r>
    <r>
      <rPr>
        <sz val="8"/>
        <color theme="1"/>
        <rFont val="Calibri"/>
        <family val="2"/>
        <scheme val="minor"/>
      </rPr>
      <t xml:space="preserve">, Matrícula nº 361.794-7 para responder pela </t>
    </r>
    <r>
      <rPr>
        <b/>
        <u/>
        <sz val="8"/>
        <color theme="1"/>
        <rFont val="Calibri"/>
        <family val="2"/>
        <scheme val="minor"/>
      </rPr>
      <t>Gerência de Cadastro e Registros</t>
    </r>
    <r>
      <rPr>
        <sz val="8"/>
        <color theme="1"/>
        <rFont val="Calibri"/>
        <family val="2"/>
        <scheme val="minor"/>
      </rPr>
      <t xml:space="preserve">, no período de </t>
    </r>
    <r>
      <rPr>
        <b/>
        <u/>
        <sz val="8"/>
        <color rgb="FFFF0000"/>
        <rFont val="Calibri"/>
        <family val="2"/>
        <scheme val="minor"/>
      </rPr>
      <t>01/04/2024 a 29/06/2024</t>
    </r>
    <r>
      <rPr>
        <sz val="8"/>
        <color theme="1"/>
        <rFont val="Calibri"/>
        <family val="2"/>
        <scheme val="minor"/>
      </rPr>
      <t xml:space="preserve">, conforme portaria </t>
    </r>
    <r>
      <rPr>
        <b/>
        <sz val="8"/>
        <color theme="1"/>
        <rFont val="Calibri"/>
        <family val="2"/>
        <scheme val="minor"/>
      </rPr>
      <t>ADAGRO</t>
    </r>
    <r>
      <rPr>
        <sz val="8"/>
        <color theme="1"/>
        <rFont val="Calibri"/>
        <family val="2"/>
        <scheme val="minor"/>
      </rPr>
      <t xml:space="preserve"> nº </t>
    </r>
    <r>
      <rPr>
        <b/>
        <sz val="8"/>
        <color theme="1"/>
        <rFont val="Calibri"/>
        <family val="2"/>
        <scheme val="minor"/>
      </rPr>
      <t>014</t>
    </r>
    <r>
      <rPr>
        <sz val="8"/>
        <color theme="1"/>
        <rFont val="Calibri"/>
        <family val="2"/>
        <scheme val="minor"/>
      </rPr>
      <t xml:space="preserve"> de </t>
    </r>
    <r>
      <rPr>
        <b/>
        <sz val="8"/>
        <color theme="1"/>
        <rFont val="Calibri"/>
        <family val="2"/>
        <scheme val="minor"/>
      </rPr>
      <t>12/04/2024</t>
    </r>
    <r>
      <rPr>
        <sz val="8"/>
        <color theme="1"/>
        <rFont val="Calibri"/>
        <family val="2"/>
        <scheme val="minor"/>
      </rPr>
      <t xml:space="preserve"> publicada no Diário Oficial do Estado nº </t>
    </r>
    <r>
      <rPr>
        <b/>
        <sz val="8"/>
        <color theme="1"/>
        <rFont val="Calibri"/>
        <family val="2"/>
        <scheme val="minor"/>
      </rPr>
      <t>067</t>
    </r>
    <r>
      <rPr>
        <sz val="8"/>
        <color theme="1"/>
        <rFont val="Calibri"/>
        <family val="2"/>
        <scheme val="minor"/>
      </rPr>
      <t xml:space="preserve"> de </t>
    </r>
    <r>
      <rPr>
        <b/>
        <sz val="8"/>
        <color theme="1"/>
        <rFont val="Calibri"/>
        <family val="2"/>
        <scheme val="minor"/>
      </rPr>
      <t>12/04/2024 enquanto durar o impedimento da titular</t>
    </r>
    <r>
      <rPr>
        <sz val="8"/>
        <color theme="1"/>
        <rFont val="Calibri"/>
        <family val="2"/>
        <scheme val="minor"/>
      </rPr>
      <t>; (GL)</t>
    </r>
  </si>
  <si>
    <r>
      <t xml:space="preserve">(***)  Pelo Ato nº </t>
    </r>
    <r>
      <rPr>
        <b/>
        <sz val="8"/>
        <color theme="1"/>
        <rFont val="Calibri"/>
        <family val="2"/>
        <scheme val="minor"/>
      </rPr>
      <t>3754</t>
    </r>
    <r>
      <rPr>
        <sz val="8"/>
        <color theme="1"/>
        <rFont val="Calibri"/>
        <family val="2"/>
        <scheme val="minor"/>
      </rPr>
      <t xml:space="preserve"> de </t>
    </r>
    <r>
      <rPr>
        <b/>
        <sz val="8"/>
        <color theme="1"/>
        <rFont val="Calibri"/>
        <family val="2"/>
        <scheme val="minor"/>
      </rPr>
      <t>04/06/2024</t>
    </r>
    <r>
      <rPr>
        <sz val="8"/>
        <color theme="1"/>
        <rFont val="Calibri"/>
        <family val="2"/>
        <scheme val="minor"/>
      </rPr>
      <t xml:space="preserve">, foi nomeado </t>
    </r>
    <r>
      <rPr>
        <u/>
        <sz val="8"/>
        <color theme="1"/>
        <rFont val="Calibri"/>
        <family val="2"/>
        <scheme val="minor"/>
      </rPr>
      <t>Jurandir Barbosa Cavalcante Junior</t>
    </r>
    <r>
      <rPr>
        <sz val="8"/>
        <color theme="1"/>
        <rFont val="Calibri"/>
        <family val="2"/>
        <scheme val="minor"/>
      </rPr>
      <t xml:space="preserve"> para responder Diretoria Presidência da Agência de Defesa e Fiscalização Agropecuária do Estado de Pernambuco, no período de </t>
    </r>
    <r>
      <rPr>
        <b/>
        <u/>
        <sz val="8"/>
        <color rgb="FFFF0000"/>
        <rFont val="Calibri"/>
        <family val="2"/>
        <scheme val="minor"/>
      </rPr>
      <t>16/05/2024 a 14/06/2024</t>
    </r>
    <r>
      <rPr>
        <sz val="8"/>
        <color theme="1"/>
        <rFont val="Calibri"/>
        <family val="2"/>
        <scheme val="minor"/>
      </rPr>
      <t xml:space="preserve"> (respondendo sem receber pela presidência). </t>
    </r>
  </si>
  <si>
    <r>
      <t xml:space="preserve">(****) Designar  a partir de </t>
    </r>
    <r>
      <rPr>
        <b/>
        <u/>
        <sz val="8"/>
        <color rgb="FFFF0000"/>
        <rFont val="Calibri"/>
        <family val="2"/>
        <scheme val="minor"/>
      </rPr>
      <t>16/05/2024</t>
    </r>
    <r>
      <rPr>
        <sz val="8"/>
        <color theme="1"/>
        <rFont val="Calibri"/>
        <family val="2"/>
        <scheme val="minor"/>
      </rPr>
      <t xml:space="preserve">, a servidora </t>
    </r>
    <r>
      <rPr>
        <b/>
        <u/>
        <sz val="8"/>
        <color theme="1"/>
        <rFont val="Calibri"/>
        <family val="2"/>
        <scheme val="minor"/>
      </rPr>
      <t>Késia Alcantara Queiroz Pontual</t>
    </r>
    <r>
      <rPr>
        <sz val="8"/>
        <color theme="1"/>
        <rFont val="Calibri"/>
        <family val="2"/>
        <scheme val="minor"/>
      </rPr>
      <t xml:space="preserve">, conforme  Ato da Governadora nº  </t>
    </r>
    <r>
      <rPr>
        <b/>
        <sz val="8"/>
        <color theme="1"/>
        <rFont val="Calibri"/>
        <family val="2"/>
        <scheme val="minor"/>
      </rPr>
      <t>4013</t>
    </r>
    <r>
      <rPr>
        <sz val="8"/>
        <color theme="1"/>
        <rFont val="Calibri"/>
        <family val="2"/>
        <scheme val="minor"/>
      </rPr>
      <t xml:space="preserve"> de </t>
    </r>
    <r>
      <rPr>
        <b/>
        <sz val="8"/>
        <color theme="1"/>
        <rFont val="Calibri"/>
        <family val="2"/>
        <scheme val="minor"/>
      </rPr>
      <t>12/06/2024</t>
    </r>
    <r>
      <rPr>
        <sz val="8"/>
        <color theme="1"/>
        <rFont val="Calibri"/>
        <family val="2"/>
        <scheme val="minor"/>
      </rPr>
      <t xml:space="preserve"> publicado no </t>
    </r>
    <r>
      <rPr>
        <b/>
        <sz val="8"/>
        <color theme="1"/>
        <rFont val="Calibri"/>
        <family val="2"/>
        <scheme val="minor"/>
      </rPr>
      <t>DOE</t>
    </r>
    <r>
      <rPr>
        <sz val="8"/>
        <color theme="1"/>
        <rFont val="Calibri"/>
        <family val="2"/>
        <scheme val="minor"/>
      </rPr>
      <t xml:space="preserve"> nº </t>
    </r>
    <r>
      <rPr>
        <b/>
        <sz val="8"/>
        <color theme="1"/>
        <rFont val="Calibri"/>
        <family val="2"/>
        <scheme val="minor"/>
      </rPr>
      <t>109</t>
    </r>
    <r>
      <rPr>
        <sz val="8"/>
        <color theme="1"/>
        <rFont val="Calibri"/>
        <family val="2"/>
        <scheme val="minor"/>
      </rPr>
      <t xml:space="preserve"> de </t>
    </r>
    <r>
      <rPr>
        <b/>
        <sz val="8"/>
        <color theme="1"/>
        <rFont val="Calibri"/>
        <family val="2"/>
        <scheme val="minor"/>
      </rPr>
      <t>12/06/2024</t>
    </r>
    <r>
      <rPr>
        <sz val="8"/>
        <color theme="1"/>
        <rFont val="Calibri"/>
        <family val="2"/>
        <scheme val="minor"/>
      </rPr>
      <t>;</t>
    </r>
  </si>
  <si>
    <r>
      <t xml:space="preserve">(*****) Designar a partir de </t>
    </r>
    <r>
      <rPr>
        <b/>
        <u/>
        <sz val="8"/>
        <color rgb="FFFF0000"/>
        <rFont val="Calibri"/>
        <family val="2"/>
        <scheme val="minor"/>
      </rPr>
      <t>16/05/2024</t>
    </r>
    <r>
      <rPr>
        <sz val="8"/>
        <color theme="1"/>
        <rFont val="Calibri"/>
        <family val="2"/>
        <scheme val="minor"/>
      </rPr>
      <t xml:space="preserve">, a servidora </t>
    </r>
    <r>
      <rPr>
        <b/>
        <u/>
        <sz val="8"/>
        <color theme="1"/>
        <rFont val="Calibri"/>
        <family val="2"/>
        <scheme val="minor"/>
      </rPr>
      <t>Glenda Mônica Luna de Holanda</t>
    </r>
    <r>
      <rPr>
        <sz val="8"/>
        <color theme="1"/>
        <rFont val="Calibri"/>
        <family val="2"/>
        <scheme val="minor"/>
      </rPr>
      <t xml:space="preserve">, conforme </t>
    </r>
    <r>
      <rPr>
        <b/>
        <sz val="8"/>
        <color theme="1"/>
        <rFont val="Calibri"/>
        <family val="2"/>
        <scheme val="minor"/>
      </rPr>
      <t>Ato da Governadora</t>
    </r>
    <r>
      <rPr>
        <sz val="8"/>
        <color theme="1"/>
        <rFont val="Calibri"/>
        <family val="2"/>
        <scheme val="minor"/>
      </rPr>
      <t xml:space="preserve"> nº </t>
    </r>
    <r>
      <rPr>
        <b/>
        <sz val="8"/>
        <color theme="1"/>
        <rFont val="Calibri"/>
        <family val="2"/>
        <scheme val="minor"/>
      </rPr>
      <t>4012</t>
    </r>
    <r>
      <rPr>
        <sz val="8"/>
        <color theme="1"/>
        <rFont val="Calibri"/>
        <family val="2"/>
        <scheme val="minor"/>
      </rPr>
      <t xml:space="preserve"> de </t>
    </r>
    <r>
      <rPr>
        <b/>
        <sz val="8"/>
        <color theme="1"/>
        <rFont val="Calibri"/>
        <family val="2"/>
        <scheme val="minor"/>
      </rPr>
      <t>12/06/2024</t>
    </r>
    <r>
      <rPr>
        <sz val="8"/>
        <color theme="1"/>
        <rFont val="Calibri"/>
        <family val="2"/>
        <scheme val="minor"/>
      </rPr>
      <t xml:space="preserve">, publicado no </t>
    </r>
    <r>
      <rPr>
        <b/>
        <sz val="8"/>
        <color theme="1"/>
        <rFont val="Calibri"/>
        <family val="2"/>
        <scheme val="minor"/>
      </rPr>
      <t>DOE</t>
    </r>
    <r>
      <rPr>
        <sz val="8"/>
        <color theme="1"/>
        <rFont val="Calibri"/>
        <family val="2"/>
        <scheme val="minor"/>
      </rPr>
      <t xml:space="preserve"> nº </t>
    </r>
    <r>
      <rPr>
        <b/>
        <sz val="8"/>
        <color theme="1"/>
        <rFont val="Calibri"/>
        <family val="2"/>
        <scheme val="minor"/>
      </rPr>
      <t>109</t>
    </r>
    <r>
      <rPr>
        <sz val="8"/>
        <color theme="1"/>
        <rFont val="Calibri"/>
        <family val="2"/>
        <scheme val="minor"/>
      </rPr>
      <t xml:space="preserve"> de </t>
    </r>
    <r>
      <rPr>
        <b/>
        <sz val="8"/>
        <color theme="1"/>
        <rFont val="Calibri"/>
        <family val="2"/>
        <scheme val="minor"/>
      </rPr>
      <t xml:space="preserve">12/06/2024; </t>
    </r>
  </si>
  <si>
    <r>
      <t xml:space="preserve">(7) Portaria ADAGRO nº </t>
    </r>
    <r>
      <rPr>
        <b/>
        <sz val="8"/>
        <color theme="1"/>
        <rFont val="Calibri"/>
        <family val="2"/>
        <scheme val="minor"/>
      </rPr>
      <t>033</t>
    </r>
    <r>
      <rPr>
        <sz val="8"/>
        <color theme="1"/>
        <rFont val="Calibri"/>
        <family val="2"/>
        <scheme val="minor"/>
      </rPr>
      <t xml:space="preserve"> de </t>
    </r>
    <r>
      <rPr>
        <b/>
        <sz val="8"/>
        <color theme="1"/>
        <rFont val="Calibri"/>
        <family val="2"/>
        <scheme val="minor"/>
      </rPr>
      <t>14/06/2024</t>
    </r>
    <r>
      <rPr>
        <sz val="8"/>
        <color theme="1"/>
        <rFont val="Calibri"/>
        <family val="2"/>
        <scheme val="minor"/>
      </rPr>
      <t xml:space="preserve">, que Dispensa </t>
    </r>
    <r>
      <rPr>
        <b/>
        <u/>
        <sz val="8"/>
        <color theme="1"/>
        <rFont val="Calibri"/>
        <family val="2"/>
        <scheme val="minor"/>
      </rPr>
      <t>Glenda Mônica Luna de Holanda</t>
    </r>
    <r>
      <rPr>
        <sz val="8"/>
        <color theme="1"/>
        <rFont val="Calibri"/>
        <family val="2"/>
        <scheme val="minor"/>
      </rPr>
      <t xml:space="preserve">, a partir de </t>
    </r>
    <r>
      <rPr>
        <b/>
        <sz val="8"/>
        <color rgb="FFFF0000"/>
        <rFont val="Calibri"/>
        <family val="2"/>
        <scheme val="minor"/>
      </rPr>
      <t>16/05/2024</t>
    </r>
    <r>
      <rPr>
        <sz val="8"/>
        <color theme="1"/>
        <rFont val="Calibri"/>
        <family val="2"/>
        <scheme val="minor"/>
      </rPr>
      <t xml:space="preserve"> da função gratificada de Gerente de Inspeção Animal FGS-1 e Designa </t>
    </r>
    <r>
      <rPr>
        <b/>
        <u/>
        <sz val="8"/>
        <color theme="1"/>
        <rFont val="Calibri"/>
        <family val="2"/>
        <scheme val="minor"/>
      </rPr>
      <t>Flávio de Oliveira Silva</t>
    </r>
    <r>
      <rPr>
        <sz val="8"/>
        <color theme="1"/>
        <rFont val="Calibri"/>
        <family val="2"/>
        <scheme val="minor"/>
      </rPr>
      <t xml:space="preserve"> - DOE nº 112 de 15/06/2024;</t>
    </r>
  </si>
  <si>
    <r>
      <t xml:space="preserve">(7) Portaria ADAGRO nº </t>
    </r>
    <r>
      <rPr>
        <b/>
        <sz val="8"/>
        <color theme="1"/>
        <rFont val="Calibri"/>
        <family val="2"/>
        <scheme val="minor"/>
      </rPr>
      <t>031</t>
    </r>
    <r>
      <rPr>
        <sz val="8"/>
        <color theme="1"/>
        <rFont val="Calibri"/>
        <family val="2"/>
        <scheme val="minor"/>
      </rPr>
      <t xml:space="preserve"> de </t>
    </r>
    <r>
      <rPr>
        <b/>
        <sz val="8"/>
        <color theme="1"/>
        <rFont val="Calibri"/>
        <family val="2"/>
        <scheme val="minor"/>
      </rPr>
      <t>14/06/2024</t>
    </r>
    <r>
      <rPr>
        <sz val="8"/>
        <color theme="1"/>
        <rFont val="Calibri"/>
        <family val="2"/>
        <scheme val="minor"/>
      </rPr>
      <t xml:space="preserve">, que Dispensa </t>
    </r>
    <r>
      <rPr>
        <b/>
        <u/>
        <sz val="8"/>
        <color theme="1"/>
        <rFont val="Calibri"/>
        <family val="2"/>
        <scheme val="minor"/>
      </rPr>
      <t>Flávio de Oliveira Silva</t>
    </r>
    <r>
      <rPr>
        <sz val="8"/>
        <color theme="1"/>
        <rFont val="Calibri"/>
        <family val="2"/>
        <scheme val="minor"/>
      </rPr>
      <t xml:space="preserve">, a partir de </t>
    </r>
    <r>
      <rPr>
        <b/>
        <u/>
        <sz val="8"/>
        <color rgb="FFFF0000"/>
        <rFont val="Calibri"/>
        <family val="2"/>
        <scheme val="minor"/>
      </rPr>
      <t>16/05/2024</t>
    </r>
    <r>
      <rPr>
        <sz val="8"/>
        <color theme="1"/>
        <rFont val="Calibri"/>
        <family val="2"/>
        <scheme val="minor"/>
      </rPr>
      <t xml:space="preserve"> da função gratificada de Coordenador de Estudo Técnico FGS-2 e Designa </t>
    </r>
    <r>
      <rPr>
        <b/>
        <u/>
        <sz val="8"/>
        <color theme="1"/>
        <rFont val="Calibri"/>
        <family val="2"/>
        <scheme val="minor"/>
      </rPr>
      <t>Marcus Antônio de Souza Medeiros</t>
    </r>
    <r>
      <rPr>
        <sz val="8"/>
        <color theme="1"/>
        <rFont val="Calibri"/>
        <family val="2"/>
        <scheme val="minor"/>
      </rPr>
      <t xml:space="preserve"> - DOE nº 112 de 15/06/2024;</t>
    </r>
  </si>
  <si>
    <r>
      <t xml:space="preserve">(7) Pela portaria ADAGRO nº </t>
    </r>
    <r>
      <rPr>
        <b/>
        <sz val="8"/>
        <color theme="1"/>
        <rFont val="Calibri"/>
        <family val="2"/>
        <scheme val="minor"/>
      </rPr>
      <t>032</t>
    </r>
    <r>
      <rPr>
        <sz val="8"/>
        <color theme="1"/>
        <rFont val="Calibri"/>
        <family val="2"/>
        <scheme val="minor"/>
      </rPr>
      <t xml:space="preserve"> de </t>
    </r>
    <r>
      <rPr>
        <b/>
        <sz val="8"/>
        <color theme="1"/>
        <rFont val="Calibri"/>
        <family val="2"/>
        <scheme val="minor"/>
      </rPr>
      <t>14/06/2024</t>
    </r>
    <r>
      <rPr>
        <sz val="8"/>
        <color theme="1"/>
        <rFont val="Calibri"/>
        <family val="2"/>
        <scheme val="minor"/>
      </rPr>
      <t xml:space="preserve">, Dispensa </t>
    </r>
    <r>
      <rPr>
        <b/>
        <u/>
        <sz val="8"/>
        <color theme="1"/>
        <rFont val="Calibri"/>
        <family val="2"/>
        <scheme val="minor"/>
      </rPr>
      <t>Késia Alcantara Queiroz Pontual</t>
    </r>
    <r>
      <rPr>
        <sz val="8"/>
        <color theme="1"/>
        <rFont val="Calibri"/>
        <family val="2"/>
        <scheme val="minor"/>
      </rPr>
      <t xml:space="preserve">, a partir de </t>
    </r>
    <r>
      <rPr>
        <b/>
        <u/>
        <sz val="8"/>
        <color rgb="FFFF0000"/>
        <rFont val="Calibri"/>
        <family val="2"/>
        <scheme val="minor"/>
      </rPr>
      <t>16/05/2024</t>
    </r>
    <r>
      <rPr>
        <sz val="8"/>
        <color theme="1"/>
        <rFont val="Calibri"/>
        <family val="2"/>
        <scheme val="minor"/>
      </rPr>
      <t xml:space="preserve"> e Designa </t>
    </r>
    <r>
      <rPr>
        <b/>
        <u/>
        <sz val="8"/>
        <color theme="1"/>
        <rFont val="Calibri"/>
        <family val="2"/>
        <scheme val="minor"/>
      </rPr>
      <t>Airton Eustáquio Costa Miranda</t>
    </r>
    <r>
      <rPr>
        <sz val="8"/>
        <color theme="1"/>
        <rFont val="Calibri"/>
        <family val="2"/>
        <scheme val="minor"/>
      </rPr>
      <t xml:space="preserve"> para a Função de Assessor de Controle Interno, - DOE nº 112 de 15/06/2024;</t>
    </r>
  </si>
  <si>
    <r>
      <t xml:space="preserve">(7) Pela portaria ADAGRO nº </t>
    </r>
    <r>
      <rPr>
        <b/>
        <sz val="8"/>
        <color theme="1"/>
        <rFont val="Calibri"/>
        <family val="2"/>
        <scheme val="minor"/>
      </rPr>
      <t>034</t>
    </r>
    <r>
      <rPr>
        <sz val="8"/>
        <color theme="1"/>
        <rFont val="Calibri"/>
        <family val="2"/>
        <scheme val="minor"/>
      </rPr>
      <t xml:space="preserve"> de </t>
    </r>
    <r>
      <rPr>
        <b/>
        <sz val="8"/>
        <color theme="1"/>
        <rFont val="Calibri"/>
        <family val="2"/>
        <scheme val="minor"/>
      </rPr>
      <t>14/06/2024</t>
    </r>
    <r>
      <rPr>
        <sz val="8"/>
        <color theme="1"/>
        <rFont val="Calibri"/>
        <family val="2"/>
        <scheme val="minor"/>
      </rPr>
      <t xml:space="preserve">, Dispensa </t>
    </r>
    <r>
      <rPr>
        <b/>
        <u/>
        <sz val="8"/>
        <color theme="1"/>
        <rFont val="Calibri"/>
        <family val="2"/>
        <scheme val="minor"/>
      </rPr>
      <t>Airton Eustáquio Costa Miranda</t>
    </r>
    <r>
      <rPr>
        <sz val="8"/>
        <color theme="1"/>
        <rFont val="Calibri"/>
        <family val="2"/>
        <scheme val="minor"/>
      </rPr>
      <t xml:space="preserve">, a partir de </t>
    </r>
    <r>
      <rPr>
        <b/>
        <u/>
        <sz val="8"/>
        <color rgb="FFFF0000"/>
        <rFont val="Calibri"/>
        <family val="2"/>
        <scheme val="minor"/>
      </rPr>
      <t>16/05/2024</t>
    </r>
    <r>
      <rPr>
        <sz val="8"/>
        <color theme="1"/>
        <rFont val="Calibri"/>
        <family val="2"/>
        <scheme val="minor"/>
      </rPr>
      <t xml:space="preserve"> e Designa </t>
    </r>
    <r>
      <rPr>
        <b/>
        <u/>
        <sz val="8"/>
        <color theme="1"/>
        <rFont val="Calibri"/>
        <family val="2"/>
        <scheme val="minor"/>
      </rPr>
      <t>Kalina Maria Rabelo Monteiro</t>
    </r>
    <r>
      <rPr>
        <sz val="8"/>
        <color theme="1"/>
        <rFont val="Calibri"/>
        <family val="2"/>
        <scheme val="minor"/>
      </rPr>
      <t xml:space="preserve"> para a Função de Gabinete, - DOE nº 112 de 15/06/2024;</t>
    </r>
  </si>
  <si>
    <r>
      <t xml:space="preserve">(7) Pela portaria ADAGRO nº </t>
    </r>
    <r>
      <rPr>
        <b/>
        <sz val="8"/>
        <color theme="1"/>
        <rFont val="Calibri"/>
        <family val="2"/>
        <scheme val="minor"/>
      </rPr>
      <t>035</t>
    </r>
    <r>
      <rPr>
        <sz val="8"/>
        <color theme="1"/>
        <rFont val="Calibri"/>
        <family val="2"/>
        <scheme val="minor"/>
      </rPr>
      <t xml:space="preserve"> de </t>
    </r>
    <r>
      <rPr>
        <b/>
        <sz val="8"/>
        <color theme="1"/>
        <rFont val="Calibri"/>
        <family val="2"/>
        <scheme val="minor"/>
      </rPr>
      <t>14/06/2024</t>
    </r>
    <r>
      <rPr>
        <sz val="8"/>
        <color theme="1"/>
        <rFont val="Calibri"/>
        <family val="2"/>
        <scheme val="minor"/>
      </rPr>
      <t xml:space="preserve">, Dispensa </t>
    </r>
    <r>
      <rPr>
        <b/>
        <u/>
        <sz val="8"/>
        <color theme="1"/>
        <rFont val="Calibri"/>
        <family val="2"/>
        <scheme val="minor"/>
      </rPr>
      <t>Kalina Maria Rabelo Monteiro</t>
    </r>
    <r>
      <rPr>
        <sz val="8"/>
        <color theme="1"/>
        <rFont val="Calibri"/>
        <family val="2"/>
        <scheme val="minor"/>
      </rPr>
      <t xml:space="preserve">, a partir de </t>
    </r>
    <r>
      <rPr>
        <b/>
        <u/>
        <sz val="8"/>
        <color rgb="FFFF0000"/>
        <rFont val="Calibri"/>
        <family val="2"/>
        <scheme val="minor"/>
      </rPr>
      <t>16/05/2024</t>
    </r>
    <r>
      <rPr>
        <sz val="8"/>
        <color theme="1"/>
        <rFont val="Calibri"/>
        <family val="2"/>
        <scheme val="minor"/>
      </rPr>
      <t xml:space="preserve"> e Designa </t>
    </r>
    <r>
      <rPr>
        <b/>
        <u/>
        <sz val="8"/>
        <color theme="1"/>
        <rFont val="Calibri"/>
        <family val="2"/>
        <scheme val="minor"/>
      </rPr>
      <t>Cintya de Fátima Lopes da Silva</t>
    </r>
    <r>
      <rPr>
        <sz val="8"/>
        <color theme="1"/>
        <rFont val="Calibri"/>
        <family val="2"/>
        <scheme val="minor"/>
      </rPr>
      <t xml:space="preserve">, para a </t>
    </r>
    <r>
      <rPr>
        <b/>
        <u/>
        <sz val="8"/>
        <color theme="1"/>
        <rFont val="Calibri"/>
        <family val="2"/>
        <scheme val="minor"/>
      </rPr>
      <t>Função Gratificada de Apoio-1, FGA-1</t>
    </r>
    <r>
      <rPr>
        <sz val="8"/>
        <color theme="1"/>
        <rFont val="Calibri"/>
        <family val="2"/>
        <scheme val="minor"/>
      </rPr>
      <t xml:space="preserve"> - DOE nº 112 de 15/06/2024.</t>
    </r>
  </si>
  <si>
    <t>(#) O controlador do Sistema parou de funcionar, os cálculos foram feitos na calculadora do celular por isso é sempre bom conferir. (GL)</t>
  </si>
  <si>
    <t>CADRH/DGAF, EM 18/07/2024                                GUSTAVO LELIS</t>
  </si>
  <si>
    <t>RAQUEL MELO DE MIRANDA (PEDIU EXONERAÇÃO DO CARGO COMISSIONADO)</t>
  </si>
  <si>
    <t>GERENTE ESTADUAL DE CADASTRO E REGISTRO (**) (8)</t>
  </si>
  <si>
    <t>FUNÇÃO GRATIFICADA DE SUPERVISÃO-2 )8)</t>
  </si>
  <si>
    <r>
      <t>REJANE MARIA SOBRAL (</t>
    </r>
    <r>
      <rPr>
        <b/>
        <sz val="8"/>
        <color theme="1"/>
        <rFont val="Arial"/>
        <family val="2"/>
      </rPr>
      <t>ALESSANDRA SANTOS D'ALENCAR</t>
    </r>
    <r>
      <rPr>
        <sz val="8"/>
        <color theme="1"/>
        <rFont val="Arial"/>
        <family val="2"/>
      </rPr>
      <t>)</t>
    </r>
  </si>
  <si>
    <t>R$ 8 479,33 + R$ 5.933,35</t>
  </si>
  <si>
    <t>R$ 849,76 + R$ 849,76</t>
  </si>
  <si>
    <r>
      <t xml:space="preserve">REF. </t>
    </r>
    <r>
      <rPr>
        <u/>
        <sz val="8"/>
        <color theme="1"/>
        <rFont val="Calibri"/>
        <family val="2"/>
        <scheme val="minor"/>
      </rPr>
      <t>JULH</t>
    </r>
    <r>
      <rPr>
        <b/>
        <u/>
        <sz val="8"/>
        <color theme="1"/>
        <rFont val="Calibri"/>
        <family val="2"/>
        <scheme val="minor"/>
      </rPr>
      <t>O/2024</t>
    </r>
  </si>
  <si>
    <t xml:space="preserve">(***)  Ainda não saiu a sua exoneração a pedido; </t>
  </si>
  <si>
    <r>
      <t xml:space="preserve">(******) Designada para responder pelo expediente da </t>
    </r>
    <r>
      <rPr>
        <b/>
        <sz val="8"/>
        <color theme="1"/>
        <rFont val="Calibri"/>
        <family val="2"/>
        <scheme val="minor"/>
      </rPr>
      <t>Coordenadoria Estadual de Produtos de Origem Animal e Vegetal</t>
    </r>
    <r>
      <rPr>
        <sz val="8"/>
        <color theme="1"/>
        <rFont val="Calibri"/>
        <family val="2"/>
        <scheme val="minor"/>
      </rPr>
      <t xml:space="preserve">, no período estipulado pelo servidor que se encontra em </t>
    </r>
    <r>
      <rPr>
        <b/>
        <sz val="8"/>
        <color theme="1"/>
        <rFont val="Calibri"/>
        <family val="2"/>
        <scheme val="minor"/>
      </rPr>
      <t>Gozo de Licença Prêmio</t>
    </r>
    <r>
      <rPr>
        <sz val="8"/>
        <color theme="1"/>
        <rFont val="Calibri"/>
        <family val="2"/>
        <scheme val="minor"/>
      </rPr>
      <t xml:space="preserve">, conforme </t>
    </r>
    <r>
      <rPr>
        <b/>
        <sz val="8"/>
        <color theme="1"/>
        <rFont val="Calibri"/>
        <family val="2"/>
        <scheme val="minor"/>
      </rPr>
      <t>Ato da Governadora</t>
    </r>
    <r>
      <rPr>
        <sz val="8"/>
        <color theme="1"/>
        <rFont val="Calibri"/>
        <family val="2"/>
        <scheme val="minor"/>
      </rPr>
      <t xml:space="preserve"> nº </t>
    </r>
    <r>
      <rPr>
        <b/>
        <sz val="8"/>
        <color theme="1"/>
        <rFont val="Calibri"/>
        <family val="2"/>
        <scheme val="minor"/>
      </rPr>
      <t>3171</t>
    </r>
    <r>
      <rPr>
        <sz val="8"/>
        <color theme="1"/>
        <rFont val="Calibri"/>
        <family val="2"/>
        <scheme val="minor"/>
      </rPr>
      <t xml:space="preserve"> de </t>
    </r>
    <r>
      <rPr>
        <b/>
        <sz val="8"/>
        <color theme="1"/>
        <rFont val="Calibri"/>
        <family val="2"/>
        <scheme val="minor"/>
      </rPr>
      <t>09/05/2024</t>
    </r>
    <r>
      <rPr>
        <sz val="8"/>
        <color theme="1"/>
        <rFont val="Calibri"/>
        <family val="2"/>
        <scheme val="minor"/>
      </rPr>
      <t xml:space="preserve"> - </t>
    </r>
    <r>
      <rPr>
        <b/>
        <sz val="8"/>
        <color theme="1"/>
        <rFont val="Calibri"/>
        <family val="2"/>
        <scheme val="minor"/>
      </rPr>
      <t>DOE</t>
    </r>
    <r>
      <rPr>
        <sz val="8"/>
        <color theme="1"/>
        <rFont val="Calibri"/>
        <family val="2"/>
        <scheme val="minor"/>
      </rPr>
      <t xml:space="preserve"> nº </t>
    </r>
    <r>
      <rPr>
        <b/>
        <sz val="8"/>
        <color theme="1"/>
        <rFont val="Calibri"/>
        <family val="2"/>
        <scheme val="minor"/>
      </rPr>
      <t>086</t>
    </r>
    <r>
      <rPr>
        <sz val="8"/>
        <color theme="1"/>
        <rFont val="Calibri"/>
        <family val="2"/>
        <scheme val="minor"/>
      </rPr>
      <t xml:space="preserve"> de </t>
    </r>
    <r>
      <rPr>
        <b/>
        <sz val="8"/>
        <color theme="1"/>
        <rFont val="Calibri"/>
        <family val="2"/>
        <scheme val="minor"/>
      </rPr>
      <t>10/05/2024(OBS</t>
    </r>
    <r>
      <rPr>
        <sz val="8"/>
        <color theme="1"/>
        <rFont val="Calibri"/>
        <family val="2"/>
        <scheme val="minor"/>
      </rPr>
      <t>.: O Servidor</t>
    </r>
    <r>
      <rPr>
        <b/>
        <sz val="8"/>
        <color theme="1"/>
        <rFont val="Calibri"/>
        <family val="2"/>
        <scheme val="minor"/>
      </rPr>
      <t xml:space="preserve"> Antônio Teles Neto se encontra em Gozo de 03 meses de Licença Prêmio</t>
    </r>
    <r>
      <rPr>
        <sz val="8"/>
        <color theme="1"/>
        <rFont val="Calibri"/>
        <family val="2"/>
        <scheme val="minor"/>
      </rPr>
      <t>, Ref ao</t>
    </r>
    <r>
      <rPr>
        <b/>
        <sz val="8"/>
        <color theme="1"/>
        <rFont val="Calibri"/>
        <family val="2"/>
        <scheme val="minor"/>
      </rPr>
      <t xml:space="preserve"> 2º decênio</t>
    </r>
    <r>
      <rPr>
        <sz val="8"/>
        <color theme="1"/>
        <rFont val="Calibri"/>
        <family val="2"/>
        <scheme val="minor"/>
      </rPr>
      <t>, no período de</t>
    </r>
    <r>
      <rPr>
        <b/>
        <sz val="8"/>
        <color theme="1"/>
        <rFont val="Calibri"/>
        <family val="2"/>
        <scheme val="minor"/>
      </rPr>
      <t xml:space="preserve"> </t>
    </r>
    <r>
      <rPr>
        <b/>
        <u/>
        <sz val="8"/>
        <color rgb="FFFF0000"/>
        <rFont val="Calibri"/>
        <family val="2"/>
        <scheme val="minor"/>
      </rPr>
      <t>01/04/2024 a 29/06/2024</t>
    </r>
    <r>
      <rPr>
        <sz val="8"/>
        <color theme="1"/>
        <rFont val="Calibri"/>
        <family val="2"/>
        <scheme val="minor"/>
      </rPr>
      <t>, conforme processo</t>
    </r>
    <r>
      <rPr>
        <b/>
        <sz val="8"/>
        <color theme="1"/>
        <rFont val="Calibri"/>
        <family val="2"/>
        <scheme val="minor"/>
      </rPr>
      <t xml:space="preserve"> SEI nº 0031408570.000010/2024-71, prorrogou por mais </t>
    </r>
    <r>
      <rPr>
        <b/>
        <sz val="8"/>
        <color rgb="FFFF0000"/>
        <rFont val="Calibri"/>
        <family val="2"/>
        <scheme val="minor"/>
      </rPr>
      <t>03 meses do 2º decênio, no período de 30/06 a 27/09/2024</t>
    </r>
    <r>
      <rPr>
        <sz val="8"/>
        <color theme="1"/>
        <rFont val="Calibri"/>
        <family val="2"/>
        <scheme val="minor"/>
      </rPr>
      <t>. (GL)</t>
    </r>
  </si>
  <si>
    <t>(8) Pela portaria ADAGRO nº 036 de 16/07/2024, Designou Ylka Maria Valeriana Soares Gomes, Matrícula nº 361794-7, no período de 30/06/2024 a 27/09/2024, para responder pela Gerência Estadual de Cadastro e Registro, DOE nº 131 de 16/07/2024;</t>
  </si>
  <si>
    <t>(8) Pela portaria ADAGRO nº 037 de 16/07/2024, Designou Alessandra Santos D"Alencar, Matrícula nº 361794-7, no período de 30/06/2024 a 27/09/2024, para responder pela Chefia de Divisão Epidemológica, DOE nº 131 de 16/07/2024;</t>
  </si>
  <si>
    <t>CADRH/DGAF, EM 20 a 23/08/2024                                GUSTAVO LELIS</t>
  </si>
  <si>
    <t>Atualizaddo em 23/08/2024</t>
  </si>
  <si>
    <t>DIRETORA PRESIDENTE (*)</t>
  </si>
  <si>
    <t>RAQUEL MELO DE MIRANDA (PEDIU EXONERAÇÃO DO CARGO COMISSIONADO AP/DE 18/05/2024)</t>
  </si>
  <si>
    <t xml:space="preserve">KÉSIA ALCÂNTARA QUEIROZ PONTUAL </t>
  </si>
  <si>
    <t xml:space="preserve">JURANDIR BARBOSA CAVALCANTE JÚNIOR </t>
  </si>
  <si>
    <t xml:space="preserve">GLENDA MÔNICA LUNA DE HOLANDA </t>
  </si>
  <si>
    <t>ANTÔNIO TELES NETO - Respondendo RAQUEL REJANE R DE ARAUJO (***)</t>
  </si>
  <si>
    <t>GERENTE REGIONAL DE SERRA TALHADA (**)</t>
  </si>
  <si>
    <t xml:space="preserve">FLÁVIO DE OLIVEIRA SILVA </t>
  </si>
  <si>
    <t>GERENTE ESTADUAL DE CADASTRO E REGISTRO (****)</t>
  </si>
  <si>
    <t>KALINA MARIA REBELO MONTEIRO</t>
  </si>
  <si>
    <t>FUNÇÃO GRATIFICADA DE SUPERVISÃO-2  (*****)</t>
  </si>
  <si>
    <t xml:space="preserve">MARCUS ANTÔNIIO DE SOUZA MEDEIROS </t>
  </si>
  <si>
    <t>REGINALDO FRANCISCO DOS SANTOS (PERPART)</t>
  </si>
  <si>
    <t xml:space="preserve">CINTYA DE FÁTIMA LOPES DA SILVA </t>
  </si>
  <si>
    <r>
      <t xml:space="preserve">REF. </t>
    </r>
    <r>
      <rPr>
        <b/>
        <u/>
        <sz val="8"/>
        <color theme="1"/>
        <rFont val="Calibri"/>
        <family val="2"/>
        <scheme val="minor"/>
      </rPr>
      <t>AGOSTO/2024</t>
    </r>
  </si>
  <si>
    <t xml:space="preserve">(*)  Ainda não saiu a sua exoneração a pedido; </t>
  </si>
  <si>
    <r>
      <t xml:space="preserve">(*) Dispensar </t>
    </r>
    <r>
      <rPr>
        <b/>
        <u/>
        <sz val="8"/>
        <color theme="1"/>
        <rFont val="Calibri"/>
        <family val="2"/>
        <scheme val="minor"/>
      </rPr>
      <t>Francisco Elisio Valgueiro Mota Feitosa</t>
    </r>
    <r>
      <rPr>
        <sz val="8"/>
        <color theme="1"/>
        <rFont val="Calibri"/>
        <family val="2"/>
        <scheme val="minor"/>
      </rPr>
      <t>, Matrícula nº 130.424-0 e Designar</t>
    </r>
    <r>
      <rPr>
        <b/>
        <u/>
        <sz val="8"/>
        <color theme="1"/>
        <rFont val="Calibri"/>
        <family val="2"/>
        <scheme val="minor"/>
      </rPr>
      <t xml:space="preserve"> Yuri Uzeda Rocha</t>
    </r>
    <r>
      <rPr>
        <sz val="8"/>
        <color theme="1"/>
        <rFont val="Calibri"/>
        <family val="2"/>
        <scheme val="minor"/>
      </rPr>
      <t>, Matrícula nº 433.531-7, a partir de</t>
    </r>
    <r>
      <rPr>
        <b/>
        <u/>
        <sz val="8"/>
        <color theme="1"/>
        <rFont val="Calibri"/>
        <family val="2"/>
        <scheme val="minor"/>
      </rPr>
      <t xml:space="preserve"> 01/08/2024</t>
    </r>
    <r>
      <rPr>
        <sz val="8"/>
        <color theme="1"/>
        <rFont val="Calibri"/>
        <family val="2"/>
        <scheme val="minor"/>
      </rPr>
      <t xml:space="preserve">, conforme portaria </t>
    </r>
    <r>
      <rPr>
        <b/>
        <sz val="8"/>
        <color theme="1"/>
        <rFont val="Calibri"/>
        <family val="2"/>
        <scheme val="minor"/>
      </rPr>
      <t>ADAGRO</t>
    </r>
    <r>
      <rPr>
        <sz val="8"/>
        <color theme="1"/>
        <rFont val="Calibri"/>
        <family val="2"/>
        <scheme val="minor"/>
      </rPr>
      <t xml:space="preserve"> nº</t>
    </r>
    <r>
      <rPr>
        <b/>
        <sz val="8"/>
        <color theme="1"/>
        <rFont val="Calibri"/>
        <family val="2"/>
        <scheme val="minor"/>
      </rPr>
      <t xml:space="preserve"> 043 </t>
    </r>
    <r>
      <rPr>
        <sz val="8"/>
        <color theme="1"/>
        <rFont val="Calibri"/>
        <family val="2"/>
        <scheme val="minor"/>
      </rPr>
      <t xml:space="preserve">de </t>
    </r>
    <r>
      <rPr>
        <b/>
        <sz val="8"/>
        <color theme="1"/>
        <rFont val="Calibri"/>
        <family val="2"/>
        <scheme val="minor"/>
      </rPr>
      <t xml:space="preserve">02/08/2024 </t>
    </r>
    <r>
      <rPr>
        <sz val="8"/>
        <color theme="1"/>
        <rFont val="Calibri"/>
        <family val="2"/>
        <scheme val="minor"/>
      </rPr>
      <t>-</t>
    </r>
    <r>
      <rPr>
        <b/>
        <sz val="8"/>
        <color theme="1"/>
        <rFont val="Calibri"/>
        <family val="2"/>
        <scheme val="minor"/>
      </rPr>
      <t xml:space="preserve"> DOE</t>
    </r>
    <r>
      <rPr>
        <sz val="8"/>
        <color theme="1"/>
        <rFont val="Calibri"/>
        <family val="2"/>
        <scheme val="minor"/>
      </rPr>
      <t xml:space="preserve"> nº </t>
    </r>
    <r>
      <rPr>
        <b/>
        <sz val="8"/>
        <color theme="1"/>
        <rFont val="Calibri"/>
        <family val="2"/>
        <scheme val="minor"/>
      </rPr>
      <t xml:space="preserve">144 </t>
    </r>
    <r>
      <rPr>
        <sz val="8"/>
        <color theme="1"/>
        <rFont val="Calibri"/>
        <family val="2"/>
        <scheme val="minor"/>
      </rPr>
      <t xml:space="preserve">de </t>
    </r>
    <r>
      <rPr>
        <b/>
        <sz val="8"/>
        <color theme="1"/>
        <rFont val="Calibri"/>
        <family val="2"/>
        <scheme val="minor"/>
      </rPr>
      <t>03/08/2024</t>
    </r>
    <r>
      <rPr>
        <sz val="8"/>
        <color theme="1"/>
        <rFont val="Calibri"/>
        <family val="2"/>
        <scheme val="minor"/>
      </rPr>
      <t>;</t>
    </r>
  </si>
  <si>
    <r>
      <t xml:space="preserve">(***) Designada para responder pelo expediente da </t>
    </r>
    <r>
      <rPr>
        <b/>
        <sz val="8"/>
        <color theme="1"/>
        <rFont val="Calibri"/>
        <family val="2"/>
        <scheme val="minor"/>
      </rPr>
      <t>Coordenadoria Estadual de Produtos de Origem Animal e Vegetal</t>
    </r>
    <r>
      <rPr>
        <sz val="8"/>
        <color theme="1"/>
        <rFont val="Calibri"/>
        <family val="2"/>
        <scheme val="minor"/>
      </rPr>
      <t xml:space="preserve">, no período estipulado pelo servidor que se encontra em </t>
    </r>
    <r>
      <rPr>
        <b/>
        <sz val="8"/>
        <color theme="1"/>
        <rFont val="Calibri"/>
        <family val="2"/>
        <scheme val="minor"/>
      </rPr>
      <t>Gozo de Licença Prêmio</t>
    </r>
    <r>
      <rPr>
        <sz val="8"/>
        <color theme="1"/>
        <rFont val="Calibri"/>
        <family val="2"/>
        <scheme val="minor"/>
      </rPr>
      <t xml:space="preserve">, conforme </t>
    </r>
    <r>
      <rPr>
        <b/>
        <sz val="8"/>
        <color theme="1"/>
        <rFont val="Calibri"/>
        <family val="2"/>
        <scheme val="minor"/>
      </rPr>
      <t>Ato da Governadora</t>
    </r>
    <r>
      <rPr>
        <sz val="8"/>
        <color theme="1"/>
        <rFont val="Calibri"/>
        <family val="2"/>
        <scheme val="minor"/>
      </rPr>
      <t xml:space="preserve"> nº </t>
    </r>
    <r>
      <rPr>
        <b/>
        <sz val="8"/>
        <color theme="1"/>
        <rFont val="Calibri"/>
        <family val="2"/>
        <scheme val="minor"/>
      </rPr>
      <t>3171</t>
    </r>
    <r>
      <rPr>
        <sz val="8"/>
        <color theme="1"/>
        <rFont val="Calibri"/>
        <family val="2"/>
        <scheme val="minor"/>
      </rPr>
      <t xml:space="preserve"> de </t>
    </r>
    <r>
      <rPr>
        <b/>
        <sz val="8"/>
        <color theme="1"/>
        <rFont val="Calibri"/>
        <family val="2"/>
        <scheme val="minor"/>
      </rPr>
      <t>09/05/2024</t>
    </r>
    <r>
      <rPr>
        <sz val="8"/>
        <color theme="1"/>
        <rFont val="Calibri"/>
        <family val="2"/>
        <scheme val="minor"/>
      </rPr>
      <t xml:space="preserve"> - </t>
    </r>
    <r>
      <rPr>
        <b/>
        <sz val="8"/>
        <color theme="1"/>
        <rFont val="Calibri"/>
        <family val="2"/>
        <scheme val="minor"/>
      </rPr>
      <t>DOE</t>
    </r>
    <r>
      <rPr>
        <sz val="8"/>
        <color theme="1"/>
        <rFont val="Calibri"/>
        <family val="2"/>
        <scheme val="minor"/>
      </rPr>
      <t xml:space="preserve"> nº </t>
    </r>
    <r>
      <rPr>
        <b/>
        <sz val="8"/>
        <color theme="1"/>
        <rFont val="Calibri"/>
        <family val="2"/>
        <scheme val="minor"/>
      </rPr>
      <t>086</t>
    </r>
    <r>
      <rPr>
        <sz val="8"/>
        <color theme="1"/>
        <rFont val="Calibri"/>
        <family val="2"/>
        <scheme val="minor"/>
      </rPr>
      <t xml:space="preserve"> de </t>
    </r>
    <r>
      <rPr>
        <b/>
        <sz val="8"/>
        <color theme="1"/>
        <rFont val="Calibri"/>
        <family val="2"/>
        <scheme val="minor"/>
      </rPr>
      <t>10/05/2024(OBS</t>
    </r>
    <r>
      <rPr>
        <sz val="8"/>
        <color theme="1"/>
        <rFont val="Calibri"/>
        <family val="2"/>
        <scheme val="minor"/>
      </rPr>
      <t>.: O Servidor</t>
    </r>
    <r>
      <rPr>
        <b/>
        <sz val="8"/>
        <color theme="1"/>
        <rFont val="Calibri"/>
        <family val="2"/>
        <scheme val="minor"/>
      </rPr>
      <t xml:space="preserve"> Antônio Teles Neto se encontra em Gozo de 03 meses de Licença Prêmio</t>
    </r>
    <r>
      <rPr>
        <sz val="8"/>
        <color theme="1"/>
        <rFont val="Calibri"/>
        <family val="2"/>
        <scheme val="minor"/>
      </rPr>
      <t>, Ref ao</t>
    </r>
    <r>
      <rPr>
        <b/>
        <sz val="8"/>
        <color theme="1"/>
        <rFont val="Calibri"/>
        <family val="2"/>
        <scheme val="minor"/>
      </rPr>
      <t xml:space="preserve"> 2º decênio</t>
    </r>
    <r>
      <rPr>
        <sz val="8"/>
        <color theme="1"/>
        <rFont val="Calibri"/>
        <family val="2"/>
        <scheme val="minor"/>
      </rPr>
      <t>, no período de</t>
    </r>
    <r>
      <rPr>
        <b/>
        <sz val="8"/>
        <color theme="1"/>
        <rFont val="Calibri"/>
        <family val="2"/>
        <scheme val="minor"/>
      </rPr>
      <t xml:space="preserve"> </t>
    </r>
    <r>
      <rPr>
        <b/>
        <u/>
        <sz val="8"/>
        <color rgb="FFFF0000"/>
        <rFont val="Calibri"/>
        <family val="2"/>
        <scheme val="minor"/>
      </rPr>
      <t>01/04/2024 a 29/06/2024</t>
    </r>
    <r>
      <rPr>
        <sz val="8"/>
        <color theme="1"/>
        <rFont val="Calibri"/>
        <family val="2"/>
        <scheme val="minor"/>
      </rPr>
      <t>, conforme processo</t>
    </r>
    <r>
      <rPr>
        <b/>
        <sz val="8"/>
        <color theme="1"/>
        <rFont val="Calibri"/>
        <family val="2"/>
        <scheme val="minor"/>
      </rPr>
      <t xml:space="preserve"> SEI nº 0031408570.000010/2024-71, prorrogou por mais </t>
    </r>
    <r>
      <rPr>
        <b/>
        <sz val="8"/>
        <color rgb="FFFF0000"/>
        <rFont val="Calibri"/>
        <family val="2"/>
        <scheme val="minor"/>
      </rPr>
      <t>03 meses do 2º decênio, no período de 30/06 a 27/09/2024</t>
    </r>
    <r>
      <rPr>
        <sz val="8"/>
        <color theme="1"/>
        <rFont val="Calibri"/>
        <family val="2"/>
        <scheme val="minor"/>
      </rPr>
      <t>. (GL)</t>
    </r>
  </si>
  <si>
    <r>
      <t xml:space="preserve">(****) Pela portaria </t>
    </r>
    <r>
      <rPr>
        <b/>
        <sz val="8"/>
        <color theme="1"/>
        <rFont val="Calibri"/>
        <family val="2"/>
        <scheme val="minor"/>
      </rPr>
      <t>ADAGRO</t>
    </r>
    <r>
      <rPr>
        <sz val="8"/>
        <color theme="1"/>
        <rFont val="Calibri"/>
        <family val="2"/>
        <scheme val="minor"/>
      </rPr>
      <t xml:space="preserve"> nº </t>
    </r>
    <r>
      <rPr>
        <b/>
        <sz val="8"/>
        <color theme="1"/>
        <rFont val="Calibri"/>
        <family val="2"/>
        <scheme val="minor"/>
      </rPr>
      <t>036</t>
    </r>
    <r>
      <rPr>
        <sz val="8"/>
        <color theme="1"/>
        <rFont val="Calibri"/>
        <family val="2"/>
        <scheme val="minor"/>
      </rPr>
      <t xml:space="preserve"> de </t>
    </r>
    <r>
      <rPr>
        <b/>
        <sz val="8"/>
        <color theme="1"/>
        <rFont val="Calibri"/>
        <family val="2"/>
        <scheme val="minor"/>
      </rPr>
      <t>16/07/2024</t>
    </r>
    <r>
      <rPr>
        <sz val="8"/>
        <color theme="1"/>
        <rFont val="Calibri"/>
        <family val="2"/>
        <scheme val="minor"/>
      </rPr>
      <t xml:space="preserve">, Designou </t>
    </r>
    <r>
      <rPr>
        <b/>
        <u/>
        <sz val="8"/>
        <color theme="1"/>
        <rFont val="Calibri"/>
        <family val="2"/>
        <scheme val="minor"/>
      </rPr>
      <t>Ylka Maria Valeriana Soares Gomes</t>
    </r>
    <r>
      <rPr>
        <sz val="8"/>
        <color theme="1"/>
        <rFont val="Calibri"/>
        <family val="2"/>
        <scheme val="minor"/>
      </rPr>
      <t>, Matrícula nº 361794-7, no período de</t>
    </r>
    <r>
      <rPr>
        <b/>
        <sz val="8"/>
        <color theme="1"/>
        <rFont val="Calibri"/>
        <family val="2"/>
        <scheme val="minor"/>
      </rPr>
      <t xml:space="preserve"> 30/06/2024 a 27/09/2024</t>
    </r>
    <r>
      <rPr>
        <sz val="8"/>
        <color theme="1"/>
        <rFont val="Calibri"/>
        <family val="2"/>
        <scheme val="minor"/>
      </rPr>
      <t>, para responder pela</t>
    </r>
    <r>
      <rPr>
        <b/>
        <sz val="8"/>
        <color theme="1"/>
        <rFont val="Calibri"/>
        <family val="2"/>
        <scheme val="minor"/>
      </rPr>
      <t xml:space="preserve"> Gerência Estadual de Cadastro e Registro</t>
    </r>
    <r>
      <rPr>
        <sz val="8"/>
        <color theme="1"/>
        <rFont val="Calibri"/>
        <family val="2"/>
        <scheme val="minor"/>
      </rPr>
      <t xml:space="preserve">, </t>
    </r>
    <r>
      <rPr>
        <b/>
        <sz val="8"/>
        <color theme="1"/>
        <rFont val="Calibri"/>
        <family val="2"/>
        <scheme val="minor"/>
      </rPr>
      <t>DOE</t>
    </r>
    <r>
      <rPr>
        <sz val="8"/>
        <color theme="1"/>
        <rFont val="Calibri"/>
        <family val="2"/>
        <scheme val="minor"/>
      </rPr>
      <t xml:space="preserve"> nº</t>
    </r>
    <r>
      <rPr>
        <b/>
        <sz val="8"/>
        <color theme="1"/>
        <rFont val="Calibri"/>
        <family val="2"/>
        <scheme val="minor"/>
      </rPr>
      <t xml:space="preserve"> 131</t>
    </r>
    <r>
      <rPr>
        <sz val="8"/>
        <color theme="1"/>
        <rFont val="Calibri"/>
        <family val="2"/>
        <scheme val="minor"/>
      </rPr>
      <t xml:space="preserve"> de </t>
    </r>
    <r>
      <rPr>
        <b/>
        <sz val="8"/>
        <color theme="1"/>
        <rFont val="Calibri"/>
        <family val="2"/>
        <scheme val="minor"/>
      </rPr>
      <t>16/07/2024</t>
    </r>
    <r>
      <rPr>
        <sz val="8"/>
        <color theme="1"/>
        <rFont val="Calibri"/>
        <family val="2"/>
        <scheme val="minor"/>
      </rPr>
      <t>;</t>
    </r>
  </si>
  <si>
    <r>
      <t xml:space="preserve">(*****) Pela portaria </t>
    </r>
    <r>
      <rPr>
        <b/>
        <sz val="8"/>
        <color theme="1"/>
        <rFont val="Calibri"/>
        <family val="2"/>
        <scheme val="minor"/>
      </rPr>
      <t>ADAGRO</t>
    </r>
    <r>
      <rPr>
        <sz val="8"/>
        <color theme="1"/>
        <rFont val="Calibri"/>
        <family val="2"/>
        <scheme val="minor"/>
      </rPr>
      <t xml:space="preserve"> nº </t>
    </r>
    <r>
      <rPr>
        <b/>
        <sz val="8"/>
        <color theme="1"/>
        <rFont val="Calibri"/>
        <family val="2"/>
        <scheme val="minor"/>
      </rPr>
      <t>037</t>
    </r>
    <r>
      <rPr>
        <sz val="8"/>
        <color theme="1"/>
        <rFont val="Calibri"/>
        <family val="2"/>
        <scheme val="minor"/>
      </rPr>
      <t xml:space="preserve"> de</t>
    </r>
    <r>
      <rPr>
        <b/>
        <sz val="8"/>
        <color theme="1"/>
        <rFont val="Calibri"/>
        <family val="2"/>
        <scheme val="minor"/>
      </rPr>
      <t xml:space="preserve"> 16/07/2024</t>
    </r>
    <r>
      <rPr>
        <sz val="8"/>
        <color theme="1"/>
        <rFont val="Calibri"/>
        <family val="2"/>
        <scheme val="minor"/>
      </rPr>
      <t xml:space="preserve">, Designou </t>
    </r>
    <r>
      <rPr>
        <b/>
        <u/>
        <sz val="8"/>
        <color theme="1"/>
        <rFont val="Calibri"/>
        <family val="2"/>
        <scheme val="minor"/>
      </rPr>
      <t>Alessandra Santos D"Alencar</t>
    </r>
    <r>
      <rPr>
        <sz val="8"/>
        <color theme="1"/>
        <rFont val="Calibri"/>
        <family val="2"/>
        <scheme val="minor"/>
      </rPr>
      <t xml:space="preserve">, Matrícula nº 361794-7, no período de </t>
    </r>
    <r>
      <rPr>
        <b/>
        <sz val="8"/>
        <color theme="1"/>
        <rFont val="Calibri"/>
        <family val="2"/>
        <scheme val="minor"/>
      </rPr>
      <t>30/06/2024 a 27/09/2024</t>
    </r>
    <r>
      <rPr>
        <sz val="8"/>
        <color theme="1"/>
        <rFont val="Calibri"/>
        <family val="2"/>
        <scheme val="minor"/>
      </rPr>
      <t xml:space="preserve">, para responder pela </t>
    </r>
    <r>
      <rPr>
        <b/>
        <sz val="8"/>
        <color theme="1"/>
        <rFont val="Calibri"/>
        <family val="2"/>
        <scheme val="minor"/>
      </rPr>
      <t>Chefia de Divisão Epidemológica</t>
    </r>
    <r>
      <rPr>
        <sz val="8"/>
        <color theme="1"/>
        <rFont val="Calibri"/>
        <family val="2"/>
        <scheme val="minor"/>
      </rPr>
      <t xml:space="preserve">, </t>
    </r>
    <r>
      <rPr>
        <b/>
        <sz val="8"/>
        <color theme="1"/>
        <rFont val="Calibri"/>
        <family val="2"/>
        <scheme val="minor"/>
      </rPr>
      <t>DOE</t>
    </r>
    <r>
      <rPr>
        <sz val="8"/>
        <color theme="1"/>
        <rFont val="Calibri"/>
        <family val="2"/>
        <scheme val="minor"/>
      </rPr>
      <t xml:space="preserve"> nº </t>
    </r>
    <r>
      <rPr>
        <b/>
        <sz val="8"/>
        <color theme="1"/>
        <rFont val="Calibri"/>
        <family val="2"/>
        <scheme val="minor"/>
      </rPr>
      <t>131</t>
    </r>
    <r>
      <rPr>
        <sz val="8"/>
        <color theme="1"/>
        <rFont val="Calibri"/>
        <family val="2"/>
        <scheme val="minor"/>
      </rPr>
      <t xml:space="preserve"> de </t>
    </r>
    <r>
      <rPr>
        <b/>
        <sz val="8"/>
        <color theme="1"/>
        <rFont val="Calibri"/>
        <family val="2"/>
        <scheme val="minor"/>
      </rPr>
      <t>16/07/2024</t>
    </r>
    <r>
      <rPr>
        <sz val="8"/>
        <color theme="1"/>
        <rFont val="Calibri"/>
        <family val="2"/>
        <scheme val="minor"/>
      </rPr>
      <t>;</t>
    </r>
  </si>
  <si>
    <r>
      <t xml:space="preserve">(******) Pela portaria </t>
    </r>
    <r>
      <rPr>
        <b/>
        <sz val="8"/>
        <color theme="1"/>
        <rFont val="Calibri"/>
        <family val="2"/>
        <scheme val="minor"/>
      </rPr>
      <t>ADAGRO</t>
    </r>
    <r>
      <rPr>
        <sz val="8"/>
        <color theme="1"/>
        <rFont val="Calibri"/>
        <family val="2"/>
        <scheme val="minor"/>
      </rPr>
      <t xml:space="preserve"> nº</t>
    </r>
    <r>
      <rPr>
        <b/>
        <sz val="8"/>
        <color theme="1"/>
        <rFont val="Calibri"/>
        <family val="2"/>
        <scheme val="minor"/>
      </rPr>
      <t xml:space="preserve"> 046</t>
    </r>
    <r>
      <rPr>
        <sz val="8"/>
        <color theme="1"/>
        <rFont val="Calibri"/>
        <family val="2"/>
        <scheme val="minor"/>
      </rPr>
      <t xml:space="preserve"> de</t>
    </r>
    <r>
      <rPr>
        <b/>
        <sz val="8"/>
        <color theme="1"/>
        <rFont val="Calibri"/>
        <family val="2"/>
        <scheme val="minor"/>
      </rPr>
      <t xml:space="preserve"> 07/08/2024</t>
    </r>
    <r>
      <rPr>
        <sz val="8"/>
        <color theme="1"/>
        <rFont val="Calibri"/>
        <family val="2"/>
        <scheme val="minor"/>
      </rPr>
      <t xml:space="preserve">, Designou </t>
    </r>
    <r>
      <rPr>
        <b/>
        <u/>
        <sz val="8"/>
        <color theme="1"/>
        <rFont val="Calibri"/>
        <family val="2"/>
        <scheme val="minor"/>
      </rPr>
      <t>Reginaldo Francisco dos Santos</t>
    </r>
    <r>
      <rPr>
        <sz val="8"/>
        <color theme="1"/>
        <rFont val="Calibri"/>
        <family val="2"/>
        <scheme val="minor"/>
      </rPr>
      <t xml:space="preserve">, para a </t>
    </r>
    <r>
      <rPr>
        <b/>
        <sz val="8"/>
        <color theme="1"/>
        <rFont val="Calibri"/>
        <family val="2"/>
        <scheme val="minor"/>
      </rPr>
      <t>Função Gratificada de Apoio-1, símbolo FGA-1</t>
    </r>
    <r>
      <rPr>
        <sz val="8"/>
        <color theme="1"/>
        <rFont val="Calibri"/>
        <family val="2"/>
        <scheme val="minor"/>
      </rPr>
      <t xml:space="preserve">, a partir de </t>
    </r>
    <r>
      <rPr>
        <b/>
        <u/>
        <sz val="8"/>
        <color theme="1"/>
        <rFont val="Calibri"/>
        <family val="2"/>
        <scheme val="minor"/>
      </rPr>
      <t>01/08/2024</t>
    </r>
    <r>
      <rPr>
        <sz val="8"/>
        <color theme="1"/>
        <rFont val="Calibri"/>
        <family val="2"/>
        <scheme val="minor"/>
      </rPr>
      <t xml:space="preserve">, conforme publicação do </t>
    </r>
    <r>
      <rPr>
        <b/>
        <sz val="8"/>
        <color theme="1"/>
        <rFont val="Calibri"/>
        <family val="2"/>
        <scheme val="minor"/>
      </rPr>
      <t>DOE</t>
    </r>
    <r>
      <rPr>
        <sz val="8"/>
        <color theme="1"/>
        <rFont val="Calibri"/>
        <family val="2"/>
        <scheme val="minor"/>
      </rPr>
      <t xml:space="preserve"> nº </t>
    </r>
    <r>
      <rPr>
        <b/>
        <sz val="8"/>
        <color theme="1"/>
        <rFont val="Calibri"/>
        <family val="2"/>
        <scheme val="minor"/>
      </rPr>
      <t>147</t>
    </r>
    <r>
      <rPr>
        <sz val="8"/>
        <color theme="1"/>
        <rFont val="Calibri"/>
        <family val="2"/>
        <scheme val="minor"/>
      </rPr>
      <t xml:space="preserve"> de </t>
    </r>
    <r>
      <rPr>
        <b/>
        <sz val="8"/>
        <color theme="1"/>
        <rFont val="Calibri"/>
        <family val="2"/>
        <scheme val="minor"/>
      </rPr>
      <t>08/08/2024.</t>
    </r>
  </si>
  <si>
    <t>CADRH/DGAF, EM 26/09/2024                                GUSTAVO LELIS</t>
  </si>
  <si>
    <t xml:space="preserve">RAQUEL MELO DE MIRANDA </t>
  </si>
  <si>
    <t>VANIA LUCIA DE ASSIS SANTANA</t>
  </si>
  <si>
    <t>DIRETORA DE GESTÃO ADMINISTRATIVA E FINANCEIRA (*)</t>
  </si>
  <si>
    <t xml:space="preserve">CLEITON MARQUES DE ANDRADE </t>
  </si>
  <si>
    <r>
      <t xml:space="preserve">REF. </t>
    </r>
    <r>
      <rPr>
        <b/>
        <u/>
        <sz val="8"/>
        <color theme="1"/>
        <rFont val="Calibri"/>
        <family val="2"/>
        <scheme val="minor"/>
      </rPr>
      <t>SETEMBRO/2024</t>
    </r>
  </si>
  <si>
    <t>(*)  Foi Exenorada,  a partir do dia 18/06/2024, conforme Ato da Governadora  nº 7809 de 18/10/2024 - DOE nº 199 de 19/10/2024. (GL)</t>
  </si>
  <si>
    <r>
      <t xml:space="preserve">(*) Foi </t>
    </r>
    <r>
      <rPr>
        <b/>
        <u/>
        <sz val="8"/>
        <color theme="1"/>
        <rFont val="Calibri"/>
        <family val="2"/>
        <scheme val="minor"/>
      </rPr>
      <t>Nomeada</t>
    </r>
    <r>
      <rPr>
        <sz val="8"/>
        <color theme="1"/>
        <rFont val="Calibri"/>
        <family val="2"/>
        <scheme val="minor"/>
      </rPr>
      <t xml:space="preserve">, tendo em vista a </t>
    </r>
    <r>
      <rPr>
        <b/>
        <sz val="8"/>
        <color theme="1"/>
        <rFont val="Calibri"/>
        <family val="2"/>
        <scheme val="minor"/>
      </rPr>
      <t>Aprovação da Assembleia Legislativa do Estado de Pernambuco</t>
    </r>
    <r>
      <rPr>
        <sz val="8"/>
        <color theme="1"/>
        <rFont val="Calibri"/>
        <family val="2"/>
        <scheme val="minor"/>
      </rPr>
      <t xml:space="preserve">, através da </t>
    </r>
    <r>
      <rPr>
        <b/>
        <sz val="8"/>
        <color theme="1"/>
        <rFont val="Calibri"/>
        <family val="2"/>
        <scheme val="minor"/>
      </rPr>
      <t>Resolução</t>
    </r>
    <r>
      <rPr>
        <sz val="8"/>
        <color theme="1"/>
        <rFont val="Calibri"/>
        <family val="2"/>
        <scheme val="minor"/>
      </rPr>
      <t xml:space="preserve"> nº </t>
    </r>
    <r>
      <rPr>
        <b/>
        <sz val="8"/>
        <color theme="1"/>
        <rFont val="Calibri"/>
        <family val="2"/>
        <scheme val="minor"/>
      </rPr>
      <t>2017 de 03/09/2024</t>
    </r>
    <r>
      <rPr>
        <sz val="8"/>
        <color theme="1"/>
        <rFont val="Calibri"/>
        <family val="2"/>
        <scheme val="minor"/>
      </rPr>
      <t xml:space="preserve">, para exercer a </t>
    </r>
    <r>
      <rPr>
        <b/>
        <sz val="8"/>
        <color theme="1"/>
        <rFont val="Calibri"/>
        <family val="2"/>
        <scheme val="minor"/>
      </rPr>
      <t>Diretoria Presidente desta autarquia</t>
    </r>
    <r>
      <rPr>
        <sz val="8"/>
        <color theme="1"/>
        <rFont val="Calibri"/>
        <family val="2"/>
        <scheme val="minor"/>
      </rPr>
      <t xml:space="preserve">, a partir de </t>
    </r>
    <r>
      <rPr>
        <b/>
        <u/>
        <sz val="8"/>
        <color theme="1"/>
        <rFont val="Calibri"/>
        <family val="2"/>
        <scheme val="minor"/>
      </rPr>
      <t>15/09/2024</t>
    </r>
    <r>
      <rPr>
        <sz val="8"/>
        <color theme="1"/>
        <rFont val="Calibri"/>
        <family val="2"/>
        <scheme val="minor"/>
      </rPr>
      <t xml:space="preserve">, conforme </t>
    </r>
    <r>
      <rPr>
        <b/>
        <sz val="8"/>
        <color theme="1"/>
        <rFont val="Calibri"/>
        <family val="2"/>
        <scheme val="minor"/>
      </rPr>
      <t>Ato da Governadora</t>
    </r>
    <r>
      <rPr>
        <sz val="8"/>
        <color theme="1"/>
        <rFont val="Calibri"/>
        <family val="2"/>
        <scheme val="minor"/>
      </rPr>
      <t xml:space="preserve"> nº </t>
    </r>
    <r>
      <rPr>
        <b/>
        <sz val="8"/>
        <color theme="1"/>
        <rFont val="Calibri"/>
        <family val="2"/>
        <scheme val="minor"/>
      </rPr>
      <t>7379 de 18/09/2024</t>
    </r>
    <r>
      <rPr>
        <sz val="8"/>
        <color theme="1"/>
        <rFont val="Calibri"/>
        <family val="2"/>
        <scheme val="minor"/>
      </rPr>
      <t>, publicação do</t>
    </r>
    <r>
      <rPr>
        <b/>
        <sz val="8"/>
        <color theme="1"/>
        <rFont val="Calibri"/>
        <family val="2"/>
        <scheme val="minor"/>
      </rPr>
      <t xml:space="preserve"> DOE</t>
    </r>
    <r>
      <rPr>
        <sz val="8"/>
        <color theme="1"/>
        <rFont val="Calibri"/>
        <family val="2"/>
        <scheme val="minor"/>
      </rPr>
      <t xml:space="preserve"> nº </t>
    </r>
    <r>
      <rPr>
        <b/>
        <sz val="8"/>
        <color theme="1"/>
        <rFont val="Calibri"/>
        <family val="2"/>
        <scheme val="minor"/>
      </rPr>
      <t>177</t>
    </r>
    <r>
      <rPr>
        <sz val="8"/>
        <color theme="1"/>
        <rFont val="Calibri"/>
        <family val="2"/>
        <scheme val="minor"/>
      </rPr>
      <t xml:space="preserve"> de </t>
    </r>
    <r>
      <rPr>
        <b/>
        <sz val="8"/>
        <color theme="1"/>
        <rFont val="Calibri"/>
        <family val="2"/>
        <scheme val="minor"/>
      </rPr>
      <t>19/09/2024</t>
    </r>
    <r>
      <rPr>
        <sz val="8"/>
        <color theme="1"/>
        <rFont val="Calibri"/>
        <family val="2"/>
        <scheme val="minor"/>
      </rPr>
      <t>. (GL) (com valores que gera em outubro de 2024 conforme SGP).</t>
    </r>
  </si>
  <si>
    <r>
      <t xml:space="preserve">(**) Foi Exonerado a pedido,  a partir de </t>
    </r>
    <r>
      <rPr>
        <b/>
        <u/>
        <sz val="8"/>
        <color rgb="FFFF0000"/>
        <rFont val="Calibri"/>
        <family val="2"/>
        <scheme val="minor"/>
      </rPr>
      <t>26/09/2024</t>
    </r>
    <r>
      <rPr>
        <b/>
        <sz val="8"/>
        <color rgb="FFFF0000"/>
        <rFont val="Calibri"/>
        <family val="2"/>
        <scheme val="minor"/>
      </rPr>
      <t>, conforme Ato da Governadora nº 7685 de 09/10/2024 - publicação do DOE nº 192 de 10/10/2024. (GL)</t>
    </r>
  </si>
  <si>
    <t>CADRH/DGAF, EM 29/10/2024                                GUSTAVO LELIS</t>
  </si>
  <si>
    <t>DIRETORA DE GESTÃO ADMINISTRATIVA E FINANCEIRA  (**)</t>
  </si>
  <si>
    <t xml:space="preserve">JOSÉ HELIO TEIXEIRA </t>
  </si>
  <si>
    <t>IMPRENSA</t>
  </si>
  <si>
    <t>COORDENADORA ESTADUAL DE CONVÊNIOS  (***)</t>
  </si>
  <si>
    <t>FERNANDO GOES DE MIRANDA</t>
  </si>
  <si>
    <t>ASSESSORA (****)</t>
  </si>
  <si>
    <t>COMPRAS</t>
  </si>
  <si>
    <t>MARIANNE KARLA MARINHO DE FRANÇA</t>
  </si>
  <si>
    <t>AUXILIAR TÉCNICO (*****)</t>
  </si>
  <si>
    <t>REGINALDO FRANCISCO DOS SANTOS</t>
  </si>
  <si>
    <t>(2 OCUPADOS MAS SÓ UM RECEBEU NO MÊS DE OUTUBRO/2024)</t>
  </si>
  <si>
    <t>DIRETOR DE DEFESA DE INSPEÇÃO ANIMAL (1)</t>
  </si>
  <si>
    <t>COORDENADOR ESTADUAL DE PRODUTOS DE ORIGEM ANIMAL E VEGETAL (2)</t>
  </si>
  <si>
    <t>IURY UZÊDA ROCHA</t>
  </si>
  <si>
    <t xml:space="preserve">GERENTE ESTADUAL DE CADASTRO E REGISTRO </t>
  </si>
  <si>
    <t>R$ 5.764,56 + R$ 5.675,86</t>
  </si>
  <si>
    <t>R$ 2.156,12 + 629,01</t>
  </si>
  <si>
    <t>R$ 7.920,68 + R$ 6.304,87</t>
  </si>
  <si>
    <t>ISABELLE VALENTE NEVES</t>
  </si>
  <si>
    <t xml:space="preserve">FUNÇÃO GRATIFICADA DE SUPERVISÃO-2 </t>
  </si>
  <si>
    <t>ALESSANDRA SANTOS D'ALENCAR</t>
  </si>
  <si>
    <t>ANDRÉ LUIZ MENEZES MACHADO (@)</t>
  </si>
  <si>
    <t>(um  do servidor esta de Licença prêmio e o outro está respondendo, os dois estão ganhando a função gratificada, o titular e o substituto)</t>
  </si>
  <si>
    <r>
      <t>REF. OUTU</t>
    </r>
    <r>
      <rPr>
        <b/>
        <u/>
        <sz val="8"/>
        <color theme="1"/>
        <rFont val="Calibri"/>
        <family val="2"/>
        <scheme val="minor"/>
      </rPr>
      <t>BRO/2024</t>
    </r>
  </si>
  <si>
    <t>(**) Foi Nomeado através do Ato da Governadora nº 7730 de 15/10/2024, a partir de 02/10/2024, mas nada recebeu neste mês.</t>
  </si>
  <si>
    <t>(***) Nomeado através do Ato da Governadora nº 7731 de 15/10/2024, a partir de 16/10/2024.</t>
  </si>
  <si>
    <r>
      <t>(****) Nomeada através do Ato da Governadora nº 7733 de 15/10/2024, a partir de 16/10/2024. (</t>
    </r>
    <r>
      <rPr>
        <sz val="8"/>
        <color rgb="FFFF0000"/>
        <rFont val="Calibri"/>
        <family val="2"/>
        <scheme val="minor"/>
      </rPr>
      <t>Só em outubro a servidora recebe com atrasado</t>
    </r>
    <r>
      <rPr>
        <sz val="8"/>
        <color theme="1"/>
        <rFont val="Calibri"/>
        <family val="2"/>
        <scheme val="minor"/>
      </rPr>
      <t>).</t>
    </r>
  </si>
  <si>
    <t>(*****) Nomeado através do Ato da Governadora nº 7734 de 15/10/2024, a partir de 16/10/2024.</t>
  </si>
  <si>
    <t>(1) Nomeada através do Ato nº 7736 de 15/10/2024, a partir de 16/10/2024;</t>
  </si>
  <si>
    <t>(2) - Nomeada através do Ato nº 7738 de 15/10/2024, a partir de 16/10/2024.</t>
  </si>
  <si>
    <t>(@) Designa André Luiz Menezes Machado, para exercer um FGA-1, a partir de 19/09/2024</t>
  </si>
  <si>
    <t>(@@) Dispensa Samy Bianchini e designa Isabelle Valente Neves da, para Gerência Estadual de Defesa Animal, FGS-1 e Dispensa Isabelle Valente Neves e Designa Alessandra Santos D'Alencar , a partir de 15/10/2024, portaria ADAGRO nº 57 de 16/10/2024.</t>
  </si>
  <si>
    <t>CADRH/DGAF, EM 29 E 30/11/2024                                GUSTAVO LELIS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</si>
</sst>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00.0000\-"/>
    <numFmt numFmtId="165" formatCode="mm/dd/yyyy"/>
    <numFmt numFmtId="166" formatCode="[$R$ -416]#,##0.00"/>
  </numFmts>
  <fonts count="4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Arial"/>
      <family val="2"/>
    </font>
    <font>
      <b/>
      <sz val="11"/>
      <color rgb="FF333333"/>
      <name val="Arial"/>
      <family val="2"/>
    </font>
    <font>
      <sz val="10"/>
      <color rgb="FF333333"/>
      <name val="Calibri"/>
      <family val="2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b/>
      <sz val="11"/>
      <color rgb="FFFF0000"/>
      <name val="Arial"/>
      <family val="2"/>
    </font>
    <font>
      <b/>
      <sz val="11"/>
      <color rgb="FFFFFFFF"/>
      <name val="Arial"/>
      <family val="2"/>
    </font>
    <font>
      <b/>
      <sz val="10"/>
      <color rgb="FFFF0000"/>
      <name val="Arial"/>
      <family val="2"/>
    </font>
    <font>
      <sz val="11"/>
      <color rgb="FF000000"/>
      <name val="Arial"/>
      <family val="2"/>
    </font>
    <font>
      <sz val="11"/>
      <color rgb="FFFFFFFF"/>
      <name val="Arial"/>
      <family val="2"/>
    </font>
    <font>
      <sz val="10"/>
      <color theme="1"/>
      <name val="Arial"/>
      <family val="2"/>
    </font>
    <font>
      <sz val="8"/>
      <color theme="1"/>
      <name val="Calibri"/>
      <family val="2"/>
      <scheme val="minor"/>
    </font>
    <font>
      <b/>
      <sz val="16"/>
      <color rgb="FFFFFFFF"/>
      <name val="Calibri"/>
      <family val="2"/>
    </font>
    <font>
      <sz val="11"/>
      <name val="Arial"/>
      <family val="2"/>
    </font>
    <font>
      <b/>
      <sz val="14"/>
      <color rgb="FFFFFFFF"/>
      <name val="Calibri"/>
      <family val="2"/>
    </font>
    <font>
      <sz val="11"/>
      <color theme="1"/>
      <name val="Calibri"/>
      <family val="2"/>
    </font>
    <font>
      <b/>
      <sz val="8"/>
      <color rgb="FFFF0000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b/>
      <sz val="6"/>
      <color rgb="FFFFFFFF"/>
      <name val="Arial"/>
      <family val="2"/>
    </font>
    <font>
      <sz val="6"/>
      <name val="Arial"/>
      <family val="2"/>
    </font>
    <font>
      <b/>
      <sz val="8"/>
      <color rgb="FFFFFFFF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8"/>
      <color theme="1"/>
      <name val="Calibri"/>
      <family val="2"/>
    </font>
    <font>
      <sz val="6"/>
      <color theme="1"/>
      <name val="Calibri"/>
      <family val="2"/>
      <scheme val="minor"/>
    </font>
    <font>
      <sz val="6"/>
      <name val="Calibri"/>
      <family val="2"/>
      <scheme val="minor"/>
    </font>
    <font>
      <sz val="6"/>
      <color theme="1"/>
      <name val="Calibri"/>
      <family val="2"/>
    </font>
    <font>
      <b/>
      <u/>
      <sz val="8"/>
      <color theme="1"/>
      <name val="Arial"/>
      <family val="2"/>
    </font>
    <font>
      <strike/>
      <sz val="8"/>
      <color theme="1"/>
      <name val="Arial"/>
      <family val="2"/>
    </font>
    <font>
      <sz val="6"/>
      <color rgb="FF000000"/>
      <name val="Arial"/>
      <family val="2"/>
    </font>
    <font>
      <sz val="7"/>
      <color rgb="FF000000"/>
      <name val="Arial"/>
      <family val="2"/>
    </font>
    <font>
      <b/>
      <u/>
      <sz val="7"/>
      <color rgb="FF000000"/>
      <name val="Arial"/>
      <family val="2"/>
    </font>
    <font>
      <sz val="7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b/>
      <u/>
      <sz val="7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u/>
      <sz val="8"/>
      <color theme="1"/>
      <name val="Calibri"/>
      <family val="2"/>
      <scheme val="minor"/>
    </font>
    <font>
      <b/>
      <u/>
      <sz val="8"/>
      <color rgb="FFFF0000"/>
      <name val="Calibri"/>
      <family val="2"/>
      <scheme val="minor"/>
    </font>
    <font>
      <b/>
      <sz val="8"/>
      <color rgb="FFFF0000"/>
      <name val="Calibri"/>
      <family val="2"/>
      <scheme val="minor"/>
    </font>
    <font>
      <b/>
      <sz val="8"/>
      <name val="Arial"/>
      <family val="2"/>
    </font>
    <font>
      <sz val="8"/>
      <color rgb="FFFF000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1C4587"/>
        <bgColor rgb="FF1C4587"/>
      </patternFill>
    </fill>
    <fill>
      <patternFill patternType="solid">
        <fgColor rgb="FFFFFF00"/>
        <bgColor rgb="FFFFFF00"/>
      </patternFill>
    </fill>
    <fill>
      <patternFill patternType="solid">
        <fgColor rgb="FFB7B7B7"/>
        <bgColor rgb="FFB7B7B7"/>
      </patternFill>
    </fill>
    <fill>
      <patternFill patternType="solid">
        <fgColor rgb="FFFFFFFF"/>
        <bgColor rgb="FFFFFFFF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B7B7B7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5" tint="0.59996337778862885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</borders>
  <cellStyleXfs count="3">
    <xf numFmtId="0" fontId="0" fillId="0" borderId="0"/>
    <xf numFmtId="0" fontId="6" fillId="0" borderId="0"/>
    <xf numFmtId="0" fontId="12" fillId="0" borderId="0"/>
  </cellStyleXfs>
  <cellXfs count="213">
    <xf numFmtId="0" fontId="0" fillId="0" borderId="0" xfId="0"/>
    <xf numFmtId="0" fontId="5" fillId="2" borderId="5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right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6" xfId="0" applyFont="1" applyFill="1" applyBorder="1" applyAlignment="1">
      <alignment vertical="center" wrapText="1"/>
    </xf>
    <xf numFmtId="0" fontId="5" fillId="2" borderId="7" xfId="0" applyFont="1" applyFill="1" applyBorder="1" applyAlignment="1">
      <alignment vertical="center" wrapText="1"/>
    </xf>
    <xf numFmtId="0" fontId="5" fillId="2" borderId="8" xfId="0" applyFont="1" applyFill="1" applyBorder="1" applyAlignment="1">
      <alignment vertical="center" wrapText="1"/>
    </xf>
    <xf numFmtId="0" fontId="5" fillId="2" borderId="9" xfId="0" applyFont="1" applyFill="1" applyBorder="1" applyAlignment="1">
      <alignment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4" fillId="2" borderId="0" xfId="0" applyFont="1" applyFill="1" applyAlignment="1">
      <alignment vertical="top" wrapText="1"/>
    </xf>
    <xf numFmtId="14" fontId="9" fillId="6" borderId="0" xfId="1" applyNumberFormat="1" applyFont="1" applyFill="1" applyAlignment="1">
      <alignment vertical="center" wrapText="1"/>
    </xf>
    <xf numFmtId="0" fontId="10" fillId="5" borderId="14" xfId="1" applyFont="1" applyFill="1" applyBorder="1" applyAlignment="1">
      <alignment horizontal="center" vertical="center" wrapText="1"/>
    </xf>
    <xf numFmtId="0" fontId="8" fillId="0" borderId="0" xfId="1" applyFont="1" applyAlignment="1">
      <alignment vertical="center" wrapText="1"/>
    </xf>
    <xf numFmtId="0" fontId="8" fillId="0" borderId="14" xfId="1" applyFont="1" applyBorder="1" applyAlignment="1">
      <alignment horizontal="center"/>
    </xf>
    <xf numFmtId="0" fontId="8" fillId="0" borderId="14" xfId="1" applyFont="1" applyBorder="1" applyAlignment="1">
      <alignment horizontal="center" vertical="center" wrapText="1"/>
    </xf>
    <xf numFmtId="0" fontId="10" fillId="5" borderId="15" xfId="1" applyFont="1" applyFill="1" applyBorder="1" applyAlignment="1">
      <alignment horizontal="center" vertical="center" wrapText="1"/>
    </xf>
    <xf numFmtId="0" fontId="12" fillId="0" borderId="14" xfId="1" applyFont="1" applyBorder="1" applyAlignment="1">
      <alignment horizontal="center" vertical="center" wrapText="1"/>
    </xf>
    <xf numFmtId="0" fontId="12" fillId="7" borderId="14" xfId="1" applyFont="1" applyFill="1" applyBorder="1" applyAlignment="1">
      <alignment horizontal="center" vertical="center" wrapText="1"/>
    </xf>
    <xf numFmtId="0" fontId="8" fillId="0" borderId="0" xfId="1" applyFont="1" applyAlignment="1">
      <alignment horizontal="center" vertical="center" wrapText="1"/>
    </xf>
    <xf numFmtId="0" fontId="12" fillId="0" borderId="0" xfId="1" applyFont="1" applyAlignment="1">
      <alignment horizontal="center" vertical="center" wrapText="1"/>
    </xf>
    <xf numFmtId="0" fontId="8" fillId="8" borderId="0" xfId="1" applyFont="1" applyFill="1" applyAlignment="1">
      <alignment vertical="center" wrapText="1"/>
    </xf>
    <xf numFmtId="164" fontId="8" fillId="0" borderId="0" xfId="1" applyNumberFormat="1" applyFont="1" applyAlignment="1">
      <alignment vertical="center" wrapText="1"/>
    </xf>
    <xf numFmtId="165" fontId="8" fillId="0" borderId="0" xfId="1" applyNumberFormat="1" applyFont="1" applyAlignment="1">
      <alignment vertical="center" wrapText="1"/>
    </xf>
    <xf numFmtId="0" fontId="13" fillId="0" borderId="0" xfId="1" applyFont="1" applyAlignment="1">
      <alignment horizontal="center" vertical="center" wrapText="1"/>
    </xf>
    <xf numFmtId="0" fontId="8" fillId="7" borderId="14" xfId="1" applyFont="1" applyFill="1" applyBorder="1" applyAlignment="1">
      <alignment horizontal="center" vertical="center" wrapText="1"/>
    </xf>
    <xf numFmtId="164" fontId="10" fillId="5" borderId="14" xfId="1" applyNumberFormat="1" applyFont="1" applyFill="1" applyBorder="1" applyAlignment="1">
      <alignment horizontal="center" vertical="center" wrapText="1"/>
    </xf>
    <xf numFmtId="14" fontId="8" fillId="0" borderId="14" xfId="1" applyNumberFormat="1" applyFont="1" applyBorder="1" applyAlignment="1">
      <alignment horizontal="center" vertical="center" wrapText="1"/>
    </xf>
    <xf numFmtId="164" fontId="8" fillId="0" borderId="0" xfId="1" applyNumberFormat="1" applyFont="1" applyAlignment="1">
      <alignment horizontal="center" vertical="center" wrapText="1"/>
    </xf>
    <xf numFmtId="164" fontId="10" fillId="5" borderId="12" xfId="1" applyNumberFormat="1" applyFont="1" applyFill="1" applyBorder="1" applyAlignment="1">
      <alignment vertical="center" wrapText="1"/>
    </xf>
    <xf numFmtId="0" fontId="10" fillId="5" borderId="12" xfId="1" applyFont="1" applyFill="1" applyBorder="1" applyAlignment="1">
      <alignment horizontal="center" vertical="center" wrapText="1"/>
    </xf>
    <xf numFmtId="0" fontId="10" fillId="5" borderId="13" xfId="1" applyFont="1" applyFill="1" applyBorder="1" applyAlignment="1">
      <alignment horizontal="center" vertical="center" wrapText="1"/>
    </xf>
    <xf numFmtId="0" fontId="13" fillId="0" borderId="0" xfId="1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6" fillId="0" borderId="0" xfId="1"/>
    <xf numFmtId="0" fontId="10" fillId="0" borderId="0" xfId="1" applyFont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right" vertical="center" wrapText="1"/>
    </xf>
    <xf numFmtId="49" fontId="5" fillId="2" borderId="8" xfId="0" applyNumberFormat="1" applyFont="1" applyFill="1" applyBorder="1" applyAlignment="1">
      <alignment horizontal="right" vertical="center" wrapText="1"/>
    </xf>
    <xf numFmtId="0" fontId="14" fillId="0" borderId="17" xfId="1" applyFont="1" applyBorder="1" applyAlignment="1">
      <alignment vertical="center" wrapText="1"/>
    </xf>
    <xf numFmtId="0" fontId="6" fillId="8" borderId="17" xfId="1" applyFill="1" applyBorder="1" applyAlignment="1">
      <alignment horizontal="center" vertical="center" wrapText="1"/>
    </xf>
    <xf numFmtId="0" fontId="14" fillId="8" borderId="17" xfId="1" applyFont="1" applyFill="1" applyBorder="1" applyAlignment="1">
      <alignment horizontal="center" vertical="center" wrapText="1"/>
    </xf>
    <xf numFmtId="14" fontId="8" fillId="0" borderId="17" xfId="1" applyNumberFormat="1" applyFont="1" applyBorder="1" applyAlignment="1">
      <alignment horizontal="center" vertical="center" wrapText="1"/>
    </xf>
    <xf numFmtId="0" fontId="8" fillId="0" borderId="17" xfId="1" applyFont="1" applyBorder="1" applyAlignment="1">
      <alignment horizontal="center" vertical="center" wrapText="1"/>
    </xf>
    <xf numFmtId="0" fontId="8" fillId="8" borderId="14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5" fillId="0" borderId="0" xfId="0" applyFont="1"/>
    <xf numFmtId="0" fontId="8" fillId="0" borderId="14" xfId="1" applyFont="1" applyBorder="1" applyAlignment="1">
      <alignment vertical="center" wrapText="1"/>
    </xf>
    <xf numFmtId="0" fontId="12" fillId="8" borderId="14" xfId="1" applyFont="1" applyFill="1" applyBorder="1" applyAlignment="1">
      <alignment horizontal="center" vertical="center" wrapText="1"/>
    </xf>
    <xf numFmtId="0" fontId="8" fillId="9" borderId="14" xfId="1" applyFont="1" applyFill="1" applyBorder="1" applyAlignment="1">
      <alignment horizontal="center" vertical="center" wrapText="1"/>
    </xf>
    <xf numFmtId="14" fontId="8" fillId="9" borderId="14" xfId="1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horizontal="left"/>
    </xf>
    <xf numFmtId="0" fontId="16" fillId="0" borderId="0" xfId="0" applyFont="1" applyAlignment="1">
      <alignment horizontal="center"/>
    </xf>
    <xf numFmtId="0" fontId="18" fillId="0" borderId="0" xfId="0" applyFont="1" applyAlignment="1">
      <alignment horizontal="center" wrapText="1"/>
    </xf>
    <xf numFmtId="0" fontId="19" fillId="0" borderId="0" xfId="0" applyFont="1"/>
    <xf numFmtId="0" fontId="25" fillId="5" borderId="20" xfId="2" applyFont="1" applyFill="1" applyBorder="1" applyAlignment="1">
      <alignment horizontal="center" vertical="center" wrapText="1"/>
    </xf>
    <xf numFmtId="0" fontId="25" fillId="5" borderId="14" xfId="2" applyFont="1" applyFill="1" applyBorder="1" applyAlignment="1">
      <alignment horizontal="center" vertical="center" wrapText="1"/>
    </xf>
    <xf numFmtId="0" fontId="26" fillId="0" borderId="1" xfId="2" applyFont="1" applyBorder="1"/>
    <xf numFmtId="0" fontId="21" fillId="0" borderId="13" xfId="2" applyFont="1" applyBorder="1" applyAlignment="1">
      <alignment horizontal="center" vertical="center" wrapText="1"/>
    </xf>
    <xf numFmtId="0" fontId="21" fillId="0" borderId="14" xfId="2" applyFont="1" applyBorder="1" applyAlignment="1">
      <alignment horizontal="center" vertical="center" wrapText="1"/>
    </xf>
    <xf numFmtId="0" fontId="21" fillId="7" borderId="11" xfId="2" applyFont="1" applyFill="1" applyBorder="1" applyAlignment="1">
      <alignment horizontal="center" vertical="center" wrapText="1"/>
    </xf>
    <xf numFmtId="0" fontId="26" fillId="0" borderId="1" xfId="0" applyFont="1" applyBorder="1"/>
    <xf numFmtId="166" fontId="21" fillId="0" borderId="13" xfId="2" applyNumberFormat="1" applyFont="1" applyBorder="1" applyAlignment="1">
      <alignment horizontal="right" vertical="center" wrapText="1"/>
    </xf>
    <xf numFmtId="166" fontId="26" fillId="10" borderId="14" xfId="2" applyNumberFormat="1" applyFont="1" applyFill="1" applyBorder="1" applyAlignment="1">
      <alignment horizontal="right" vertical="center" wrapText="1"/>
    </xf>
    <xf numFmtId="0" fontId="27" fillId="0" borderId="1" xfId="0" applyFont="1" applyBorder="1" applyAlignment="1">
      <alignment horizontal="center" vertical="center"/>
    </xf>
    <xf numFmtId="4" fontId="25" fillId="5" borderId="14" xfId="2" applyNumberFormat="1" applyFont="1" applyFill="1" applyBorder="1" applyAlignment="1">
      <alignment horizontal="center" vertical="center" wrapText="1"/>
    </xf>
    <xf numFmtId="3" fontId="25" fillId="5" borderId="14" xfId="2" applyNumberFormat="1" applyFont="1" applyFill="1" applyBorder="1" applyAlignment="1">
      <alignment horizontal="center" vertical="center" wrapText="1"/>
    </xf>
    <xf numFmtId="0" fontId="28" fillId="5" borderId="21" xfId="2" applyFont="1" applyFill="1" applyBorder="1" applyAlignment="1">
      <alignment vertical="center" wrapText="1"/>
    </xf>
    <xf numFmtId="0" fontId="29" fillId="0" borderId="0" xfId="0" applyFont="1"/>
    <xf numFmtId="166" fontId="21" fillId="7" borderId="14" xfId="2" applyNumberFormat="1" applyFont="1" applyFill="1" applyBorder="1" applyAlignment="1">
      <alignment vertical="center" wrapText="1"/>
    </xf>
    <xf numFmtId="0" fontId="21" fillId="7" borderId="14" xfId="2" applyFont="1" applyFill="1" applyBorder="1" applyAlignment="1">
      <alignment horizontal="center" vertical="center" wrapText="1"/>
    </xf>
    <xf numFmtId="3" fontId="21" fillId="7" borderId="14" xfId="2" applyNumberFormat="1" applyFont="1" applyFill="1" applyBorder="1" applyAlignment="1">
      <alignment horizontal="center" vertical="center" wrapText="1"/>
    </xf>
    <xf numFmtId="0" fontId="28" fillId="7" borderId="14" xfId="2" applyFont="1" applyFill="1" applyBorder="1" applyAlignment="1">
      <alignment vertical="center" wrapText="1"/>
    </xf>
    <xf numFmtId="166" fontId="26" fillId="7" borderId="14" xfId="2" applyNumberFormat="1" applyFont="1" applyFill="1" applyBorder="1" applyAlignment="1">
      <alignment horizontal="right" vertical="center" wrapText="1"/>
    </xf>
    <xf numFmtId="166" fontId="28" fillId="7" borderId="14" xfId="2" applyNumberFormat="1" applyFont="1" applyFill="1" applyBorder="1" applyAlignment="1">
      <alignment vertical="center" wrapText="1"/>
    </xf>
    <xf numFmtId="166" fontId="21" fillId="11" borderId="13" xfId="2" applyNumberFormat="1" applyFont="1" applyFill="1" applyBorder="1" applyAlignment="1">
      <alignment horizontal="right" vertical="center" wrapText="1"/>
    </xf>
    <xf numFmtId="4" fontId="21" fillId="7" borderId="14" xfId="2" applyNumberFormat="1" applyFont="1" applyFill="1" applyBorder="1" applyAlignment="1">
      <alignment vertical="center" wrapText="1"/>
    </xf>
    <xf numFmtId="4" fontId="28" fillId="7" borderId="14" xfId="2" applyNumberFormat="1" applyFont="1" applyFill="1" applyBorder="1" applyAlignment="1">
      <alignment vertical="center" wrapText="1"/>
    </xf>
    <xf numFmtId="0" fontId="28" fillId="5" borderId="12" xfId="2" applyFont="1" applyFill="1" applyBorder="1" applyAlignment="1">
      <alignment vertical="center" wrapText="1"/>
    </xf>
    <xf numFmtId="166" fontId="25" fillId="5" borderId="11" xfId="2" applyNumberFormat="1" applyFont="1" applyFill="1" applyBorder="1" applyAlignment="1">
      <alignment horizontal="right" vertical="center" wrapText="1"/>
    </xf>
    <xf numFmtId="0" fontId="28" fillId="0" borderId="0" xfId="2" applyFont="1" applyAlignment="1">
      <alignment vertical="center" wrapText="1"/>
    </xf>
    <xf numFmtId="4" fontId="28" fillId="0" borderId="0" xfId="2" applyNumberFormat="1" applyFont="1" applyAlignment="1">
      <alignment vertical="center" wrapText="1"/>
    </xf>
    <xf numFmtId="0" fontId="21" fillId="0" borderId="14" xfId="2" applyFont="1" applyBorder="1" applyAlignment="1">
      <alignment vertical="center" wrapText="1"/>
    </xf>
    <xf numFmtId="0" fontId="21" fillId="8" borderId="14" xfId="2" applyFont="1" applyFill="1" applyBorder="1" applyAlignment="1">
      <alignment horizontal="center" vertical="center" wrapText="1"/>
    </xf>
    <xf numFmtId="0" fontId="21" fillId="0" borderId="0" xfId="0" applyFont="1"/>
    <xf numFmtId="0" fontId="21" fillId="8" borderId="14" xfId="2" applyFont="1" applyFill="1" applyBorder="1" applyAlignment="1">
      <alignment vertical="center" wrapText="1"/>
    </xf>
    <xf numFmtId="166" fontId="21" fillId="11" borderId="14" xfId="2" applyNumberFormat="1" applyFont="1" applyFill="1" applyBorder="1" applyAlignment="1">
      <alignment horizontal="right" vertical="center" wrapText="1"/>
    </xf>
    <xf numFmtId="0" fontId="28" fillId="5" borderId="14" xfId="2" applyFont="1" applyFill="1" applyBorder="1" applyAlignment="1">
      <alignment vertical="center" wrapText="1"/>
    </xf>
    <xf numFmtId="166" fontId="21" fillId="7" borderId="14" xfId="2" applyNumberFormat="1" applyFont="1" applyFill="1" applyBorder="1" applyAlignment="1">
      <alignment horizontal="center" vertical="center" wrapText="1"/>
    </xf>
    <xf numFmtId="166" fontId="21" fillId="7" borderId="14" xfId="2" applyNumberFormat="1" applyFont="1" applyFill="1" applyBorder="1" applyAlignment="1">
      <alignment horizontal="right" vertical="center" wrapText="1"/>
    </xf>
    <xf numFmtId="166" fontId="25" fillId="5" borderId="14" xfId="2" applyNumberFormat="1" applyFont="1" applyFill="1" applyBorder="1" applyAlignment="1">
      <alignment horizontal="right" vertical="center" wrapText="1"/>
    </xf>
    <xf numFmtId="166" fontId="28" fillId="0" borderId="0" xfId="2" applyNumberFormat="1" applyFont="1" applyAlignment="1">
      <alignment vertical="center" wrapText="1"/>
    </xf>
    <xf numFmtId="4" fontId="28" fillId="8" borderId="0" xfId="2" applyNumberFormat="1" applyFont="1" applyFill="1" applyAlignment="1">
      <alignment vertical="center" wrapText="1"/>
    </xf>
    <xf numFmtId="166" fontId="25" fillId="5" borderId="14" xfId="2" applyNumberFormat="1" applyFont="1" applyFill="1" applyBorder="1" applyAlignment="1">
      <alignment horizontal="center" vertical="center" wrapText="1"/>
    </xf>
    <xf numFmtId="166" fontId="22" fillId="0" borderId="14" xfId="2" applyNumberFormat="1" applyFont="1" applyBorder="1" applyAlignment="1">
      <alignment horizontal="left" vertical="center" wrapText="1"/>
    </xf>
    <xf numFmtId="166" fontId="22" fillId="0" borderId="14" xfId="2" applyNumberFormat="1" applyFont="1" applyBorder="1" applyAlignment="1">
      <alignment horizontal="center" vertical="center" wrapText="1"/>
    </xf>
    <xf numFmtId="0" fontId="22" fillId="0" borderId="14" xfId="2" applyFont="1" applyBorder="1" applyAlignment="1">
      <alignment horizontal="center" vertical="center" wrapText="1"/>
    </xf>
    <xf numFmtId="0" fontId="22" fillId="7" borderId="14" xfId="2" applyFont="1" applyFill="1" applyBorder="1" applyAlignment="1">
      <alignment horizontal="center" vertical="center" wrapText="1"/>
    </xf>
    <xf numFmtId="0" fontId="22" fillId="0" borderId="14" xfId="2" applyFont="1" applyBorder="1" applyAlignment="1">
      <alignment horizontal="left" vertical="center" wrapText="1"/>
    </xf>
    <xf numFmtId="166" fontId="21" fillId="0" borderId="14" xfId="2" applyNumberFormat="1" applyFont="1" applyBorder="1" applyAlignment="1">
      <alignment horizontal="right" vertical="center" wrapText="1"/>
    </xf>
    <xf numFmtId="0" fontId="30" fillId="0" borderId="0" xfId="0" applyFont="1"/>
    <xf numFmtId="166" fontId="21" fillId="0" borderId="14" xfId="2" applyNumberFormat="1" applyFont="1" applyBorder="1" applyAlignment="1">
      <alignment vertical="center" wrapText="1"/>
    </xf>
    <xf numFmtId="166" fontId="21" fillId="0" borderId="14" xfId="2" applyNumberFormat="1" applyFont="1" applyBorder="1" applyAlignment="1">
      <alignment horizontal="center" vertical="center" wrapText="1"/>
    </xf>
    <xf numFmtId="166" fontId="3" fillId="0" borderId="14" xfId="2" applyNumberFormat="1" applyFont="1" applyBorder="1" applyAlignment="1">
      <alignment horizontal="center" vertical="center" wrapText="1"/>
    </xf>
    <xf numFmtId="4" fontId="21" fillId="7" borderId="14" xfId="2" applyNumberFormat="1" applyFont="1" applyFill="1" applyBorder="1" applyAlignment="1">
      <alignment horizontal="center" vertical="center" wrapText="1"/>
    </xf>
    <xf numFmtId="0" fontId="28" fillId="8" borderId="0" xfId="2" applyFont="1" applyFill="1" applyAlignment="1">
      <alignment vertical="center" wrapText="1"/>
    </xf>
    <xf numFmtId="0" fontId="31" fillId="0" borderId="0" xfId="2" applyFont="1" applyAlignment="1">
      <alignment vertical="center" wrapText="1"/>
    </xf>
    <xf numFmtId="0" fontId="31" fillId="8" borderId="0" xfId="2" applyFont="1" applyFill="1" applyAlignment="1">
      <alignment vertical="center" wrapText="1"/>
    </xf>
    <xf numFmtId="4" fontId="31" fillId="0" borderId="0" xfId="2" applyNumberFormat="1" applyFont="1" applyAlignment="1">
      <alignment vertical="center" wrapText="1"/>
    </xf>
    <xf numFmtId="0" fontId="34" fillId="8" borderId="0" xfId="2" applyFont="1" applyFill="1" applyAlignment="1">
      <alignment vertical="center" wrapText="1"/>
    </xf>
    <xf numFmtId="0" fontId="26" fillId="0" borderId="0" xfId="2" applyFont="1" applyAlignment="1">
      <alignment vertical="center" wrapText="1"/>
    </xf>
    <xf numFmtId="0" fontId="22" fillId="0" borderId="0" xfId="2" applyFont="1"/>
    <xf numFmtId="0" fontId="37" fillId="0" borderId="0" xfId="0" applyFont="1"/>
    <xf numFmtId="14" fontId="20" fillId="6" borderId="14" xfId="2" applyNumberFormat="1" applyFont="1" applyFill="1" applyBorder="1" applyAlignment="1">
      <alignment horizontal="left" vertical="center" wrapText="1"/>
    </xf>
    <xf numFmtId="14" fontId="20" fillId="6" borderId="14" xfId="2" applyNumberFormat="1" applyFont="1" applyFill="1" applyBorder="1" applyAlignment="1">
      <alignment horizontal="right" vertical="center" wrapText="1"/>
    </xf>
    <xf numFmtId="0" fontId="2" fillId="0" borderId="0" xfId="0" applyFont="1" applyAlignment="1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15" fillId="0" borderId="0" xfId="0" applyFont="1" applyAlignment="1"/>
    <xf numFmtId="0" fontId="0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66" fontId="21" fillId="0" borderId="14" xfId="2" applyNumberFormat="1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0" fillId="0" borderId="1" xfId="2" applyFont="1" applyBorder="1"/>
    <xf numFmtId="0" fontId="20" fillId="0" borderId="13" xfId="2" applyFont="1" applyBorder="1" applyAlignment="1">
      <alignment horizontal="center" vertical="center" wrapText="1"/>
    </xf>
    <xf numFmtId="0" fontId="20" fillId="0" borderId="14" xfId="2" applyFont="1" applyBorder="1" applyAlignment="1">
      <alignment horizontal="center" vertical="center" wrapText="1"/>
    </xf>
    <xf numFmtId="0" fontId="20" fillId="7" borderId="11" xfId="2" applyFont="1" applyFill="1" applyBorder="1" applyAlignment="1">
      <alignment horizontal="center" vertical="center" wrapText="1"/>
    </xf>
    <xf numFmtId="0" fontId="20" fillId="0" borderId="1" xfId="0" applyFont="1" applyBorder="1"/>
    <xf numFmtId="166" fontId="20" fillId="0" borderId="13" xfId="2" applyNumberFormat="1" applyFont="1" applyBorder="1" applyAlignment="1">
      <alignment horizontal="right" vertical="center" wrapText="1"/>
    </xf>
    <xf numFmtId="166" fontId="20" fillId="10" borderId="14" xfId="2" applyNumberFormat="1" applyFont="1" applyFill="1" applyBorder="1" applyAlignment="1">
      <alignment horizontal="right" vertical="center" wrapText="1"/>
    </xf>
    <xf numFmtId="0" fontId="2" fillId="0" borderId="0" xfId="0" applyFont="1" applyAlignment="1">
      <alignment horizontal="center" wrapText="1"/>
    </xf>
    <xf numFmtId="0" fontId="1" fillId="3" borderId="10" xfId="0" applyFont="1" applyFill="1" applyBorder="1" applyAlignment="1">
      <alignment horizontal="center" vertical="center" wrapText="1"/>
    </xf>
    <xf numFmtId="0" fontId="8" fillId="0" borderId="11" xfId="1" applyFont="1" applyBorder="1" applyAlignment="1">
      <alignment wrapText="1"/>
    </xf>
    <xf numFmtId="0" fontId="7" fillId="0" borderId="12" xfId="1" applyFont="1" applyBorder="1"/>
    <xf numFmtId="0" fontId="7" fillId="0" borderId="13" xfId="1" applyFont="1" applyBorder="1"/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0" fillId="5" borderId="11" xfId="1" applyFont="1" applyFill="1" applyBorder="1" applyAlignment="1">
      <alignment horizontal="center" vertical="center" wrapText="1"/>
    </xf>
    <xf numFmtId="4" fontId="10" fillId="5" borderId="0" xfId="1" applyNumberFormat="1" applyFont="1" applyFill="1" applyAlignment="1">
      <alignment wrapText="1"/>
    </xf>
    <xf numFmtId="0" fontId="6" fillId="0" borderId="0" xfId="1"/>
    <xf numFmtId="0" fontId="8" fillId="8" borderId="11" xfId="1" applyFont="1" applyFill="1" applyBorder="1" applyAlignment="1">
      <alignment wrapText="1"/>
    </xf>
    <xf numFmtId="0" fontId="11" fillId="0" borderId="16" xfId="1" applyFont="1" applyBorder="1" applyAlignment="1">
      <alignment horizontal="left" wrapText="1"/>
    </xf>
    <xf numFmtId="0" fontId="11" fillId="0" borderId="0" xfId="1" applyFont="1" applyAlignment="1">
      <alignment horizontal="left" wrapText="1"/>
    </xf>
    <xf numFmtId="0" fontId="16" fillId="5" borderId="11" xfId="0" applyFont="1" applyFill="1" applyBorder="1" applyAlignment="1">
      <alignment horizontal="center" vertical="center"/>
    </xf>
    <xf numFmtId="0" fontId="17" fillId="0" borderId="12" xfId="0" applyFont="1" applyBorder="1" applyAlignment="1">
      <alignment horizontal="center"/>
    </xf>
    <xf numFmtId="0" fontId="16" fillId="5" borderId="11" xfId="0" applyFont="1" applyFill="1" applyBorder="1" applyAlignment="1">
      <alignment horizontal="left" vertical="center"/>
    </xf>
    <xf numFmtId="0" fontId="17" fillId="0" borderId="12" xfId="0" applyFont="1" applyBorder="1"/>
    <xf numFmtId="0" fontId="8" fillId="6" borderId="11" xfId="1" applyFont="1" applyFill="1" applyBorder="1" applyAlignment="1">
      <alignment vertical="center" wrapText="1"/>
    </xf>
    <xf numFmtId="0" fontId="10" fillId="0" borderId="18" xfId="1" applyFont="1" applyBorder="1" applyAlignment="1">
      <alignment horizontal="center" vertical="center" wrapText="1"/>
    </xf>
    <xf numFmtId="0" fontId="10" fillId="0" borderId="19" xfId="1" applyFont="1" applyBorder="1" applyAlignment="1">
      <alignment horizontal="center" vertical="center" wrapText="1"/>
    </xf>
    <xf numFmtId="0" fontId="11" fillId="0" borderId="16" xfId="1" applyFont="1" applyBorder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11" fillId="0" borderId="16" xfId="1" applyFont="1" applyBorder="1" applyAlignment="1">
      <alignment horizontal="center" vertical="center" wrapText="1"/>
    </xf>
    <xf numFmtId="0" fontId="11" fillId="0" borderId="0" xfId="1" applyFont="1" applyAlignment="1">
      <alignment horizontal="center" vertical="center" wrapText="1"/>
    </xf>
    <xf numFmtId="0" fontId="26" fillId="0" borderId="11" xfId="2" applyFont="1" applyBorder="1" applyAlignment="1">
      <alignment vertical="center" wrapText="1"/>
    </xf>
    <xf numFmtId="0" fontId="26" fillId="0" borderId="12" xfId="2" applyFont="1" applyBorder="1" applyAlignment="1">
      <alignment vertical="center" wrapText="1"/>
    </xf>
    <xf numFmtId="0" fontId="26" fillId="0" borderId="13" xfId="2" applyFont="1" applyBorder="1" applyAlignment="1">
      <alignment vertical="center" wrapText="1"/>
    </xf>
    <xf numFmtId="0" fontId="35" fillId="0" borderId="0" xfId="2" applyFont="1" applyAlignment="1">
      <alignment horizontal="left" vertical="center" wrapText="1"/>
    </xf>
    <xf numFmtId="0" fontId="21" fillId="0" borderId="11" xfId="2" applyFont="1" applyBorder="1" applyAlignment="1">
      <alignment vertical="center" wrapText="1"/>
    </xf>
    <xf numFmtId="0" fontId="21" fillId="0" borderId="12" xfId="2" applyFont="1" applyBorder="1" applyAlignment="1">
      <alignment vertical="center" wrapText="1"/>
    </xf>
    <xf numFmtId="0" fontId="21" fillId="0" borderId="13" xfId="2" applyFont="1" applyBorder="1" applyAlignment="1">
      <alignment vertical="center" wrapText="1"/>
    </xf>
    <xf numFmtId="0" fontId="21" fillId="0" borderId="11" xfId="2" applyFont="1" applyBorder="1" applyAlignment="1">
      <alignment horizontal="left" vertical="center" wrapText="1"/>
    </xf>
    <xf numFmtId="0" fontId="21" fillId="0" borderId="12" xfId="2" applyFont="1" applyBorder="1" applyAlignment="1">
      <alignment horizontal="left" vertical="center" wrapText="1"/>
    </xf>
    <xf numFmtId="0" fontId="21" fillId="0" borderId="13" xfId="2" applyFont="1" applyBorder="1" applyAlignment="1">
      <alignment horizontal="left" vertical="center" wrapText="1"/>
    </xf>
    <xf numFmtId="0" fontId="33" fillId="0" borderId="11" xfId="2" applyFont="1" applyBorder="1" applyAlignment="1">
      <alignment vertical="center" wrapText="1"/>
    </xf>
    <xf numFmtId="0" fontId="33" fillId="0" borderId="12" xfId="2" applyFont="1" applyBorder="1" applyAlignment="1">
      <alignment vertical="center" wrapText="1"/>
    </xf>
    <xf numFmtId="0" fontId="33" fillId="0" borderId="13" xfId="2" applyFont="1" applyBorder="1" applyAlignment="1">
      <alignment vertical="center" wrapText="1"/>
    </xf>
    <xf numFmtId="0" fontId="33" fillId="0" borderId="22" xfId="2" applyFont="1" applyBorder="1" applyAlignment="1">
      <alignment vertical="center" wrapText="1"/>
    </xf>
    <xf numFmtId="0" fontId="33" fillId="0" borderId="23" xfId="2" applyFont="1" applyBorder="1" applyAlignment="1">
      <alignment vertical="center" wrapText="1"/>
    </xf>
    <xf numFmtId="0" fontId="33" fillId="0" borderId="24" xfId="2" applyFont="1" applyBorder="1" applyAlignment="1">
      <alignment vertical="center" wrapText="1"/>
    </xf>
    <xf numFmtId="0" fontId="33" fillId="0" borderId="25" xfId="2" applyFont="1" applyBorder="1" applyAlignment="1">
      <alignment vertical="center" wrapText="1"/>
    </xf>
    <xf numFmtId="0" fontId="33" fillId="0" borderId="26" xfId="2" applyFont="1" applyBorder="1" applyAlignment="1">
      <alignment vertical="center" wrapText="1"/>
    </xf>
    <xf numFmtId="0" fontId="33" fillId="0" borderId="27" xfId="2" applyFont="1" applyBorder="1" applyAlignment="1">
      <alignment vertical="center" wrapText="1"/>
    </xf>
    <xf numFmtId="4" fontId="25" fillId="5" borderId="28" xfId="2" applyNumberFormat="1" applyFont="1" applyFill="1" applyBorder="1" applyAlignment="1">
      <alignment horizontal="left" vertical="center" wrapText="1"/>
    </xf>
    <xf numFmtId="4" fontId="25" fillId="5" borderId="29" xfId="2" applyNumberFormat="1" applyFont="1" applyFill="1" applyBorder="1" applyAlignment="1">
      <alignment horizontal="left" vertical="center" wrapText="1"/>
    </xf>
    <xf numFmtId="4" fontId="25" fillId="5" borderId="30" xfId="2" applyNumberFormat="1" applyFont="1" applyFill="1" applyBorder="1" applyAlignment="1">
      <alignment horizontal="left" vertical="center" wrapText="1"/>
    </xf>
    <xf numFmtId="0" fontId="26" fillId="8" borderId="11" xfId="2" applyFont="1" applyFill="1" applyBorder="1" applyAlignment="1">
      <alignment horizontal="left" wrapText="1"/>
    </xf>
    <xf numFmtId="0" fontId="26" fillId="8" borderId="12" xfId="2" applyFont="1" applyFill="1" applyBorder="1" applyAlignment="1">
      <alignment horizontal="left" wrapText="1"/>
    </xf>
    <xf numFmtId="0" fontId="26" fillId="8" borderId="13" xfId="2" applyFont="1" applyFill="1" applyBorder="1" applyAlignment="1">
      <alignment horizontal="left" wrapText="1"/>
    </xf>
    <xf numFmtId="0" fontId="21" fillId="6" borderId="11" xfId="2" applyFont="1" applyFill="1" applyBorder="1" applyAlignment="1">
      <alignment vertical="center" wrapText="1"/>
    </xf>
    <xf numFmtId="0" fontId="22" fillId="0" borderId="12" xfId="2" applyFont="1" applyBorder="1"/>
    <xf numFmtId="0" fontId="22" fillId="0" borderId="13" xfId="2" applyFont="1" applyBorder="1"/>
    <xf numFmtId="0" fontId="23" fillId="5" borderId="11" xfId="2" applyFont="1" applyFill="1" applyBorder="1" applyAlignment="1">
      <alignment horizontal="center" vertical="center" wrapText="1"/>
    </xf>
    <xf numFmtId="0" fontId="24" fillId="0" borderId="12" xfId="2" applyFont="1" applyBorder="1"/>
    <xf numFmtId="0" fontId="24" fillId="0" borderId="13" xfId="2" applyFont="1" applyBorder="1"/>
    <xf numFmtId="0" fontId="25" fillId="5" borderId="11" xfId="2" applyFont="1" applyFill="1" applyBorder="1" applyAlignment="1">
      <alignment horizontal="center" vertical="center" wrapText="1"/>
    </xf>
    <xf numFmtId="4" fontId="25" fillId="5" borderId="11" xfId="2" applyNumberFormat="1" applyFont="1" applyFill="1" applyBorder="1" applyAlignment="1">
      <alignment horizontal="left" vertical="center" wrapText="1"/>
    </xf>
    <xf numFmtId="4" fontId="25" fillId="5" borderId="12" xfId="2" applyNumberFormat="1" applyFont="1" applyFill="1" applyBorder="1" applyAlignment="1">
      <alignment horizontal="left" vertical="center" wrapText="1"/>
    </xf>
    <xf numFmtId="4" fontId="25" fillId="5" borderId="13" xfId="2" applyNumberFormat="1" applyFont="1" applyFill="1" applyBorder="1" applyAlignment="1">
      <alignment horizontal="left" vertical="center" wrapText="1"/>
    </xf>
    <xf numFmtId="0" fontId="21" fillId="8" borderId="11" xfId="2" applyFont="1" applyFill="1" applyBorder="1" applyAlignment="1">
      <alignment horizontal="left" wrapText="1"/>
    </xf>
    <xf numFmtId="0" fontId="21" fillId="8" borderId="12" xfId="2" applyFont="1" applyFill="1" applyBorder="1" applyAlignment="1">
      <alignment horizontal="left" wrapText="1"/>
    </xf>
    <xf numFmtId="0" fontId="21" fillId="8" borderId="13" xfId="2" applyFont="1" applyFill="1" applyBorder="1" applyAlignment="1">
      <alignment horizontal="left" wrapText="1"/>
    </xf>
    <xf numFmtId="0" fontId="21" fillId="0" borderId="11" xfId="2" applyFont="1" applyBorder="1" applyAlignment="1">
      <alignment horizontal="left" wrapText="1"/>
    </xf>
    <xf numFmtId="0" fontId="21" fillId="0" borderId="12" xfId="2" applyFont="1" applyBorder="1" applyAlignment="1">
      <alignment horizontal="left" wrapText="1"/>
    </xf>
    <xf numFmtId="0" fontId="21" fillId="0" borderId="13" xfId="2" applyFont="1" applyBorder="1" applyAlignment="1">
      <alignment horizontal="left" wrapText="1"/>
    </xf>
    <xf numFmtId="0" fontId="15" fillId="0" borderId="0" xfId="0" applyFont="1" applyAlignment="1">
      <alignment horizontal="left" wrapText="1"/>
    </xf>
    <xf numFmtId="0" fontId="15" fillId="0" borderId="0" xfId="0" applyFont="1" applyAlignment="1">
      <alignment horizontal="left" vertical="center" wrapText="1"/>
    </xf>
    <xf numFmtId="0" fontId="15" fillId="12" borderId="0" xfId="0" applyFont="1" applyFill="1" applyAlignment="1">
      <alignment horizontal="left" wrapText="1"/>
    </xf>
    <xf numFmtId="0" fontId="1" fillId="0" borderId="0" xfId="0" applyFont="1" applyAlignment="1">
      <alignment horizontal="center" vertical="center" wrapText="1"/>
    </xf>
    <xf numFmtId="0" fontId="15" fillId="0" borderId="0" xfId="0" applyFont="1" applyAlignment="1">
      <alignment horizontal="justify" vertical="justify" wrapText="1"/>
    </xf>
    <xf numFmtId="0" fontId="44" fillId="0" borderId="0" xfId="0" applyFont="1" applyAlignment="1">
      <alignment horizontal="justify" vertical="justify" wrapText="1"/>
    </xf>
    <xf numFmtId="0" fontId="15" fillId="0" borderId="0" xfId="0" applyFont="1" applyAlignment="1">
      <alignment horizontal="left" vertical="top" wrapText="1"/>
    </xf>
    <xf numFmtId="0" fontId="44" fillId="0" borderId="0" xfId="0" applyFont="1" applyAlignment="1">
      <alignment horizontal="left" wrapText="1"/>
    </xf>
    <xf numFmtId="0" fontId="27" fillId="0" borderId="1" xfId="0" applyFont="1" applyBorder="1"/>
    <xf numFmtId="0" fontId="22" fillId="0" borderId="1" xfId="2" applyFont="1" applyBorder="1"/>
    <xf numFmtId="0" fontId="22" fillId="0" borderId="13" xfId="2" applyFont="1" applyBorder="1" applyAlignment="1">
      <alignment horizontal="center" vertical="center" wrapText="1"/>
    </xf>
    <xf numFmtId="0" fontId="22" fillId="7" borderId="11" xfId="2" applyFont="1" applyFill="1" applyBorder="1" applyAlignment="1">
      <alignment horizontal="center" vertical="center" wrapText="1"/>
    </xf>
    <xf numFmtId="0" fontId="45" fillId="0" borderId="1" xfId="0" applyFont="1" applyBorder="1"/>
    <xf numFmtId="166" fontId="22" fillId="0" borderId="13" xfId="2" applyNumberFormat="1" applyFont="1" applyBorder="1" applyAlignment="1">
      <alignment horizontal="right" vertical="center" wrapText="1"/>
    </xf>
    <xf numFmtId="0" fontId="27" fillId="0" borderId="1" xfId="0" applyFont="1" applyBorder="1" applyAlignment="1">
      <alignment horizontal="left" vertical="top"/>
    </xf>
    <xf numFmtId="0" fontId="27" fillId="0" borderId="1" xfId="0" applyFont="1" applyBorder="1" applyAlignment="1">
      <alignment horizontal="left" vertical="center"/>
    </xf>
  </cellXfs>
  <cellStyles count="3">
    <cellStyle name="Normal" xfId="0" builtinId="0"/>
    <cellStyle name="Normal 2" xfId="1"/>
    <cellStyle name="Normal 2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9526</xdr:colOff>
      <xdr:row>0</xdr:row>
      <xdr:rowOff>2</xdr:rowOff>
    </xdr:from>
    <xdr:to>
      <xdr:col>0</xdr:col>
      <xdr:colOff>828675</xdr:colOff>
      <xdr:row>2</xdr:row>
      <xdr:rowOff>5321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D3D09A3E-AE3A-4C1B-A203-74982F37AC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6" y="2"/>
          <a:ext cx="819149" cy="538719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9526</xdr:colOff>
      <xdr:row>0</xdr:row>
      <xdr:rowOff>5</xdr:rowOff>
    </xdr:from>
    <xdr:to>
      <xdr:col>0</xdr:col>
      <xdr:colOff>828675</xdr:colOff>
      <xdr:row>1</xdr:row>
      <xdr:rowOff>257175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3A2BA18-A185-48B4-B442-BC0110EAC5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6" y="5"/>
          <a:ext cx="819149" cy="52387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9526</xdr:colOff>
      <xdr:row>0</xdr:row>
      <xdr:rowOff>3</xdr:rowOff>
    </xdr:from>
    <xdr:to>
      <xdr:col>0</xdr:col>
      <xdr:colOff>828675</xdr:colOff>
      <xdr:row>1</xdr:row>
      <xdr:rowOff>247651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3A2BA18-A185-48B4-B442-BC0110EAC5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6" y="3"/>
          <a:ext cx="819149" cy="51434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9526</xdr:colOff>
      <xdr:row>0</xdr:row>
      <xdr:rowOff>3</xdr:rowOff>
    </xdr:from>
    <xdr:to>
      <xdr:col>0</xdr:col>
      <xdr:colOff>828675</xdr:colOff>
      <xdr:row>2</xdr:row>
      <xdr:rowOff>19050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3A2BA18-A185-48B4-B442-BC0110EAC5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6" y="3"/>
          <a:ext cx="819149" cy="55244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9526</xdr:colOff>
      <xdr:row>0</xdr:row>
      <xdr:rowOff>4</xdr:rowOff>
    </xdr:from>
    <xdr:to>
      <xdr:col>0</xdr:col>
      <xdr:colOff>828675</xdr:colOff>
      <xdr:row>2</xdr:row>
      <xdr:rowOff>9526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3A2BA18-A185-48B4-B442-BC0110EAC5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6" y="4"/>
          <a:ext cx="819149" cy="54292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9526</xdr:colOff>
      <xdr:row>0</xdr:row>
      <xdr:rowOff>4</xdr:rowOff>
    </xdr:from>
    <xdr:to>
      <xdr:col>0</xdr:col>
      <xdr:colOff>828675</xdr:colOff>
      <xdr:row>1</xdr:row>
      <xdr:rowOff>257175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3A2BA18-A185-48B4-B442-BC0110EAC5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6" y="4"/>
          <a:ext cx="819149" cy="52387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9526</xdr:colOff>
      <xdr:row>0</xdr:row>
      <xdr:rowOff>4</xdr:rowOff>
    </xdr:from>
    <xdr:to>
      <xdr:col>0</xdr:col>
      <xdr:colOff>828675</xdr:colOff>
      <xdr:row>1</xdr:row>
      <xdr:rowOff>257175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3A2BA18-A185-48B4-B442-BC0110EAC5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6" y="4"/>
          <a:ext cx="819149" cy="52387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9526</xdr:colOff>
      <xdr:row>0</xdr:row>
      <xdr:rowOff>4</xdr:rowOff>
    </xdr:from>
    <xdr:to>
      <xdr:col>0</xdr:col>
      <xdr:colOff>828675</xdr:colOff>
      <xdr:row>1</xdr:row>
      <xdr:rowOff>257175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3A2BA18-A185-48B4-B442-BC0110EAC5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6" y="4"/>
          <a:ext cx="819149" cy="523871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9526</xdr:colOff>
      <xdr:row>0</xdr:row>
      <xdr:rowOff>4</xdr:rowOff>
    </xdr:from>
    <xdr:to>
      <xdr:col>0</xdr:col>
      <xdr:colOff>828675</xdr:colOff>
      <xdr:row>2</xdr:row>
      <xdr:rowOff>142875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3A2BA18-A185-48B4-B442-BC0110EAC5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6" y="4"/>
          <a:ext cx="819149" cy="523871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9526</xdr:colOff>
      <xdr:row>0</xdr:row>
      <xdr:rowOff>5</xdr:rowOff>
    </xdr:from>
    <xdr:to>
      <xdr:col>0</xdr:col>
      <xdr:colOff>828675</xdr:colOff>
      <xdr:row>1</xdr:row>
      <xdr:rowOff>247651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3A2BA18-A185-48B4-B442-BC0110EAC5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6" y="5"/>
          <a:ext cx="819149" cy="5143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89"/>
  <sheetViews>
    <sheetView workbookViewId="0">
      <selection sqref="A1:XFD2"/>
    </sheetView>
  </sheetViews>
  <sheetFormatPr defaultRowHeight="15" x14ac:dyDescent="0.25"/>
  <cols>
    <col min="1" max="1" width="42.7109375" customWidth="1"/>
    <col min="2" max="2" width="18.85546875" customWidth="1"/>
    <col min="3" max="3" width="19.140625" customWidth="1"/>
    <col min="4" max="4" width="13.140625" customWidth="1"/>
    <col min="5" max="5" width="18" customWidth="1"/>
    <col min="6" max="6" width="19.42578125" customWidth="1"/>
    <col min="7" max="7" width="30.28515625" customWidth="1"/>
  </cols>
  <sheetData>
    <row r="1" spans="1:27" ht="21" x14ac:dyDescent="0.35">
      <c r="A1" s="145" t="s">
        <v>85</v>
      </c>
      <c r="B1" s="146"/>
      <c r="C1" s="146"/>
      <c r="D1" s="146"/>
      <c r="E1" s="146"/>
      <c r="F1" s="146"/>
      <c r="G1" s="146"/>
      <c r="H1" s="146"/>
      <c r="I1" s="146"/>
      <c r="J1" s="146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</row>
    <row r="2" spans="1:27" ht="21" x14ac:dyDescent="0.3">
      <c r="A2" s="147" t="s">
        <v>86</v>
      </c>
      <c r="B2" s="148"/>
      <c r="C2" s="148"/>
      <c r="D2" s="148"/>
      <c r="E2" s="148"/>
      <c r="F2" s="148"/>
      <c r="G2" s="148"/>
      <c r="H2" s="148"/>
      <c r="I2" s="148"/>
      <c r="J2" s="148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5"/>
      <c r="AA2" s="55"/>
    </row>
    <row r="3" spans="1:27" ht="31.5" customHeight="1" x14ac:dyDescent="0.25">
      <c r="A3" s="12">
        <v>45342</v>
      </c>
      <c r="B3" s="149" t="s">
        <v>11</v>
      </c>
      <c r="C3" s="135"/>
      <c r="D3" s="135"/>
      <c r="E3" s="135"/>
      <c r="F3" s="135"/>
      <c r="G3" s="136"/>
    </row>
    <row r="4" spans="1:27" x14ac:dyDescent="0.25">
      <c r="A4" s="13" t="s">
        <v>12</v>
      </c>
      <c r="B4" s="13" t="s">
        <v>13</v>
      </c>
      <c r="C4" s="150"/>
      <c r="D4" s="151"/>
      <c r="E4" s="151"/>
      <c r="F4" s="151"/>
      <c r="G4" s="151"/>
    </row>
    <row r="5" spans="1:27" x14ac:dyDescent="0.25">
      <c r="A5" s="15" t="s">
        <v>70</v>
      </c>
      <c r="B5" s="16">
        <v>282</v>
      </c>
      <c r="C5" s="152" t="s">
        <v>79</v>
      </c>
      <c r="D5" s="153"/>
      <c r="E5" s="153"/>
      <c r="F5" s="153"/>
      <c r="G5" s="153"/>
      <c r="H5" s="153"/>
    </row>
    <row r="6" spans="1:27" x14ac:dyDescent="0.25">
      <c r="A6" s="15" t="s">
        <v>14</v>
      </c>
      <c r="B6" s="16">
        <v>7</v>
      </c>
      <c r="C6" s="154" t="s">
        <v>64</v>
      </c>
      <c r="D6" s="155"/>
      <c r="E6" s="155"/>
      <c r="F6" s="155"/>
      <c r="G6" s="155"/>
    </row>
    <row r="7" spans="1:27" x14ac:dyDescent="0.25">
      <c r="A7" s="15" t="s">
        <v>15</v>
      </c>
      <c r="B7" s="16">
        <v>2</v>
      </c>
      <c r="C7" s="143"/>
      <c r="D7" s="144"/>
      <c r="E7" s="144"/>
      <c r="F7" s="144"/>
      <c r="G7" s="144"/>
    </row>
    <row r="8" spans="1:27" x14ac:dyDescent="0.25">
      <c r="A8" s="15" t="s">
        <v>80</v>
      </c>
      <c r="B8" s="16">
        <v>69</v>
      </c>
      <c r="C8" s="143"/>
      <c r="D8" s="144"/>
      <c r="E8" s="144"/>
      <c r="F8" s="144"/>
      <c r="G8" s="144"/>
    </row>
    <row r="9" spans="1:27" x14ac:dyDescent="0.25">
      <c r="A9" s="17" t="s">
        <v>16</v>
      </c>
      <c r="B9" s="13">
        <f>SUM(B5:B8)</f>
        <v>360</v>
      </c>
      <c r="C9" s="36"/>
      <c r="D9" s="36"/>
      <c r="E9" s="36"/>
      <c r="F9" s="36"/>
      <c r="G9" s="36"/>
    </row>
    <row r="10" spans="1:27" x14ac:dyDescent="0.25">
      <c r="A10" s="14"/>
      <c r="B10" s="14"/>
      <c r="C10" s="14"/>
      <c r="D10" s="14"/>
      <c r="E10" s="14"/>
      <c r="F10" s="14"/>
      <c r="G10" s="14"/>
    </row>
    <row r="11" spans="1:27" x14ac:dyDescent="0.25">
      <c r="A11" s="139" t="s">
        <v>17</v>
      </c>
      <c r="B11" s="135"/>
      <c r="C11" s="135"/>
      <c r="D11" s="135"/>
      <c r="E11" s="135"/>
      <c r="F11" s="135"/>
      <c r="G11" s="136"/>
    </row>
    <row r="12" spans="1:27" ht="60" x14ac:dyDescent="0.25">
      <c r="A12" s="13" t="s">
        <v>18</v>
      </c>
      <c r="B12" s="13" t="s">
        <v>19</v>
      </c>
      <c r="C12" s="13" t="s">
        <v>20</v>
      </c>
      <c r="D12" s="13" t="s">
        <v>21</v>
      </c>
      <c r="E12" s="13" t="s">
        <v>22</v>
      </c>
      <c r="F12" s="13" t="s">
        <v>23</v>
      </c>
      <c r="G12" s="13" t="s">
        <v>16</v>
      </c>
    </row>
    <row r="13" spans="1:27" x14ac:dyDescent="0.25">
      <c r="A13" s="16">
        <v>313</v>
      </c>
      <c r="B13" s="16">
        <v>1</v>
      </c>
      <c r="C13" s="16">
        <v>33</v>
      </c>
      <c r="D13" s="18">
        <v>2</v>
      </c>
      <c r="E13" s="16">
        <v>0</v>
      </c>
      <c r="F13" s="16">
        <v>2</v>
      </c>
      <c r="G13" s="19">
        <f>SUM(A13:F13)</f>
        <v>351</v>
      </c>
    </row>
    <row r="14" spans="1:27" x14ac:dyDescent="0.25">
      <c r="A14" s="22"/>
      <c r="B14" s="14"/>
      <c r="C14" s="23"/>
      <c r="D14" s="24"/>
      <c r="E14" s="14"/>
      <c r="F14" s="14"/>
      <c r="G14" s="14"/>
    </row>
    <row r="15" spans="1:27" x14ac:dyDescent="0.25">
      <c r="A15" s="139" t="s">
        <v>24</v>
      </c>
      <c r="B15" s="135"/>
      <c r="C15" s="135"/>
      <c r="D15" s="135"/>
      <c r="E15" s="136"/>
      <c r="F15" s="36"/>
      <c r="G15" s="36"/>
    </row>
    <row r="16" spans="1:27" ht="30" x14ac:dyDescent="0.25">
      <c r="A16" s="13" t="s">
        <v>18</v>
      </c>
      <c r="B16" s="13" t="s">
        <v>19</v>
      </c>
      <c r="C16" s="13" t="s">
        <v>25</v>
      </c>
      <c r="D16" s="13" t="s">
        <v>26</v>
      </c>
      <c r="E16" s="13" t="s">
        <v>16</v>
      </c>
      <c r="F16" s="36"/>
      <c r="G16" s="36"/>
    </row>
    <row r="17" spans="1:7" x14ac:dyDescent="0.25">
      <c r="A17" s="16">
        <v>83</v>
      </c>
      <c r="B17" s="16">
        <v>0</v>
      </c>
      <c r="C17" s="16">
        <v>6</v>
      </c>
      <c r="D17" s="18">
        <v>0</v>
      </c>
      <c r="E17" s="26">
        <f>SUM(A17:D17)</f>
        <v>89</v>
      </c>
      <c r="F17" s="21"/>
      <c r="G17" s="20"/>
    </row>
    <row r="18" spans="1:7" x14ac:dyDescent="0.25">
      <c r="A18" s="22"/>
      <c r="B18" s="14"/>
      <c r="C18" s="23"/>
      <c r="D18" s="24"/>
      <c r="E18" s="14"/>
      <c r="F18" s="14"/>
      <c r="G18" s="14"/>
    </row>
    <row r="19" spans="1:7" x14ac:dyDescent="0.25">
      <c r="A19" s="139" t="s">
        <v>27</v>
      </c>
      <c r="B19" s="135"/>
      <c r="C19" s="135"/>
      <c r="D19" s="135"/>
      <c r="E19" s="135"/>
      <c r="F19" s="136"/>
      <c r="G19" s="25"/>
    </row>
    <row r="20" spans="1:7" ht="30" x14ac:dyDescent="0.25">
      <c r="A20" s="13" t="s">
        <v>28</v>
      </c>
      <c r="B20" s="13" t="s">
        <v>29</v>
      </c>
      <c r="C20" s="27" t="s">
        <v>30</v>
      </c>
      <c r="D20" s="13" t="s">
        <v>31</v>
      </c>
      <c r="E20" s="13" t="s">
        <v>32</v>
      </c>
      <c r="F20" s="13" t="s">
        <v>33</v>
      </c>
      <c r="G20" s="25"/>
    </row>
    <row r="21" spans="1:7" ht="28.5" x14ac:dyDescent="0.25">
      <c r="A21" s="48" t="s">
        <v>78</v>
      </c>
      <c r="B21" s="49" t="s">
        <v>34</v>
      </c>
      <c r="C21" s="44" t="s">
        <v>35</v>
      </c>
      <c r="D21" s="28">
        <v>42103</v>
      </c>
      <c r="E21" s="50" t="s">
        <v>68</v>
      </c>
      <c r="F21" s="51" t="s">
        <v>72</v>
      </c>
      <c r="G21" s="29"/>
    </row>
    <row r="22" spans="1:7" ht="25.5" x14ac:dyDescent="0.25">
      <c r="A22" s="39" t="s">
        <v>77</v>
      </c>
      <c r="B22" s="40" t="s">
        <v>34</v>
      </c>
      <c r="C22" s="41" t="s">
        <v>36</v>
      </c>
      <c r="D22" s="42">
        <v>43237</v>
      </c>
      <c r="E22" s="43" t="s">
        <v>68</v>
      </c>
      <c r="F22" s="42" t="s">
        <v>69</v>
      </c>
      <c r="G22" s="29"/>
    </row>
    <row r="23" spans="1:7" x14ac:dyDescent="0.25">
      <c r="A23" s="30" t="s">
        <v>37</v>
      </c>
      <c r="B23" s="31">
        <f>COUNTIF(A21:A22,"&lt;&gt;")</f>
        <v>2</v>
      </c>
      <c r="C23" s="30"/>
      <c r="D23" s="30"/>
      <c r="E23" s="30"/>
      <c r="F23" s="32"/>
      <c r="G23" s="33"/>
    </row>
    <row r="24" spans="1:7" x14ac:dyDescent="0.25">
      <c r="A24" s="35"/>
      <c r="B24" s="35"/>
      <c r="C24" s="35"/>
      <c r="D24" s="35"/>
      <c r="E24" s="35"/>
      <c r="F24" s="35"/>
      <c r="G24" s="35"/>
    </row>
    <row r="25" spans="1:7" x14ac:dyDescent="0.25">
      <c r="A25" s="140" t="s">
        <v>38</v>
      </c>
      <c r="B25" s="141"/>
      <c r="C25" s="141"/>
      <c r="D25" s="141"/>
      <c r="E25" s="141"/>
      <c r="F25" s="141"/>
      <c r="G25" s="35"/>
    </row>
    <row r="26" spans="1:7" x14ac:dyDescent="0.25">
      <c r="A26" s="142" t="s">
        <v>39</v>
      </c>
      <c r="B26" s="135"/>
      <c r="C26" s="135"/>
      <c r="D26" s="135"/>
      <c r="E26" s="135"/>
      <c r="F26" s="136"/>
      <c r="G26" s="35"/>
    </row>
    <row r="27" spans="1:7" x14ac:dyDescent="0.25">
      <c r="A27" s="134" t="s">
        <v>40</v>
      </c>
      <c r="B27" s="135"/>
      <c r="C27" s="135"/>
      <c r="D27" s="135"/>
      <c r="E27" s="135"/>
      <c r="F27" s="136"/>
      <c r="G27" s="35"/>
    </row>
    <row r="28" spans="1:7" x14ac:dyDescent="0.25">
      <c r="A28" s="134" t="s">
        <v>41</v>
      </c>
      <c r="B28" s="135"/>
      <c r="C28" s="135"/>
      <c r="D28" s="135"/>
      <c r="E28" s="135"/>
      <c r="F28" s="136"/>
      <c r="G28" s="35"/>
    </row>
    <row r="29" spans="1:7" x14ac:dyDescent="0.25">
      <c r="A29" s="134" t="s">
        <v>42</v>
      </c>
      <c r="B29" s="135"/>
      <c r="C29" s="135"/>
      <c r="D29" s="135"/>
      <c r="E29" s="135"/>
      <c r="F29" s="136"/>
      <c r="G29" s="35"/>
    </row>
    <row r="30" spans="1:7" x14ac:dyDescent="0.25">
      <c r="A30" s="134" t="s">
        <v>43</v>
      </c>
      <c r="B30" s="135"/>
      <c r="C30" s="135"/>
      <c r="D30" s="135"/>
      <c r="E30" s="135"/>
      <c r="F30" s="136"/>
      <c r="G30" s="35"/>
    </row>
    <row r="31" spans="1:7" x14ac:dyDescent="0.25">
      <c r="A31" s="134" t="s">
        <v>44</v>
      </c>
      <c r="B31" s="135"/>
      <c r="C31" s="135"/>
      <c r="D31" s="135"/>
      <c r="E31" s="135"/>
      <c r="F31" s="136"/>
      <c r="G31" s="35"/>
    </row>
    <row r="32" spans="1:7" x14ac:dyDescent="0.25">
      <c r="A32" s="134" t="s">
        <v>45</v>
      </c>
      <c r="B32" s="135"/>
      <c r="C32" s="135"/>
      <c r="D32" s="135"/>
      <c r="E32" s="135"/>
      <c r="F32" s="136"/>
      <c r="G32" s="35"/>
    </row>
    <row r="33" spans="1:7" x14ac:dyDescent="0.25">
      <c r="A33" s="134" t="s">
        <v>46</v>
      </c>
      <c r="B33" s="135"/>
      <c r="C33" s="135"/>
      <c r="D33" s="135"/>
      <c r="E33" s="135"/>
      <c r="F33" s="136"/>
      <c r="G33" s="35"/>
    </row>
    <row r="34" spans="1:7" x14ac:dyDescent="0.25">
      <c r="A34" s="134" t="s">
        <v>47</v>
      </c>
      <c r="B34" s="135"/>
      <c r="C34" s="135"/>
      <c r="D34" s="135"/>
      <c r="E34" s="135"/>
      <c r="F34" s="136"/>
      <c r="G34" s="35"/>
    </row>
    <row r="35" spans="1:7" x14ac:dyDescent="0.25">
      <c r="A35" s="134" t="s">
        <v>48</v>
      </c>
      <c r="B35" s="135"/>
      <c r="C35" s="135"/>
      <c r="D35" s="135"/>
      <c r="E35" s="135"/>
      <c r="F35" s="136"/>
      <c r="G35" s="35"/>
    </row>
    <row r="36" spans="1:7" x14ac:dyDescent="0.25">
      <c r="A36" s="134" t="s">
        <v>49</v>
      </c>
      <c r="B36" s="135"/>
      <c r="C36" s="135"/>
      <c r="D36" s="135"/>
      <c r="E36" s="135"/>
      <c r="F36" s="136"/>
      <c r="G36" s="35"/>
    </row>
    <row r="37" spans="1:7" x14ac:dyDescent="0.25">
      <c r="A37" s="134" t="s">
        <v>50</v>
      </c>
      <c r="B37" s="135"/>
      <c r="C37" s="135"/>
      <c r="D37" s="135"/>
      <c r="E37" s="135"/>
      <c r="F37" s="136"/>
      <c r="G37" s="35"/>
    </row>
    <row r="38" spans="1:7" x14ac:dyDescent="0.25">
      <c r="A38" s="134" t="s">
        <v>51</v>
      </c>
      <c r="B38" s="135"/>
      <c r="C38" s="135"/>
      <c r="D38" s="135"/>
      <c r="E38" s="135"/>
      <c r="F38" s="136"/>
      <c r="G38" s="35"/>
    </row>
    <row r="39" spans="1:7" x14ac:dyDescent="0.25">
      <c r="A39" s="134" t="s">
        <v>52</v>
      </c>
      <c r="B39" s="135"/>
      <c r="C39" s="135"/>
      <c r="D39" s="135"/>
      <c r="E39" s="135"/>
      <c r="F39" s="136"/>
      <c r="G39" s="35"/>
    </row>
    <row r="40" spans="1:7" x14ac:dyDescent="0.25">
      <c r="A40" s="134" t="s">
        <v>53</v>
      </c>
      <c r="B40" s="135"/>
      <c r="C40" s="135"/>
      <c r="D40" s="135"/>
      <c r="E40" s="135"/>
      <c r="F40" s="136"/>
      <c r="G40" s="35"/>
    </row>
    <row r="41" spans="1:7" x14ac:dyDescent="0.25">
      <c r="A41" s="134" t="s">
        <v>54</v>
      </c>
      <c r="B41" s="135"/>
      <c r="C41" s="135"/>
      <c r="D41" s="135"/>
      <c r="E41" s="135"/>
      <c r="F41" s="136"/>
      <c r="G41" s="35"/>
    </row>
    <row r="42" spans="1:7" x14ac:dyDescent="0.25">
      <c r="A42" s="134" t="s">
        <v>55</v>
      </c>
      <c r="B42" s="135"/>
      <c r="C42" s="135"/>
      <c r="D42" s="135"/>
      <c r="E42" s="135"/>
      <c r="F42" s="136"/>
      <c r="G42" s="35"/>
    </row>
    <row r="43" spans="1:7" x14ac:dyDescent="0.25">
      <c r="A43" s="134" t="s">
        <v>56</v>
      </c>
      <c r="B43" s="135"/>
      <c r="C43" s="135"/>
      <c r="D43" s="135"/>
      <c r="E43" s="135"/>
      <c r="F43" s="136"/>
      <c r="G43" s="35"/>
    </row>
    <row r="44" spans="1:7" x14ac:dyDescent="0.25">
      <c r="A44" s="134" t="s">
        <v>57</v>
      </c>
      <c r="B44" s="135"/>
      <c r="C44" s="135"/>
      <c r="D44" s="135"/>
      <c r="E44" s="135"/>
      <c r="F44" s="136"/>
      <c r="G44" s="35"/>
    </row>
    <row r="45" spans="1:7" x14ac:dyDescent="0.25">
      <c r="A45" s="134" t="s">
        <v>58</v>
      </c>
      <c r="B45" s="135"/>
      <c r="C45" s="135"/>
      <c r="D45" s="135"/>
      <c r="E45" s="135"/>
      <c r="F45" s="136"/>
      <c r="G45" s="35"/>
    </row>
    <row r="46" spans="1:7" x14ac:dyDescent="0.25">
      <c r="A46" s="134" t="s">
        <v>59</v>
      </c>
      <c r="B46" s="135"/>
      <c r="C46" s="135"/>
      <c r="D46" s="135"/>
      <c r="E46" s="135"/>
      <c r="F46" s="136"/>
      <c r="G46" s="35"/>
    </row>
    <row r="47" spans="1:7" x14ac:dyDescent="0.25">
      <c r="A47" s="134" t="s">
        <v>60</v>
      </c>
      <c r="B47" s="135"/>
      <c r="C47" s="135"/>
      <c r="D47" s="135"/>
      <c r="E47" s="135"/>
      <c r="F47" s="136"/>
      <c r="G47" s="35"/>
    </row>
    <row r="48" spans="1:7" x14ac:dyDescent="0.25">
      <c r="A48" s="134" t="s">
        <v>61</v>
      </c>
      <c r="B48" s="135"/>
      <c r="C48" s="135"/>
      <c r="D48" s="135"/>
      <c r="E48" s="135"/>
      <c r="F48" s="136"/>
      <c r="G48" s="35"/>
    </row>
    <row r="49" spans="1:7" x14ac:dyDescent="0.25">
      <c r="A49" s="134" t="s">
        <v>62</v>
      </c>
      <c r="B49" s="135"/>
      <c r="C49" s="135"/>
      <c r="D49" s="135"/>
      <c r="E49" s="135"/>
      <c r="F49" s="136"/>
      <c r="G49" s="35"/>
    </row>
    <row r="50" spans="1:7" x14ac:dyDescent="0.25">
      <c r="A50" s="35"/>
      <c r="B50" s="35"/>
      <c r="C50" s="35"/>
      <c r="D50" s="35"/>
      <c r="E50" s="35"/>
      <c r="F50" s="35"/>
      <c r="G50" s="35"/>
    </row>
    <row r="51" spans="1:7" x14ac:dyDescent="0.25">
      <c r="A51" s="35"/>
      <c r="B51" s="35"/>
      <c r="C51" s="35"/>
      <c r="D51" s="35"/>
      <c r="E51" s="35"/>
      <c r="F51" s="35"/>
      <c r="G51" s="35"/>
    </row>
    <row r="52" spans="1:7" x14ac:dyDescent="0.25">
      <c r="A52" s="35"/>
      <c r="B52" s="35"/>
      <c r="C52" s="35"/>
      <c r="D52" s="35"/>
      <c r="E52" s="35"/>
      <c r="F52" s="35"/>
      <c r="G52" s="35"/>
    </row>
    <row r="53" spans="1:7" x14ac:dyDescent="0.25">
      <c r="A53" s="35"/>
      <c r="B53" s="35"/>
      <c r="C53" s="35"/>
      <c r="D53" s="35"/>
      <c r="E53" s="35"/>
      <c r="F53" s="35"/>
      <c r="G53" s="35"/>
    </row>
    <row r="54" spans="1:7" x14ac:dyDescent="0.25">
      <c r="A54" s="35"/>
      <c r="B54" s="35"/>
      <c r="C54" s="35"/>
      <c r="D54" s="35"/>
      <c r="E54" s="35"/>
      <c r="F54" s="35"/>
      <c r="G54" s="35"/>
    </row>
    <row r="55" spans="1:7" x14ac:dyDescent="0.25">
      <c r="A55" s="35"/>
      <c r="B55" s="35"/>
      <c r="C55" s="35"/>
      <c r="D55" s="35"/>
      <c r="E55" s="35"/>
      <c r="F55" s="35"/>
      <c r="G55" s="35"/>
    </row>
    <row r="56" spans="1:7" x14ac:dyDescent="0.25">
      <c r="A56" s="35"/>
      <c r="B56" s="35"/>
      <c r="C56" s="35"/>
      <c r="D56" s="35"/>
      <c r="E56" s="35"/>
      <c r="F56" s="35"/>
      <c r="G56" s="35"/>
    </row>
    <row r="57" spans="1:7" x14ac:dyDescent="0.25">
      <c r="A57" s="35"/>
      <c r="B57" s="35"/>
      <c r="C57" s="35"/>
      <c r="D57" s="35"/>
      <c r="E57" s="35"/>
      <c r="F57" s="35"/>
      <c r="G57" s="35"/>
    </row>
    <row r="58" spans="1:7" x14ac:dyDescent="0.25">
      <c r="A58" s="35"/>
      <c r="B58" s="35"/>
      <c r="C58" s="35"/>
      <c r="D58" s="35"/>
      <c r="E58" s="35"/>
      <c r="F58" s="35"/>
      <c r="G58" s="35"/>
    </row>
    <row r="59" spans="1:7" x14ac:dyDescent="0.25">
      <c r="A59" s="35"/>
      <c r="B59" s="35"/>
      <c r="C59" s="35"/>
      <c r="D59" s="35"/>
      <c r="E59" s="35"/>
      <c r="F59" s="35"/>
      <c r="G59" s="35"/>
    </row>
    <row r="60" spans="1:7" x14ac:dyDescent="0.25">
      <c r="A60" s="35"/>
      <c r="B60" s="35"/>
      <c r="C60" s="35"/>
      <c r="D60" s="35"/>
      <c r="E60" s="35"/>
      <c r="F60" s="35"/>
      <c r="G60" s="35"/>
    </row>
    <row r="61" spans="1:7" x14ac:dyDescent="0.25">
      <c r="A61" s="35"/>
      <c r="B61" s="35"/>
      <c r="C61" s="35"/>
      <c r="D61" s="35"/>
      <c r="E61" s="35"/>
      <c r="F61" s="35"/>
      <c r="G61" s="35"/>
    </row>
    <row r="62" spans="1:7" x14ac:dyDescent="0.25">
      <c r="A62" s="137" t="s">
        <v>0</v>
      </c>
      <c r="B62" s="137"/>
      <c r="C62" s="137"/>
      <c r="D62" s="137"/>
    </row>
    <row r="63" spans="1:7" x14ac:dyDescent="0.25">
      <c r="A63" s="34"/>
      <c r="B63" s="34"/>
      <c r="C63" s="34"/>
      <c r="D63" s="34"/>
    </row>
    <row r="64" spans="1:7" x14ac:dyDescent="0.25">
      <c r="A64" s="138" t="s">
        <v>7</v>
      </c>
      <c r="B64" s="138"/>
      <c r="C64" s="138"/>
      <c r="D64" s="138"/>
    </row>
    <row r="65" spans="1:4" x14ac:dyDescent="0.25">
      <c r="A65" s="132" t="s">
        <v>8</v>
      </c>
      <c r="B65" s="132"/>
      <c r="C65" s="132"/>
      <c r="D65" s="132"/>
    </row>
    <row r="69" spans="1:4" ht="15.75" thickBot="1" x14ac:dyDescent="0.3">
      <c r="A69" s="133"/>
      <c r="B69" s="133"/>
      <c r="C69" s="133"/>
      <c r="D69" s="133"/>
    </row>
    <row r="70" spans="1:4" ht="15.75" thickTop="1" x14ac:dyDescent="0.25">
      <c r="A70" s="8" t="s">
        <v>1</v>
      </c>
      <c r="B70" s="9" t="s">
        <v>5</v>
      </c>
      <c r="C70" s="9" t="s">
        <v>4</v>
      </c>
      <c r="D70" s="10" t="s">
        <v>6</v>
      </c>
    </row>
    <row r="71" spans="1:4" x14ac:dyDescent="0.25">
      <c r="A71" s="1" t="s">
        <v>65</v>
      </c>
      <c r="B71" s="2">
        <v>152</v>
      </c>
      <c r="C71" s="3">
        <v>148</v>
      </c>
      <c r="D71" s="4">
        <v>300</v>
      </c>
    </row>
    <row r="72" spans="1:4" x14ac:dyDescent="0.25">
      <c r="A72" s="1" t="s">
        <v>3</v>
      </c>
      <c r="B72" s="37" t="s">
        <v>63</v>
      </c>
      <c r="C72" s="3">
        <v>22</v>
      </c>
      <c r="D72" s="4">
        <v>25</v>
      </c>
    </row>
    <row r="73" spans="1:4" x14ac:dyDescent="0.25">
      <c r="A73" s="1" t="s">
        <v>66</v>
      </c>
      <c r="B73" s="37" t="s">
        <v>76</v>
      </c>
      <c r="C73" s="3">
        <v>90</v>
      </c>
      <c r="D73" s="4">
        <v>160</v>
      </c>
    </row>
    <row r="74" spans="1:4" x14ac:dyDescent="0.25">
      <c r="A74" s="1" t="s">
        <v>2</v>
      </c>
      <c r="B74" s="37" t="s">
        <v>75</v>
      </c>
      <c r="C74" s="3">
        <v>143</v>
      </c>
      <c r="D74" s="4">
        <v>200</v>
      </c>
    </row>
    <row r="75" spans="1:4" ht="15.75" thickBot="1" x14ac:dyDescent="0.3">
      <c r="A75" s="5" t="s">
        <v>10</v>
      </c>
      <c r="B75" s="38" t="s">
        <v>74</v>
      </c>
      <c r="C75" s="6">
        <v>72</v>
      </c>
      <c r="D75" s="7">
        <v>74</v>
      </c>
    </row>
    <row r="76" spans="1:4" ht="15.75" thickTop="1" x14ac:dyDescent="0.25"/>
    <row r="77" spans="1:4" x14ac:dyDescent="0.25">
      <c r="A77" s="11" t="s">
        <v>81</v>
      </c>
    </row>
    <row r="80" spans="1:4" x14ac:dyDescent="0.25">
      <c r="A80" s="45" t="s">
        <v>82</v>
      </c>
    </row>
    <row r="81" spans="1:1" x14ac:dyDescent="0.25">
      <c r="A81" s="46" t="s">
        <v>9</v>
      </c>
    </row>
    <row r="82" spans="1:1" x14ac:dyDescent="0.25">
      <c r="A82" s="45" t="s">
        <v>67</v>
      </c>
    </row>
    <row r="84" spans="1:1" x14ac:dyDescent="0.25">
      <c r="A84" s="47" t="s">
        <v>71</v>
      </c>
    </row>
    <row r="85" spans="1:1" x14ac:dyDescent="0.25">
      <c r="A85" s="47" t="s">
        <v>83</v>
      </c>
    </row>
    <row r="86" spans="1:1" x14ac:dyDescent="0.25">
      <c r="A86" s="52" t="s">
        <v>73</v>
      </c>
    </row>
    <row r="89" spans="1:1" x14ac:dyDescent="0.25">
      <c r="A89" s="47" t="s">
        <v>84</v>
      </c>
    </row>
  </sheetData>
  <mergeCells count="40">
    <mergeCell ref="C8:G8"/>
    <mergeCell ref="A1:J1"/>
    <mergeCell ref="A2:J2"/>
    <mergeCell ref="B3:G3"/>
    <mergeCell ref="C4:G4"/>
    <mergeCell ref="C5:H5"/>
    <mergeCell ref="C6:G6"/>
    <mergeCell ref="C7:G7"/>
    <mergeCell ref="A33:F33"/>
    <mergeCell ref="A11:G11"/>
    <mergeCell ref="A15:E15"/>
    <mergeCell ref="A19:F19"/>
    <mergeCell ref="A25:F25"/>
    <mergeCell ref="A26:F26"/>
    <mergeCell ref="A27:F27"/>
    <mergeCell ref="A28:F28"/>
    <mergeCell ref="A29:F29"/>
    <mergeCell ref="A30:F30"/>
    <mergeCell ref="A31:F31"/>
    <mergeCell ref="A32:F32"/>
    <mergeCell ref="A45:F45"/>
    <mergeCell ref="A34:F34"/>
    <mergeCell ref="A35:F35"/>
    <mergeCell ref="A36:F36"/>
    <mergeCell ref="A37:F37"/>
    <mergeCell ref="A38:F38"/>
    <mergeCell ref="A39:F39"/>
    <mergeCell ref="A40:F40"/>
    <mergeCell ref="A41:F41"/>
    <mergeCell ref="A42:F42"/>
    <mergeCell ref="A43:F43"/>
    <mergeCell ref="A44:F44"/>
    <mergeCell ref="A65:D65"/>
    <mergeCell ref="A69:D69"/>
    <mergeCell ref="A46:F46"/>
    <mergeCell ref="A47:F47"/>
    <mergeCell ref="A48:F48"/>
    <mergeCell ref="A49:F49"/>
    <mergeCell ref="A62:D62"/>
    <mergeCell ref="A64:D64"/>
  </mergeCells>
  <dataValidations count="1">
    <dataValidation type="list" allowBlank="1" sqref="A5:A8">
      <formula1>"AGP,CLH,CLT,COM,CTD,CTI,DES,DISP,ELE,ESG,EST,EXM,EXQ,EXR,FRQ,REV,VAGO"</formula1>
    </dataValidation>
  </dataValidations>
  <pageMargins left="0.51181102362204722" right="0.51181102362204722" top="0.78740157480314965" bottom="0.78740157480314965" header="0.31496062992125984" footer="0.31496062992125984"/>
  <pageSetup paperSize="9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91"/>
  <sheetViews>
    <sheetView tabSelected="1" workbookViewId="0">
      <selection activeCell="A15" sqref="A15"/>
    </sheetView>
  </sheetViews>
  <sheetFormatPr defaultRowHeight="15" x14ac:dyDescent="0.25"/>
  <cols>
    <col min="1" max="1" width="59.28515625" customWidth="1"/>
    <col min="3" max="3" width="12.5703125" customWidth="1"/>
    <col min="6" max="6" width="70.42578125" customWidth="1"/>
    <col min="7" max="8" width="12.42578125" customWidth="1"/>
    <col min="9" max="10" width="13.85546875" customWidth="1"/>
  </cols>
  <sheetData>
    <row r="1" spans="1:27" ht="21" x14ac:dyDescent="0.35">
      <c r="A1" s="145" t="s">
        <v>85</v>
      </c>
      <c r="B1" s="146"/>
      <c r="C1" s="146"/>
      <c r="D1" s="146"/>
      <c r="E1" s="146"/>
      <c r="F1" s="146"/>
      <c r="G1" s="146"/>
      <c r="H1" s="146"/>
      <c r="I1" s="146"/>
      <c r="J1" s="146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</row>
    <row r="2" spans="1:27" ht="21" x14ac:dyDescent="0.3">
      <c r="A2" s="147" t="s">
        <v>86</v>
      </c>
      <c r="B2" s="148"/>
      <c r="C2" s="148"/>
      <c r="D2" s="148"/>
      <c r="E2" s="148"/>
      <c r="F2" s="148"/>
      <c r="G2" s="148"/>
      <c r="H2" s="148"/>
      <c r="I2" s="148"/>
      <c r="J2" s="148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5"/>
      <c r="AA2" s="55"/>
    </row>
    <row r="3" spans="1:27" x14ac:dyDescent="0.25">
      <c r="A3" s="115">
        <v>45625</v>
      </c>
      <c r="B3" s="181" t="s">
        <v>11</v>
      </c>
      <c r="C3" s="182"/>
      <c r="D3" s="182"/>
      <c r="E3" s="182"/>
      <c r="F3" s="182"/>
      <c r="G3" s="182"/>
      <c r="H3" s="182"/>
      <c r="I3" s="182"/>
      <c r="J3" s="183"/>
    </row>
    <row r="4" spans="1:27" x14ac:dyDescent="0.25">
      <c r="A4" s="184" t="s">
        <v>87</v>
      </c>
      <c r="B4" s="185"/>
      <c r="C4" s="185"/>
      <c r="D4" s="185"/>
      <c r="E4" s="185"/>
      <c r="F4" s="185"/>
      <c r="G4" s="185"/>
      <c r="H4" s="185"/>
      <c r="I4" s="185"/>
      <c r="J4" s="186"/>
    </row>
    <row r="5" spans="1:27" ht="22.5" x14ac:dyDescent="0.25">
      <c r="A5" s="56" t="s">
        <v>88</v>
      </c>
      <c r="B5" s="57" t="s">
        <v>89</v>
      </c>
      <c r="C5" s="57" t="s">
        <v>90</v>
      </c>
      <c r="D5" s="57" t="s">
        <v>91</v>
      </c>
      <c r="E5" s="57" t="s">
        <v>92</v>
      </c>
      <c r="F5" s="56" t="s">
        <v>93</v>
      </c>
      <c r="G5" s="57" t="s">
        <v>94</v>
      </c>
      <c r="H5" s="57" t="s">
        <v>95</v>
      </c>
      <c r="I5" s="57" t="s">
        <v>96</v>
      </c>
      <c r="J5" s="57" t="s">
        <v>97</v>
      </c>
    </row>
    <row r="6" spans="1:27" x14ac:dyDescent="0.25">
      <c r="A6" s="58" t="s">
        <v>456</v>
      </c>
      <c r="B6" s="59" t="s">
        <v>99</v>
      </c>
      <c r="C6" s="60" t="s">
        <v>100</v>
      </c>
      <c r="D6" s="60" t="s">
        <v>239</v>
      </c>
      <c r="E6" s="61">
        <v>1</v>
      </c>
      <c r="F6" s="205" t="s">
        <v>479</v>
      </c>
      <c r="G6" s="63">
        <v>0</v>
      </c>
      <c r="H6" s="63">
        <v>0</v>
      </c>
      <c r="I6" s="63">
        <v>10400</v>
      </c>
      <c r="J6" s="63">
        <v>10400</v>
      </c>
    </row>
    <row r="7" spans="1:27" x14ac:dyDescent="0.25">
      <c r="A7" s="206" t="s">
        <v>487</v>
      </c>
      <c r="B7" s="207" t="s">
        <v>104</v>
      </c>
      <c r="C7" s="97" t="s">
        <v>105</v>
      </c>
      <c r="D7" s="97" t="s">
        <v>14</v>
      </c>
      <c r="E7" s="208">
        <v>1</v>
      </c>
      <c r="F7" s="209" t="s">
        <v>488</v>
      </c>
      <c r="G7" s="210">
        <v>0</v>
      </c>
      <c r="H7" s="210">
        <v>0</v>
      </c>
      <c r="I7" s="210">
        <v>0</v>
      </c>
      <c r="J7" s="210">
        <v>0</v>
      </c>
    </row>
    <row r="8" spans="1:27" x14ac:dyDescent="0.25">
      <c r="A8" s="58" t="s">
        <v>107</v>
      </c>
      <c r="B8" s="60" t="s">
        <v>104</v>
      </c>
      <c r="C8" s="60" t="s">
        <v>108</v>
      </c>
      <c r="D8" s="60" t="s">
        <v>14</v>
      </c>
      <c r="E8" s="61">
        <v>1</v>
      </c>
      <c r="F8" s="62" t="s">
        <v>109</v>
      </c>
      <c r="G8" s="63">
        <v>0</v>
      </c>
      <c r="H8" s="63">
        <v>1079.06</v>
      </c>
      <c r="I8" s="63">
        <v>4316.21</v>
      </c>
      <c r="J8" s="64">
        <v>5395.27</v>
      </c>
    </row>
    <row r="9" spans="1:27" x14ac:dyDescent="0.25">
      <c r="A9" s="58" t="s">
        <v>110</v>
      </c>
      <c r="B9" s="59" t="s">
        <v>111</v>
      </c>
      <c r="C9" s="60" t="s">
        <v>489</v>
      </c>
      <c r="D9" s="60" t="s">
        <v>14</v>
      </c>
      <c r="E9" s="61">
        <v>1</v>
      </c>
      <c r="F9" s="62" t="s">
        <v>113</v>
      </c>
      <c r="G9" s="63">
        <v>0</v>
      </c>
      <c r="H9" s="63">
        <v>500.99</v>
      </c>
      <c r="I9" s="63">
        <v>2003.96</v>
      </c>
      <c r="J9" s="64">
        <v>2504.9499999999998</v>
      </c>
    </row>
    <row r="10" spans="1:27" x14ac:dyDescent="0.25">
      <c r="A10" s="58" t="s">
        <v>490</v>
      </c>
      <c r="B10" s="59" t="s">
        <v>115</v>
      </c>
      <c r="C10" s="60" t="s">
        <v>116</v>
      </c>
      <c r="D10" s="60" t="s">
        <v>14</v>
      </c>
      <c r="E10" s="61">
        <v>1</v>
      </c>
      <c r="F10" s="211" t="s">
        <v>491</v>
      </c>
      <c r="G10" s="63">
        <v>0</v>
      </c>
      <c r="H10" s="63">
        <v>422.67</v>
      </c>
      <c r="I10" s="63">
        <v>1890.68</v>
      </c>
      <c r="J10" s="63">
        <v>2313.35</v>
      </c>
    </row>
    <row r="11" spans="1:27" x14ac:dyDescent="0.25">
      <c r="A11" s="58" t="s">
        <v>118</v>
      </c>
      <c r="B11" s="59" t="s">
        <v>115</v>
      </c>
      <c r="C11" s="60" t="s">
        <v>119</v>
      </c>
      <c r="D11" s="60" t="s">
        <v>14</v>
      </c>
      <c r="E11" s="61">
        <v>1</v>
      </c>
      <c r="F11" s="62" t="s">
        <v>120</v>
      </c>
      <c r="G11" s="63">
        <v>0</v>
      </c>
      <c r="H11" s="63">
        <v>700.75</v>
      </c>
      <c r="I11" s="63">
        <v>3083.01</v>
      </c>
      <c r="J11" s="64">
        <v>3783.76</v>
      </c>
    </row>
    <row r="12" spans="1:27" x14ac:dyDescent="0.25">
      <c r="A12" s="58" t="s">
        <v>492</v>
      </c>
      <c r="B12" s="59" t="s">
        <v>115</v>
      </c>
      <c r="C12" s="60" t="s">
        <v>493</v>
      </c>
      <c r="D12" s="60" t="s">
        <v>14</v>
      </c>
      <c r="E12" s="61">
        <v>1</v>
      </c>
      <c r="F12" s="205" t="s">
        <v>494</v>
      </c>
      <c r="G12" s="63">
        <v>0</v>
      </c>
      <c r="H12" s="63">
        <v>422.67</v>
      </c>
      <c r="I12" s="63">
        <v>2842.29</v>
      </c>
      <c r="J12" s="64">
        <v>2313.6799999999998</v>
      </c>
    </row>
    <row r="13" spans="1:27" x14ac:dyDescent="0.25">
      <c r="A13" s="58" t="s">
        <v>495</v>
      </c>
      <c r="B13" s="59" t="s">
        <v>125</v>
      </c>
      <c r="C13" s="60" t="s">
        <v>105</v>
      </c>
      <c r="D13" s="60" t="s">
        <v>14</v>
      </c>
      <c r="E13" s="61">
        <v>1</v>
      </c>
      <c r="F13" s="212" t="s">
        <v>496</v>
      </c>
      <c r="G13" s="63">
        <v>0</v>
      </c>
      <c r="H13" s="63">
        <v>0</v>
      </c>
      <c r="I13" s="63">
        <v>1233.21</v>
      </c>
      <c r="J13" s="63">
        <v>1233.21</v>
      </c>
    </row>
    <row r="14" spans="1:27" ht="33.75" x14ac:dyDescent="0.25">
      <c r="A14" s="66" t="s">
        <v>128</v>
      </c>
      <c r="B14" s="66" t="s">
        <v>129</v>
      </c>
      <c r="C14" s="67" t="s">
        <v>130</v>
      </c>
      <c r="D14" s="67" t="s">
        <v>131</v>
      </c>
      <c r="E14" s="67" t="s">
        <v>132</v>
      </c>
      <c r="F14" s="68"/>
      <c r="G14" s="67" t="s">
        <v>133</v>
      </c>
      <c r="H14" s="67" t="s">
        <v>134</v>
      </c>
      <c r="I14" s="67" t="s">
        <v>135</v>
      </c>
      <c r="J14" s="69"/>
    </row>
    <row r="15" spans="1:27" x14ac:dyDescent="0.25">
      <c r="A15" s="70" t="s">
        <v>136</v>
      </c>
      <c r="B15" s="71" t="s">
        <v>137</v>
      </c>
      <c r="C15" s="72">
        <f ca="1">SUMIFS($E$13:$E$16,$B$13:$B$16,"DAS",$D$13:$D$16,"&lt;&gt;VAGO")</f>
        <v>0</v>
      </c>
      <c r="D15" s="72">
        <f ca="1">SUMIFS($E$13:$E$16,$B$13:$B$16,"DAS",$D$13:$D$16,"VAGO")</f>
        <v>0</v>
      </c>
      <c r="E15" s="72">
        <f t="shared" ref="E15:E25" ca="1" si="0">C15+D15</f>
        <v>0</v>
      </c>
      <c r="F15" s="73"/>
      <c r="G15" s="74">
        <f ca="1">SUMIF($B$13:$B$16,"DAS",$G$13:$G$16)</f>
        <v>0</v>
      </c>
      <c r="H15" s="74">
        <f ca="1">SUMIF($B$13:$B$16,"DAS",$H$13:$H$16)</f>
        <v>0</v>
      </c>
      <c r="I15" s="74"/>
      <c r="J15" s="69"/>
    </row>
    <row r="16" spans="1:27" x14ac:dyDescent="0.25">
      <c r="A16" s="70" t="s">
        <v>138</v>
      </c>
      <c r="B16" s="71" t="s">
        <v>99</v>
      </c>
      <c r="C16" s="72">
        <v>1</v>
      </c>
      <c r="D16" s="72">
        <f ca="1">SUMIFS($E$13:$E$16,$B$13:$B$16,"DAS-1",$D$13:$D$16,"VAGO")</f>
        <v>0</v>
      </c>
      <c r="E16" s="72">
        <f t="shared" ca="1" si="0"/>
        <v>1</v>
      </c>
      <c r="F16" s="75"/>
      <c r="G16" s="74">
        <f ca="1">SUMIF($B$13:$B$16,"DAS-1",$G$13:$G$16)</f>
        <v>0</v>
      </c>
      <c r="H16" s="74">
        <f>SUMIF($B$13:$B$16,"DAS",$I$13:$I$16)</f>
        <v>0</v>
      </c>
      <c r="I16" s="74">
        <v>10400</v>
      </c>
      <c r="J16" s="69"/>
    </row>
    <row r="17" spans="1:10" x14ac:dyDescent="0.25">
      <c r="A17" s="70" t="s">
        <v>139</v>
      </c>
      <c r="B17" s="71" t="s">
        <v>140</v>
      </c>
      <c r="C17" s="72">
        <f>SUMIFS($E$13:$E$16,$B$13:$B$16,"DAS-2",$D$13:$D$16,"&lt;&gt;VAGO")</f>
        <v>0</v>
      </c>
      <c r="D17" s="72">
        <v>0</v>
      </c>
      <c r="E17" s="72">
        <f t="shared" si="0"/>
        <v>0</v>
      </c>
      <c r="F17" s="75"/>
      <c r="G17" s="74">
        <f>SUMIF($B$13:$B$16,"DAS-2",$G$13:$G$16)</f>
        <v>0</v>
      </c>
      <c r="H17" s="74">
        <f>SUMIF($B$13:$B$16,"DAS-2",$H$13:$H$16)</f>
        <v>0</v>
      </c>
      <c r="I17" s="74">
        <f>SUMIF($B$13:$B$16,"DAS-2",$I$13:$I$16)</f>
        <v>0</v>
      </c>
      <c r="J17" s="69"/>
    </row>
    <row r="18" spans="1:10" x14ac:dyDescent="0.25">
      <c r="A18" s="70" t="s">
        <v>141</v>
      </c>
      <c r="B18" s="71" t="s">
        <v>142</v>
      </c>
      <c r="C18" s="72">
        <f>SUMIFS($E$13:$E$16,$B$13:$B$16,"DAS-3",$D$13:$D$16,"&lt;&gt;VAGO")</f>
        <v>0</v>
      </c>
      <c r="D18" s="72">
        <f>SUMIFS($E$13:$E$16,$B$13:$B$16,"DAS-3",$D$13:$D$16,"VAGO")</f>
        <v>0</v>
      </c>
      <c r="E18" s="72">
        <f t="shared" si="0"/>
        <v>0</v>
      </c>
      <c r="F18" s="75"/>
      <c r="G18" s="74">
        <f>SUMIF($B$13:$B$16,"DAS-3",$G$13:$G$16)</f>
        <v>0</v>
      </c>
      <c r="H18" s="74">
        <f>SUMIF($B$13:$B$16,"DAS-3",$H$13:$H$16)</f>
        <v>0</v>
      </c>
      <c r="I18" s="74">
        <f>SUMIF($B$13:$B$16,"DAS-3",$I$13:$I$16)</f>
        <v>0</v>
      </c>
      <c r="J18" s="69"/>
    </row>
    <row r="19" spans="1:10" x14ac:dyDescent="0.25">
      <c r="A19" s="77" t="s">
        <v>143</v>
      </c>
      <c r="B19" s="71" t="s">
        <v>144</v>
      </c>
      <c r="C19" s="72">
        <f>SUMIFS($E$13:$E$16,$B$13:$B$16,"DAS-4",$D$13:$D$16,"&lt;&gt;VAGO")</f>
        <v>0</v>
      </c>
      <c r="D19" s="72">
        <f>SUMIFS($E$13:$E$16,$B$13:$B$16,"DAS-4",$D$13:$D$16,"VAGO")</f>
        <v>0</v>
      </c>
      <c r="E19" s="72">
        <f t="shared" si="0"/>
        <v>0</v>
      </c>
      <c r="F19" s="78"/>
      <c r="G19" s="74">
        <f>SUMIF($B$13:$B$16,"DAS-4",$G$13:$G$16)</f>
        <v>0</v>
      </c>
      <c r="H19" s="74">
        <f>SUMIF($B$13:$B$16,"DAS-4",$H$13:$H$16)</f>
        <v>0</v>
      </c>
      <c r="I19" s="74">
        <f>SUMIF($B$13:$B$16,"DAS-4",$I$13:$I$16)</f>
        <v>0</v>
      </c>
      <c r="J19" s="69"/>
    </row>
    <row r="20" spans="1:10" x14ac:dyDescent="0.25">
      <c r="A20" s="77" t="s">
        <v>145</v>
      </c>
      <c r="B20" s="71" t="s">
        <v>104</v>
      </c>
      <c r="C20" s="72">
        <v>2</v>
      </c>
      <c r="D20" s="72">
        <v>0</v>
      </c>
      <c r="E20" s="72">
        <v>2</v>
      </c>
      <c r="F20" s="78" t="s">
        <v>497</v>
      </c>
      <c r="G20" s="74">
        <f>SUMIF($B$13:$B$16,"DAS-5",$G$13:$G$16)</f>
        <v>0</v>
      </c>
      <c r="H20" s="76">
        <v>1079.06</v>
      </c>
      <c r="I20" s="76">
        <v>4316.21</v>
      </c>
      <c r="J20" s="69"/>
    </row>
    <row r="21" spans="1:10" x14ac:dyDescent="0.25">
      <c r="A21" s="77" t="s">
        <v>146</v>
      </c>
      <c r="B21" s="71" t="s">
        <v>147</v>
      </c>
      <c r="C21" s="72">
        <f>SUMIFS($E$13:$E$16,$B$13:$B$16,"CAA-1",$D$13:$D$16,"&lt;&gt;VAGO")</f>
        <v>0</v>
      </c>
      <c r="D21" s="72">
        <f>SUMIFS($E$13:$E$16,$B$13:$B$16,"CAA-1",$D$13:$D$16,"VAGO")</f>
        <v>0</v>
      </c>
      <c r="E21" s="72">
        <f t="shared" si="0"/>
        <v>0</v>
      </c>
      <c r="F21" s="78"/>
      <c r="G21" s="74">
        <f>SUMIF($B$13:$B$16,"CAA-1",$G$13:$G$16)</f>
        <v>0</v>
      </c>
      <c r="H21" s="74">
        <f>SUMIF($B$13:$B$16,"CAA-1",$H$13:$H$16)</f>
        <v>0</v>
      </c>
      <c r="I21" s="74">
        <f>SUMIF($B$13:$B$16,"CAA-1",$I$13:$I$16)</f>
        <v>0</v>
      </c>
      <c r="J21" s="69"/>
    </row>
    <row r="22" spans="1:10" x14ac:dyDescent="0.25">
      <c r="A22" s="77" t="s">
        <v>148</v>
      </c>
      <c r="B22" s="71" t="s">
        <v>115</v>
      </c>
      <c r="C22" s="72">
        <v>3</v>
      </c>
      <c r="D22" s="72">
        <v>0</v>
      </c>
      <c r="E22" s="72">
        <v>3</v>
      </c>
      <c r="F22" s="78"/>
      <c r="G22" s="74">
        <f>SUMIF($B$13:$B$16,"CAA-2",$G$13:$G$16)</f>
        <v>0</v>
      </c>
      <c r="H22" s="76">
        <v>1546.09</v>
      </c>
      <c r="I22" s="76">
        <v>7815.98</v>
      </c>
      <c r="J22" s="69"/>
    </row>
    <row r="23" spans="1:10" x14ac:dyDescent="0.25">
      <c r="A23" s="77" t="s">
        <v>149</v>
      </c>
      <c r="B23" s="71" t="s">
        <v>111</v>
      </c>
      <c r="C23" s="72">
        <v>1</v>
      </c>
      <c r="D23" s="72">
        <v>0</v>
      </c>
      <c r="E23" s="72">
        <f t="shared" si="0"/>
        <v>1</v>
      </c>
      <c r="F23" s="75" t="s">
        <v>150</v>
      </c>
      <c r="G23" s="74">
        <f>SUMIF($B$13:$B$16,"CAA-3",$G$13:$G$16)</f>
        <v>0</v>
      </c>
      <c r="H23" s="76">
        <v>500.99</v>
      </c>
      <c r="I23" s="76">
        <v>2003.96</v>
      </c>
      <c r="J23" s="69"/>
    </row>
    <row r="24" spans="1:10" x14ac:dyDescent="0.25">
      <c r="A24" s="77" t="s">
        <v>151</v>
      </c>
      <c r="B24" s="71" t="s">
        <v>125</v>
      </c>
      <c r="C24" s="72">
        <v>1</v>
      </c>
      <c r="D24" s="72">
        <v>1</v>
      </c>
      <c r="E24" s="72">
        <v>0</v>
      </c>
      <c r="F24" s="75"/>
      <c r="G24" s="74">
        <f>SUMIF($B$13:$B$16,"CAA-4",$G$13:$G$16)</f>
        <v>0</v>
      </c>
      <c r="H24" s="74">
        <f>SUMIF($B$13:$B$16,"CAA-4",$G$13:$G$16)</f>
        <v>0</v>
      </c>
      <c r="I24" s="74">
        <v>1233.21</v>
      </c>
      <c r="J24" s="69"/>
    </row>
    <row r="25" spans="1:10" x14ac:dyDescent="0.25">
      <c r="A25" s="77" t="s">
        <v>152</v>
      </c>
      <c r="B25" s="71" t="s">
        <v>153</v>
      </c>
      <c r="C25" s="72">
        <f>SUMIFS($E$13:$E$16,$B$13:$B$16,"CAA-5",$D$13:$D$16,"&lt;&gt;VAGO")</f>
        <v>0</v>
      </c>
      <c r="D25" s="72">
        <f>SUMIFS($E$13:$E$16,$B$13:$B$16,"CAA-5",$D$13:$D$16,"VAGO")</f>
        <v>0</v>
      </c>
      <c r="E25" s="72">
        <f t="shared" si="0"/>
        <v>0</v>
      </c>
      <c r="F25" s="75"/>
      <c r="G25" s="74">
        <f>SUMIF($B$13:$B$16,"CAA-5",$G$13:$G$16)</f>
        <v>0</v>
      </c>
      <c r="H25" s="74">
        <f>SUMIF($B$13:$B$16,"CAA-5",$H$13:$H$16)</f>
        <v>0</v>
      </c>
      <c r="I25" s="74">
        <f>SUMIF($B$13:$B$16,"CAA-5",$I$13:$I$16)</f>
        <v>0</v>
      </c>
      <c r="J25" s="69"/>
    </row>
    <row r="26" spans="1:10" x14ac:dyDescent="0.25">
      <c r="A26" s="66" t="s">
        <v>154</v>
      </c>
      <c r="B26" s="79"/>
      <c r="C26" s="67">
        <v>6</v>
      </c>
      <c r="D26" s="67">
        <v>2</v>
      </c>
      <c r="E26" s="67">
        <v>8</v>
      </c>
      <c r="F26" s="79"/>
      <c r="G26" s="80">
        <f ca="1">SUM(G15:G25)</f>
        <v>0</v>
      </c>
      <c r="H26" s="80">
        <v>3126.14</v>
      </c>
      <c r="I26" s="80">
        <v>25769.360000000001</v>
      </c>
      <c r="J26" s="69"/>
    </row>
    <row r="27" spans="1:10" x14ac:dyDescent="0.25">
      <c r="A27" s="81"/>
      <c r="B27" s="81"/>
      <c r="C27" s="81"/>
      <c r="D27" s="81"/>
      <c r="E27" s="81"/>
      <c r="F27" s="81"/>
      <c r="G27" s="81"/>
      <c r="H27" s="82"/>
      <c r="I27" s="82"/>
      <c r="J27" s="69"/>
    </row>
    <row r="28" spans="1:10" x14ac:dyDescent="0.25">
      <c r="A28" s="187" t="s">
        <v>155</v>
      </c>
      <c r="B28" s="182"/>
      <c r="C28" s="182"/>
      <c r="D28" s="182"/>
      <c r="E28" s="182"/>
      <c r="F28" s="182"/>
      <c r="G28" s="182"/>
      <c r="H28" s="182"/>
      <c r="I28" s="183"/>
      <c r="J28" s="69"/>
    </row>
    <row r="29" spans="1:10" ht="22.5" x14ac:dyDescent="0.25">
      <c r="A29" s="57" t="s">
        <v>156</v>
      </c>
      <c r="B29" s="57" t="s">
        <v>157</v>
      </c>
      <c r="C29" s="57" t="s">
        <v>158</v>
      </c>
      <c r="D29" s="57" t="s">
        <v>159</v>
      </c>
      <c r="E29" s="57" t="s">
        <v>160</v>
      </c>
      <c r="F29" s="57" t="s">
        <v>161</v>
      </c>
      <c r="G29" s="57" t="s">
        <v>162</v>
      </c>
      <c r="H29" s="57" t="s">
        <v>163</v>
      </c>
      <c r="I29" s="57" t="s">
        <v>164</v>
      </c>
      <c r="J29" s="69"/>
    </row>
    <row r="30" spans="1:10" x14ac:dyDescent="0.25">
      <c r="A30" s="83" t="s">
        <v>165</v>
      </c>
      <c r="B30" s="84" t="s">
        <v>166</v>
      </c>
      <c r="C30" s="60" t="s">
        <v>116</v>
      </c>
      <c r="D30" s="60" t="s">
        <v>101</v>
      </c>
      <c r="E30" s="71">
        <v>1</v>
      </c>
      <c r="F30" s="99" t="s">
        <v>458</v>
      </c>
      <c r="G30" s="74">
        <v>6673.2</v>
      </c>
      <c r="H30" s="74">
        <v>4316.21</v>
      </c>
      <c r="I30" s="74">
        <v>10989.41</v>
      </c>
      <c r="J30" s="69"/>
    </row>
    <row r="31" spans="1:10" x14ac:dyDescent="0.25">
      <c r="A31" s="83" t="s">
        <v>168</v>
      </c>
      <c r="B31" s="84" t="s">
        <v>166</v>
      </c>
      <c r="C31" s="60" t="s">
        <v>169</v>
      </c>
      <c r="D31" s="60" t="s">
        <v>101</v>
      </c>
      <c r="E31" s="71">
        <v>1</v>
      </c>
      <c r="F31" s="86" t="s">
        <v>459</v>
      </c>
      <c r="G31" s="87">
        <v>5959.65</v>
      </c>
      <c r="H31" s="74">
        <v>4316.21</v>
      </c>
      <c r="I31" s="74">
        <v>10275.86</v>
      </c>
      <c r="J31" s="69"/>
    </row>
    <row r="32" spans="1:10" x14ac:dyDescent="0.25">
      <c r="A32" s="83" t="s">
        <v>498</v>
      </c>
      <c r="B32" s="84" t="s">
        <v>166</v>
      </c>
      <c r="C32" s="60" t="s">
        <v>172</v>
      </c>
      <c r="D32" s="60" t="s">
        <v>101</v>
      </c>
      <c r="E32" s="71">
        <v>1</v>
      </c>
      <c r="F32" s="83" t="s">
        <v>248</v>
      </c>
      <c r="G32" s="74">
        <v>6108.64</v>
      </c>
      <c r="H32" s="74">
        <v>2366.9499999999998</v>
      </c>
      <c r="I32" s="74">
        <v>8475.59</v>
      </c>
      <c r="J32" s="69"/>
    </row>
    <row r="33" spans="1:10" ht="15" customHeight="1" x14ac:dyDescent="0.25">
      <c r="A33" s="83" t="s">
        <v>499</v>
      </c>
      <c r="B33" s="84" t="s">
        <v>175</v>
      </c>
      <c r="C33" s="60" t="s">
        <v>116</v>
      </c>
      <c r="D33" s="60" t="s">
        <v>101</v>
      </c>
      <c r="E33" s="71">
        <v>1</v>
      </c>
      <c r="F33" s="83" t="s">
        <v>460</v>
      </c>
      <c r="G33" s="74">
        <v>6673.2</v>
      </c>
      <c r="H33" s="74">
        <v>3639.94</v>
      </c>
      <c r="I33" s="74">
        <v>10313.14</v>
      </c>
      <c r="J33" s="69"/>
    </row>
    <row r="34" spans="1:10" ht="33.75" x14ac:dyDescent="0.25">
      <c r="A34" s="66" t="s">
        <v>177</v>
      </c>
      <c r="B34" s="66" t="s">
        <v>178</v>
      </c>
      <c r="C34" s="67" t="s">
        <v>179</v>
      </c>
      <c r="D34" s="67" t="s">
        <v>180</v>
      </c>
      <c r="E34" s="67" t="s">
        <v>181</v>
      </c>
      <c r="F34" s="88"/>
      <c r="G34" s="67" t="s">
        <v>182</v>
      </c>
      <c r="H34" s="67" t="s">
        <v>183</v>
      </c>
      <c r="I34" s="67" t="s">
        <v>184</v>
      </c>
      <c r="J34" s="69"/>
    </row>
    <row r="35" spans="1:10" x14ac:dyDescent="0.25">
      <c r="A35" s="70" t="s">
        <v>185</v>
      </c>
      <c r="B35" s="89" t="s">
        <v>186</v>
      </c>
      <c r="C35" s="72">
        <f ca="1">SUMIFS($E$30:$E$36,$B$30:$B$36,"FDA",$D$30:$D$36,"&lt;&gt;VAGO")</f>
        <v>0</v>
      </c>
      <c r="D35" s="72">
        <f ca="1">SUMIFS($E$30:$E$36,$B$30:$B$36,"FDA",$D$30:$D$36,"VAGO")</f>
        <v>0</v>
      </c>
      <c r="E35" s="72">
        <f t="shared" ref="E35:E39" ca="1" si="1">C35+D35</f>
        <v>0</v>
      </c>
      <c r="F35" s="73"/>
      <c r="G35" s="90">
        <f ca="1">SUMIF($B$30:$B$36,"FDA",$G$30:$G$36)</f>
        <v>0</v>
      </c>
      <c r="H35" s="90">
        <f ca="1">SUMIF($B$30:$B$36,"FDA",$H$30:$H$36)</f>
        <v>0</v>
      </c>
      <c r="I35" s="90">
        <f ca="1">SUMIF($B$30:$B$36,"FDA",$I$30:$I$36)</f>
        <v>0</v>
      </c>
      <c r="J35" s="69"/>
    </row>
    <row r="36" spans="1:10" x14ac:dyDescent="0.25">
      <c r="A36" s="70" t="s">
        <v>187</v>
      </c>
      <c r="B36" s="89" t="s">
        <v>188</v>
      </c>
      <c r="C36" s="72">
        <f ca="1">SUMIFS($E$30:$E$36,$B$30:$B$36,"FDA-1",$D$30:$D$36,"&lt;&gt;VAGO")</f>
        <v>0</v>
      </c>
      <c r="D36" s="72">
        <f ca="1">SUMIFS($E$30:$E$36,$B$30:$B$36,"FDA-1",$D$30:$D$36,"VAGO")</f>
        <v>0</v>
      </c>
      <c r="E36" s="72">
        <f t="shared" ca="1" si="1"/>
        <v>0</v>
      </c>
      <c r="F36" s="73"/>
      <c r="G36" s="90">
        <f ca="1">SUMIF($B$30:$B$36,"FDA-1",$G$30:$G$36)</f>
        <v>0</v>
      </c>
      <c r="H36" s="90">
        <f ca="1">SUMIF($B$30:$B$36,"FDA-1",$H$30:$H$36)</f>
        <v>0</v>
      </c>
      <c r="I36" s="90">
        <f ca="1">SUMIF($B$30:$B$36,"FDA-1",$I$30:$I$36)</f>
        <v>0</v>
      </c>
      <c r="J36" s="69"/>
    </row>
    <row r="37" spans="1:10" x14ac:dyDescent="0.25">
      <c r="A37" s="70" t="s">
        <v>189</v>
      </c>
      <c r="B37" s="89" t="s">
        <v>190</v>
      </c>
      <c r="C37" s="72">
        <f>SUMIFS($E$30:$E$36,$B$30:$B$36,"FDA-2",$D$30:$D$36,"&lt;&gt;VAGO")</f>
        <v>0</v>
      </c>
      <c r="D37" s="72">
        <f>SUMIFS($E$30:$E$36,$B$30:$B$36,"FDA-2",$D$30:$D$36,"VAGO")</f>
        <v>0</v>
      </c>
      <c r="E37" s="72">
        <f t="shared" si="1"/>
        <v>0</v>
      </c>
      <c r="F37" s="75"/>
      <c r="G37" s="90">
        <f>SUMIF($B$30:$B$36,"FDA-2",$G$30:$G$36)</f>
        <v>0</v>
      </c>
      <c r="H37" s="90">
        <f>SUMIF($B$30:$B$36,"FDA-2",$H$30:$H$36)</f>
        <v>0</v>
      </c>
      <c r="I37" s="90">
        <f>SUMIF($B$30:$B$36,"FDA-2",$I$30:$I$36)</f>
        <v>0</v>
      </c>
      <c r="J37" s="69"/>
    </row>
    <row r="38" spans="1:10" x14ac:dyDescent="0.25">
      <c r="A38" s="70" t="s">
        <v>191</v>
      </c>
      <c r="B38" s="89" t="s">
        <v>166</v>
      </c>
      <c r="C38" s="72">
        <f>SUMIFS($E$30:$E$36,$B$30:$B$36,"FDA-3",$D$30:$D$36,"&lt;&gt;VAGO")</f>
        <v>3</v>
      </c>
      <c r="D38" s="72">
        <f>SUMIFS($E$30:$E$36,$B$30:$B$36,"FDA-3",$D$30:$D$36,"VAGO")</f>
        <v>0</v>
      </c>
      <c r="E38" s="72">
        <f t="shared" si="1"/>
        <v>3</v>
      </c>
      <c r="F38" s="78" t="s">
        <v>421</v>
      </c>
      <c r="G38" s="90">
        <v>18741.490000000002</v>
      </c>
      <c r="H38" s="90">
        <v>10999.37</v>
      </c>
      <c r="I38" s="90">
        <v>29740.86</v>
      </c>
      <c r="J38" s="69"/>
    </row>
    <row r="39" spans="1:10" x14ac:dyDescent="0.25">
      <c r="A39" s="70" t="s">
        <v>193</v>
      </c>
      <c r="B39" s="89" t="s">
        <v>175</v>
      </c>
      <c r="C39" s="72">
        <f>SUMIFS($E$30:$E$36,$B$30:$B$36,"FDA-4",$D$30:$D$36,"&lt;&gt;VAGO")</f>
        <v>1</v>
      </c>
      <c r="D39" s="72">
        <f>SUMIFS($E$30:$E$36,$B$30:$B$36,"FDA-4",$D$30:$D$36,"VAGO")</f>
        <v>0</v>
      </c>
      <c r="E39" s="72">
        <f t="shared" si="1"/>
        <v>1</v>
      </c>
      <c r="F39" s="75" t="s">
        <v>422</v>
      </c>
      <c r="G39" s="90">
        <v>6673.2</v>
      </c>
      <c r="H39" s="90">
        <v>3639.94</v>
      </c>
      <c r="I39" s="90">
        <v>10313.14</v>
      </c>
      <c r="J39" s="69"/>
    </row>
    <row r="40" spans="1:10" ht="22.5" x14ac:dyDescent="0.25">
      <c r="A40" s="66" t="s">
        <v>195</v>
      </c>
      <c r="B40" s="88"/>
      <c r="C40" s="67">
        <f t="shared" ref="C40:E40" ca="1" si="2">SUM(C36:C39)</f>
        <v>4</v>
      </c>
      <c r="D40" s="67">
        <f t="shared" ca="1" si="2"/>
        <v>0</v>
      </c>
      <c r="E40" s="67">
        <f t="shared" ca="1" si="2"/>
        <v>4</v>
      </c>
      <c r="F40" s="88"/>
      <c r="G40" s="91">
        <v>25414.69</v>
      </c>
      <c r="H40" s="91">
        <v>14639.31</v>
      </c>
      <c r="I40" s="91">
        <v>40054</v>
      </c>
      <c r="J40" s="69"/>
    </row>
    <row r="41" spans="1:10" x14ac:dyDescent="0.25">
      <c r="A41" s="92"/>
      <c r="B41" s="92"/>
      <c r="C41" s="92"/>
      <c r="D41" s="92"/>
      <c r="E41" s="92"/>
      <c r="F41" s="92"/>
      <c r="G41" s="92"/>
      <c r="H41" s="92"/>
      <c r="I41" s="93"/>
      <c r="J41" s="69"/>
    </row>
    <row r="42" spans="1:10" x14ac:dyDescent="0.25">
      <c r="A42" s="187" t="s">
        <v>196</v>
      </c>
      <c r="B42" s="182"/>
      <c r="C42" s="182"/>
      <c r="D42" s="182"/>
      <c r="E42" s="182"/>
      <c r="F42" s="182"/>
      <c r="G42" s="182"/>
      <c r="H42" s="182"/>
      <c r="I42" s="183"/>
      <c r="J42" s="69"/>
    </row>
    <row r="43" spans="1:10" ht="22.5" x14ac:dyDescent="0.25">
      <c r="A43" s="94" t="s">
        <v>197</v>
      </c>
      <c r="B43" s="57" t="s">
        <v>198</v>
      </c>
      <c r="C43" s="57" t="s">
        <v>199</v>
      </c>
      <c r="D43" s="57" t="s">
        <v>200</v>
      </c>
      <c r="E43" s="57" t="s">
        <v>201</v>
      </c>
      <c r="F43" s="57" t="s">
        <v>202</v>
      </c>
      <c r="G43" s="57" t="s">
        <v>203</v>
      </c>
      <c r="H43" s="57" t="s">
        <v>204</v>
      </c>
      <c r="I43" s="57" t="s">
        <v>205</v>
      </c>
      <c r="J43" s="69"/>
    </row>
    <row r="44" spans="1:10" x14ac:dyDescent="0.25">
      <c r="A44" s="95" t="s">
        <v>206</v>
      </c>
      <c r="B44" s="96" t="s">
        <v>72</v>
      </c>
      <c r="C44" s="97"/>
      <c r="D44" s="97" t="s">
        <v>101</v>
      </c>
      <c r="E44" s="98">
        <v>1</v>
      </c>
      <c r="F44" s="83" t="s">
        <v>424</v>
      </c>
      <c r="G44" s="100">
        <v>8729.84</v>
      </c>
      <c r="H44" s="100">
        <v>1392.8</v>
      </c>
      <c r="I44" s="90">
        <f>SUM(G44:H44)</f>
        <v>10122.64</v>
      </c>
      <c r="J44" s="101"/>
    </row>
    <row r="45" spans="1:10" x14ac:dyDescent="0.25">
      <c r="A45" s="95" t="s">
        <v>208</v>
      </c>
      <c r="B45" s="96" t="s">
        <v>72</v>
      </c>
      <c r="C45" s="97"/>
      <c r="D45" s="97" t="s">
        <v>101</v>
      </c>
      <c r="E45" s="98">
        <v>1</v>
      </c>
      <c r="F45" s="83" t="s">
        <v>209</v>
      </c>
      <c r="G45" s="100">
        <v>6414.07</v>
      </c>
      <c r="H45" s="100">
        <v>1392.8</v>
      </c>
      <c r="I45" s="90">
        <v>7806.87</v>
      </c>
      <c r="J45" s="101"/>
    </row>
    <row r="46" spans="1:10" x14ac:dyDescent="0.25">
      <c r="A46" s="102" t="s">
        <v>462</v>
      </c>
      <c r="B46" s="103" t="s">
        <v>72</v>
      </c>
      <c r="C46" s="103"/>
      <c r="D46" s="60" t="s">
        <v>101</v>
      </c>
      <c r="E46" s="71">
        <v>1</v>
      </c>
      <c r="F46" s="102" t="s">
        <v>500</v>
      </c>
      <c r="G46" s="100">
        <v>4800</v>
      </c>
      <c r="H46" s="100">
        <v>1392.8</v>
      </c>
      <c r="I46" s="90">
        <v>6192.8</v>
      </c>
      <c r="J46" s="69"/>
    </row>
    <row r="47" spans="1:10" x14ac:dyDescent="0.25">
      <c r="A47" s="83" t="s">
        <v>214</v>
      </c>
      <c r="B47" s="103" t="s">
        <v>72</v>
      </c>
      <c r="C47" s="60"/>
      <c r="D47" s="60" t="s">
        <v>101</v>
      </c>
      <c r="E47" s="71">
        <v>1</v>
      </c>
      <c r="F47" s="83" t="s">
        <v>215</v>
      </c>
      <c r="G47" s="100">
        <v>5817.76</v>
      </c>
      <c r="H47" s="100">
        <v>1392.8</v>
      </c>
      <c r="I47" s="90">
        <f t="shared" ref="I47:I81" si="3">SUM(G47:H47)</f>
        <v>7210.56</v>
      </c>
      <c r="J47" s="69"/>
    </row>
    <row r="48" spans="1:10" x14ac:dyDescent="0.25">
      <c r="A48" s="83" t="s">
        <v>216</v>
      </c>
      <c r="B48" s="103" t="s">
        <v>72</v>
      </c>
      <c r="C48" s="60"/>
      <c r="D48" s="60" t="s">
        <v>101</v>
      </c>
      <c r="E48" s="71">
        <v>1</v>
      </c>
      <c r="F48" s="83" t="s">
        <v>217</v>
      </c>
      <c r="G48" s="100">
        <v>5764.56</v>
      </c>
      <c r="H48" s="100">
        <v>1392.8</v>
      </c>
      <c r="I48" s="90">
        <f t="shared" si="3"/>
        <v>7157.3600000000006</v>
      </c>
      <c r="J48" s="69"/>
    </row>
    <row r="49" spans="1:10" x14ac:dyDescent="0.25">
      <c r="A49" s="83" t="s">
        <v>218</v>
      </c>
      <c r="B49" s="103" t="s">
        <v>72</v>
      </c>
      <c r="C49" s="60"/>
      <c r="D49" s="60" t="s">
        <v>101</v>
      </c>
      <c r="E49" s="71">
        <v>1</v>
      </c>
      <c r="F49" s="83" t="s">
        <v>219</v>
      </c>
      <c r="G49" s="100">
        <v>8314.1299999999992</v>
      </c>
      <c r="H49" s="100">
        <v>1392.8</v>
      </c>
      <c r="I49" s="90">
        <f t="shared" si="3"/>
        <v>9706.9299999999985</v>
      </c>
      <c r="J49" s="69"/>
    </row>
    <row r="50" spans="1:10" x14ac:dyDescent="0.25">
      <c r="A50" s="83" t="s">
        <v>220</v>
      </c>
      <c r="B50" s="103" t="s">
        <v>72</v>
      </c>
      <c r="C50" s="60"/>
      <c r="D50" s="60" t="s">
        <v>101</v>
      </c>
      <c r="E50" s="71">
        <v>1</v>
      </c>
      <c r="F50" s="83" t="s">
        <v>221</v>
      </c>
      <c r="G50" s="100">
        <v>9166.33</v>
      </c>
      <c r="H50" s="100">
        <v>1392.8</v>
      </c>
      <c r="I50" s="90">
        <f t="shared" si="3"/>
        <v>10559.13</v>
      </c>
      <c r="J50" s="69"/>
    </row>
    <row r="51" spans="1:10" x14ac:dyDescent="0.25">
      <c r="A51" s="83" t="s">
        <v>222</v>
      </c>
      <c r="B51" s="103" t="s">
        <v>72</v>
      </c>
      <c r="C51" s="60"/>
      <c r="D51" s="60" t="s">
        <v>101</v>
      </c>
      <c r="E51" s="71">
        <v>1</v>
      </c>
      <c r="F51" s="83" t="s">
        <v>223</v>
      </c>
      <c r="G51" s="100">
        <v>5405.58</v>
      </c>
      <c r="H51" s="100">
        <v>1392.8</v>
      </c>
      <c r="I51" s="90">
        <f t="shared" si="3"/>
        <v>6798.38</v>
      </c>
      <c r="J51" s="69"/>
    </row>
    <row r="52" spans="1:10" x14ac:dyDescent="0.25">
      <c r="A52" s="83" t="s">
        <v>224</v>
      </c>
      <c r="B52" s="103" t="s">
        <v>72</v>
      </c>
      <c r="C52" s="60"/>
      <c r="D52" s="60" t="s">
        <v>101</v>
      </c>
      <c r="E52" s="71">
        <v>1</v>
      </c>
      <c r="F52" s="83" t="s">
        <v>225</v>
      </c>
      <c r="G52" s="100">
        <v>8314.1299999999992</v>
      </c>
      <c r="H52" s="100">
        <v>1392.8</v>
      </c>
      <c r="I52" s="90">
        <f t="shared" si="3"/>
        <v>9706.9299999999985</v>
      </c>
      <c r="J52" s="69"/>
    </row>
    <row r="53" spans="1:10" x14ac:dyDescent="0.25">
      <c r="A53" s="83" t="s">
        <v>226</v>
      </c>
      <c r="B53" s="103" t="s">
        <v>72</v>
      </c>
      <c r="C53" s="60"/>
      <c r="D53" s="60" t="s">
        <v>101</v>
      </c>
      <c r="E53" s="71">
        <v>1</v>
      </c>
      <c r="F53" s="83" t="s">
        <v>227</v>
      </c>
      <c r="G53" s="100">
        <v>8314.1299999999992</v>
      </c>
      <c r="H53" s="100">
        <v>1392.8</v>
      </c>
      <c r="I53" s="90">
        <f t="shared" si="3"/>
        <v>9706.9299999999985</v>
      </c>
      <c r="J53" s="69"/>
    </row>
    <row r="54" spans="1:10" x14ac:dyDescent="0.25">
      <c r="A54" s="83" t="s">
        <v>228</v>
      </c>
      <c r="B54" s="103" t="s">
        <v>72</v>
      </c>
      <c r="C54" s="60"/>
      <c r="D54" s="60" t="s">
        <v>101</v>
      </c>
      <c r="E54" s="71">
        <v>1</v>
      </c>
      <c r="F54" s="83" t="s">
        <v>229</v>
      </c>
      <c r="G54" s="100">
        <v>8729.84</v>
      </c>
      <c r="H54" s="100">
        <v>1392.8</v>
      </c>
      <c r="I54" s="90">
        <f t="shared" si="3"/>
        <v>10122.64</v>
      </c>
      <c r="J54" s="69"/>
    </row>
    <row r="55" spans="1:10" x14ac:dyDescent="0.25">
      <c r="A55" s="83" t="s">
        <v>230</v>
      </c>
      <c r="B55" s="103" t="s">
        <v>72</v>
      </c>
      <c r="C55" s="60"/>
      <c r="D55" s="60" t="s">
        <v>101</v>
      </c>
      <c r="E55" s="71">
        <v>1</v>
      </c>
      <c r="F55" s="83" t="s">
        <v>231</v>
      </c>
      <c r="G55" s="100">
        <v>8729.84</v>
      </c>
      <c r="H55" s="100">
        <v>1392.8</v>
      </c>
      <c r="I55" s="90">
        <f t="shared" si="3"/>
        <v>10122.64</v>
      </c>
      <c r="J55" s="69"/>
    </row>
    <row r="56" spans="1:10" x14ac:dyDescent="0.25">
      <c r="A56" s="83" t="s">
        <v>425</v>
      </c>
      <c r="B56" s="103" t="s">
        <v>72</v>
      </c>
      <c r="C56" s="60"/>
      <c r="D56" s="60" t="s">
        <v>101</v>
      </c>
      <c r="E56" s="71">
        <v>1</v>
      </c>
      <c r="F56" s="83" t="s">
        <v>389</v>
      </c>
      <c r="G56" s="100">
        <v>8314.1299999999992</v>
      </c>
      <c r="H56" s="100">
        <v>1392.8</v>
      </c>
      <c r="I56" s="90">
        <f t="shared" si="3"/>
        <v>9706.9299999999985</v>
      </c>
      <c r="J56" s="69"/>
    </row>
    <row r="57" spans="1:10" x14ac:dyDescent="0.25">
      <c r="A57" s="83" t="s">
        <v>234</v>
      </c>
      <c r="B57" s="103" t="s">
        <v>72</v>
      </c>
      <c r="C57" s="60"/>
      <c r="D57" s="60" t="s">
        <v>101</v>
      </c>
      <c r="E57" s="71">
        <v>1</v>
      </c>
      <c r="F57" s="83" t="s">
        <v>235</v>
      </c>
      <c r="G57" s="100">
        <v>2489.2399999999998</v>
      </c>
      <c r="H57" s="100">
        <v>1392.8</v>
      </c>
      <c r="I57" s="90">
        <f t="shared" si="3"/>
        <v>3882.04</v>
      </c>
      <c r="J57" s="69"/>
    </row>
    <row r="58" spans="1:10" x14ac:dyDescent="0.25">
      <c r="A58" s="83" t="s">
        <v>236</v>
      </c>
      <c r="B58" s="103" t="s">
        <v>72</v>
      </c>
      <c r="C58" s="60"/>
      <c r="D58" s="60" t="s">
        <v>101</v>
      </c>
      <c r="E58" s="71">
        <v>1</v>
      </c>
      <c r="F58" s="83" t="s">
        <v>237</v>
      </c>
      <c r="G58" s="100">
        <v>5764.56</v>
      </c>
      <c r="H58" s="100">
        <v>1392.8</v>
      </c>
      <c r="I58" s="90">
        <f>SUM(G58:H58)</f>
        <v>7157.3600000000006</v>
      </c>
      <c r="J58" s="69"/>
    </row>
    <row r="59" spans="1:10" x14ac:dyDescent="0.25">
      <c r="A59" s="83" t="s">
        <v>238</v>
      </c>
      <c r="B59" s="103" t="s">
        <v>72</v>
      </c>
      <c r="C59" s="60"/>
      <c r="D59" s="60" t="s">
        <v>239</v>
      </c>
      <c r="E59" s="71">
        <v>1</v>
      </c>
      <c r="F59" s="83" t="s">
        <v>240</v>
      </c>
      <c r="G59" s="100">
        <v>0</v>
      </c>
      <c r="H59" s="100">
        <v>1392.8</v>
      </c>
      <c r="I59" s="90">
        <f t="shared" si="3"/>
        <v>1392.8</v>
      </c>
      <c r="J59" s="69"/>
    </row>
    <row r="60" spans="1:10" x14ac:dyDescent="0.25">
      <c r="A60" s="83" t="s">
        <v>241</v>
      </c>
      <c r="B60" s="103" t="s">
        <v>72</v>
      </c>
      <c r="C60" s="60"/>
      <c r="D60" s="60" t="s">
        <v>101</v>
      </c>
      <c r="E60" s="71">
        <v>1</v>
      </c>
      <c r="F60" s="83" t="s">
        <v>463</v>
      </c>
      <c r="G60" s="100">
        <v>6414.07</v>
      </c>
      <c r="H60" s="100">
        <v>1392.8</v>
      </c>
      <c r="I60" s="90">
        <f t="shared" si="3"/>
        <v>7806.87</v>
      </c>
      <c r="J60" s="69"/>
    </row>
    <row r="61" spans="1:10" ht="22.5" x14ac:dyDescent="0.25">
      <c r="A61" s="83" t="s">
        <v>501</v>
      </c>
      <c r="B61" s="103" t="s">
        <v>72</v>
      </c>
      <c r="C61" s="60"/>
      <c r="D61" s="60" t="s">
        <v>101</v>
      </c>
      <c r="E61" s="71">
        <v>1</v>
      </c>
      <c r="F61" s="83" t="s">
        <v>391</v>
      </c>
      <c r="G61" s="100" t="s">
        <v>502</v>
      </c>
      <c r="H61" s="100" t="s">
        <v>503</v>
      </c>
      <c r="I61" s="90" t="s">
        <v>504</v>
      </c>
      <c r="J61" s="69"/>
    </row>
    <row r="62" spans="1:10" x14ac:dyDescent="0.25">
      <c r="A62" s="83" t="s">
        <v>247</v>
      </c>
      <c r="B62" s="103" t="s">
        <v>72</v>
      </c>
      <c r="C62" s="60"/>
      <c r="D62" s="60" t="s">
        <v>101</v>
      </c>
      <c r="E62" s="71">
        <v>1</v>
      </c>
      <c r="F62" s="83" t="s">
        <v>505</v>
      </c>
      <c r="G62" s="100">
        <v>5959.65</v>
      </c>
      <c r="H62" s="100">
        <v>1147.56</v>
      </c>
      <c r="I62" s="90">
        <v>7107.21</v>
      </c>
      <c r="J62" s="69"/>
    </row>
    <row r="63" spans="1:10" x14ac:dyDescent="0.25">
      <c r="A63" s="83" t="s">
        <v>249</v>
      </c>
      <c r="B63" s="103" t="s">
        <v>72</v>
      </c>
      <c r="C63" s="60"/>
      <c r="D63" s="60" t="s">
        <v>101</v>
      </c>
      <c r="E63" s="71">
        <v>1</v>
      </c>
      <c r="F63" s="83" t="s">
        <v>250</v>
      </c>
      <c r="G63" s="100">
        <v>6355.43</v>
      </c>
      <c r="H63" s="100">
        <v>1392.8</v>
      </c>
      <c r="I63" s="90">
        <f t="shared" si="3"/>
        <v>7748.2300000000005</v>
      </c>
      <c r="J63" s="69"/>
    </row>
    <row r="64" spans="1:10" x14ac:dyDescent="0.25">
      <c r="A64" s="83" t="s">
        <v>251</v>
      </c>
      <c r="B64" s="103" t="s">
        <v>72</v>
      </c>
      <c r="C64" s="60"/>
      <c r="D64" s="60" t="s">
        <v>239</v>
      </c>
      <c r="E64" s="71">
        <v>1</v>
      </c>
      <c r="F64" s="83" t="s">
        <v>252</v>
      </c>
      <c r="G64" s="100">
        <v>0</v>
      </c>
      <c r="H64" s="100">
        <v>1392.8</v>
      </c>
      <c r="I64" s="90">
        <f t="shared" si="3"/>
        <v>1392.8</v>
      </c>
      <c r="J64" s="69"/>
    </row>
    <row r="65" spans="1:10" x14ac:dyDescent="0.25">
      <c r="A65" s="83" t="s">
        <v>253</v>
      </c>
      <c r="B65" s="103" t="s">
        <v>72</v>
      </c>
      <c r="C65" s="60"/>
      <c r="D65" s="60" t="s">
        <v>101</v>
      </c>
      <c r="E65" s="71">
        <v>1</v>
      </c>
      <c r="F65" s="83" t="s">
        <v>465</v>
      </c>
      <c r="G65" s="100">
        <v>5675.86</v>
      </c>
      <c r="H65" s="100">
        <v>1392.8</v>
      </c>
      <c r="I65" s="90">
        <f t="shared" si="3"/>
        <v>7068.66</v>
      </c>
      <c r="J65" s="69"/>
    </row>
    <row r="66" spans="1:10" x14ac:dyDescent="0.25">
      <c r="A66" s="83" t="s">
        <v>255</v>
      </c>
      <c r="B66" s="103" t="s">
        <v>72</v>
      </c>
      <c r="C66" s="60"/>
      <c r="D66" s="60" t="s">
        <v>101</v>
      </c>
      <c r="E66" s="71">
        <v>1</v>
      </c>
      <c r="F66" s="83" t="s">
        <v>67</v>
      </c>
      <c r="G66" s="100">
        <v>2744.39</v>
      </c>
      <c r="H66" s="100">
        <v>1392.8</v>
      </c>
      <c r="I66" s="90">
        <f t="shared" si="3"/>
        <v>4137.1899999999996</v>
      </c>
      <c r="J66" s="69"/>
    </row>
    <row r="67" spans="1:10" x14ac:dyDescent="0.25">
      <c r="A67" s="83" t="s">
        <v>506</v>
      </c>
      <c r="B67" s="103" t="s">
        <v>69</v>
      </c>
      <c r="C67" s="60"/>
      <c r="D67" s="60" t="s">
        <v>101</v>
      </c>
      <c r="E67" s="71">
        <v>1</v>
      </c>
      <c r="F67" s="83" t="s">
        <v>257</v>
      </c>
      <c r="G67" s="100">
        <v>9166.33</v>
      </c>
      <c r="H67" s="100">
        <v>849.76</v>
      </c>
      <c r="I67" s="90">
        <v>10016.09</v>
      </c>
      <c r="J67" s="69"/>
    </row>
    <row r="68" spans="1:10" x14ac:dyDescent="0.25">
      <c r="A68" s="83" t="s">
        <v>256</v>
      </c>
      <c r="B68" s="103" t="s">
        <v>69</v>
      </c>
      <c r="C68" s="60"/>
      <c r="D68" s="60" t="s">
        <v>101</v>
      </c>
      <c r="E68" s="71">
        <v>1</v>
      </c>
      <c r="F68" s="102" t="s">
        <v>507</v>
      </c>
      <c r="G68" s="100">
        <v>6414.07</v>
      </c>
      <c r="H68" s="100">
        <v>466</v>
      </c>
      <c r="I68" s="90">
        <f t="shared" si="3"/>
        <v>6880.07</v>
      </c>
      <c r="J68" s="69"/>
    </row>
    <row r="69" spans="1:10" x14ac:dyDescent="0.25">
      <c r="A69" s="83" t="s">
        <v>256</v>
      </c>
      <c r="B69" s="103" t="s">
        <v>69</v>
      </c>
      <c r="C69" s="60"/>
      <c r="D69" s="60" t="s">
        <v>101</v>
      </c>
      <c r="E69" s="71">
        <v>1</v>
      </c>
      <c r="F69" s="83" t="s">
        <v>467</v>
      </c>
      <c r="G69" s="100">
        <v>5675.13</v>
      </c>
      <c r="H69" s="100">
        <v>849.76</v>
      </c>
      <c r="I69" s="90">
        <f t="shared" si="3"/>
        <v>6524.89</v>
      </c>
      <c r="J69" s="69"/>
    </row>
    <row r="70" spans="1:10" x14ac:dyDescent="0.25">
      <c r="A70" s="83" t="s">
        <v>261</v>
      </c>
      <c r="B70" s="103" t="s">
        <v>262</v>
      </c>
      <c r="C70" s="60"/>
      <c r="D70" s="60" t="s">
        <v>239</v>
      </c>
      <c r="E70" s="71">
        <v>1</v>
      </c>
      <c r="F70" s="123" t="s">
        <v>468</v>
      </c>
      <c r="G70" s="100">
        <v>0</v>
      </c>
      <c r="H70" s="100">
        <v>0</v>
      </c>
      <c r="I70" s="90">
        <f>SUMIF($B$49:$B$84,"FGA-3",$G$49:$G$84)</f>
        <v>0</v>
      </c>
      <c r="J70" s="69"/>
    </row>
    <row r="71" spans="1:10" x14ac:dyDescent="0.25">
      <c r="A71" s="83" t="s">
        <v>261</v>
      </c>
      <c r="B71" s="103" t="s">
        <v>262</v>
      </c>
      <c r="C71" s="60"/>
      <c r="D71" s="60" t="s">
        <v>101</v>
      </c>
      <c r="E71" s="71">
        <v>1</v>
      </c>
      <c r="F71" s="83" t="s">
        <v>469</v>
      </c>
      <c r="G71" s="100">
        <v>2485</v>
      </c>
      <c r="H71" s="100">
        <v>505.81</v>
      </c>
      <c r="I71" s="90">
        <f t="shared" si="3"/>
        <v>2990.81</v>
      </c>
      <c r="J71" s="69"/>
    </row>
    <row r="72" spans="1:10" x14ac:dyDescent="0.25">
      <c r="A72" s="83" t="s">
        <v>261</v>
      </c>
      <c r="B72" s="103" t="s">
        <v>262</v>
      </c>
      <c r="C72" s="60"/>
      <c r="D72" s="60" t="s">
        <v>239</v>
      </c>
      <c r="E72" s="71">
        <v>1</v>
      </c>
      <c r="F72" s="83" t="s">
        <v>265</v>
      </c>
      <c r="G72" s="100">
        <v>0</v>
      </c>
      <c r="H72" s="100">
        <v>505.81</v>
      </c>
      <c r="I72" s="90">
        <f t="shared" si="3"/>
        <v>505.81</v>
      </c>
      <c r="J72" s="69"/>
    </row>
    <row r="73" spans="1:10" x14ac:dyDescent="0.25">
      <c r="A73" s="83" t="s">
        <v>261</v>
      </c>
      <c r="B73" s="103" t="s">
        <v>262</v>
      </c>
      <c r="C73" s="103"/>
      <c r="D73" s="60" t="s">
        <v>239</v>
      </c>
      <c r="E73" s="71">
        <v>1</v>
      </c>
      <c r="F73" s="86" t="s">
        <v>381</v>
      </c>
      <c r="G73" s="100">
        <v>0</v>
      </c>
      <c r="H73" s="100">
        <v>505.81</v>
      </c>
      <c r="I73" s="90">
        <f t="shared" si="3"/>
        <v>505.81</v>
      </c>
      <c r="J73" s="69"/>
    </row>
    <row r="74" spans="1:10" x14ac:dyDescent="0.25">
      <c r="A74" s="83" t="s">
        <v>261</v>
      </c>
      <c r="B74" s="103" t="s">
        <v>262</v>
      </c>
      <c r="C74" s="103"/>
      <c r="D74" s="60" t="s">
        <v>101</v>
      </c>
      <c r="E74" s="71">
        <v>1</v>
      </c>
      <c r="F74" s="86" t="s">
        <v>508</v>
      </c>
      <c r="G74" s="100">
        <v>6355.43</v>
      </c>
      <c r="H74" s="100">
        <v>708.13</v>
      </c>
      <c r="I74" s="90">
        <f t="shared" si="3"/>
        <v>7063.56</v>
      </c>
      <c r="J74" s="69"/>
    </row>
    <row r="75" spans="1:10" x14ac:dyDescent="0.25">
      <c r="A75" s="102" t="s">
        <v>268</v>
      </c>
      <c r="B75" s="103" t="s">
        <v>269</v>
      </c>
      <c r="C75" s="103"/>
      <c r="D75" s="60" t="s">
        <v>101</v>
      </c>
      <c r="E75" s="71">
        <v>1</v>
      </c>
      <c r="F75" s="102" t="s">
        <v>270</v>
      </c>
      <c r="G75" s="100">
        <v>8314.1299999999992</v>
      </c>
      <c r="H75" s="100">
        <v>465.35</v>
      </c>
      <c r="I75" s="90">
        <f t="shared" si="3"/>
        <v>8779.48</v>
      </c>
      <c r="J75" s="69"/>
    </row>
    <row r="76" spans="1:10" x14ac:dyDescent="0.25">
      <c r="A76" s="102" t="s">
        <v>268</v>
      </c>
      <c r="B76" s="103" t="s">
        <v>269</v>
      </c>
      <c r="C76" s="103"/>
      <c r="D76" s="60" t="s">
        <v>239</v>
      </c>
      <c r="E76" s="71">
        <v>1</v>
      </c>
      <c r="F76" s="102" t="s">
        <v>271</v>
      </c>
      <c r="G76" s="100">
        <v>0</v>
      </c>
      <c r="H76" s="100">
        <v>465.35</v>
      </c>
      <c r="I76" s="90">
        <f t="shared" si="3"/>
        <v>465.35</v>
      </c>
      <c r="J76" s="69"/>
    </row>
    <row r="77" spans="1:10" x14ac:dyDescent="0.25">
      <c r="A77" s="102" t="s">
        <v>268</v>
      </c>
      <c r="B77" s="103" t="s">
        <v>269</v>
      </c>
      <c r="C77" s="103"/>
      <c r="D77" s="60"/>
      <c r="E77" s="71">
        <v>1</v>
      </c>
      <c r="F77" s="104" t="s">
        <v>263</v>
      </c>
      <c r="G77" s="100">
        <v>0</v>
      </c>
      <c r="H77" s="100">
        <v>0</v>
      </c>
      <c r="I77" s="90">
        <f t="shared" si="3"/>
        <v>0</v>
      </c>
      <c r="J77" s="69"/>
    </row>
    <row r="78" spans="1:10" x14ac:dyDescent="0.25">
      <c r="A78" s="102" t="s">
        <v>268</v>
      </c>
      <c r="B78" s="103" t="s">
        <v>269</v>
      </c>
      <c r="C78" s="103"/>
      <c r="D78" s="60" t="s">
        <v>239</v>
      </c>
      <c r="E78" s="71">
        <v>1</v>
      </c>
      <c r="F78" s="102" t="s">
        <v>272</v>
      </c>
      <c r="G78" s="100">
        <v>0</v>
      </c>
      <c r="H78" s="100">
        <v>465.35</v>
      </c>
      <c r="I78" s="90">
        <f t="shared" si="3"/>
        <v>465.35</v>
      </c>
      <c r="J78" s="69"/>
    </row>
    <row r="79" spans="1:10" x14ac:dyDescent="0.25">
      <c r="A79" s="102" t="s">
        <v>268</v>
      </c>
      <c r="B79" s="103" t="s">
        <v>269</v>
      </c>
      <c r="C79" s="103"/>
      <c r="D79" s="60" t="s">
        <v>101</v>
      </c>
      <c r="E79" s="71">
        <v>1</v>
      </c>
      <c r="F79" s="102" t="s">
        <v>273</v>
      </c>
      <c r="G79" s="100">
        <v>4800</v>
      </c>
      <c r="H79" s="100">
        <v>465.35</v>
      </c>
      <c r="I79" s="90">
        <f t="shared" si="3"/>
        <v>5265.35</v>
      </c>
      <c r="J79" s="69"/>
    </row>
    <row r="80" spans="1:10" x14ac:dyDescent="0.25">
      <c r="A80" s="102" t="s">
        <v>268</v>
      </c>
      <c r="B80" s="103" t="s">
        <v>269</v>
      </c>
      <c r="C80" s="103"/>
      <c r="D80" s="60" t="s">
        <v>101</v>
      </c>
      <c r="E80" s="71">
        <v>1</v>
      </c>
      <c r="F80" s="102" t="s">
        <v>274</v>
      </c>
      <c r="G80" s="100">
        <v>4800</v>
      </c>
      <c r="H80" s="100">
        <v>465.35</v>
      </c>
      <c r="I80" s="90">
        <f t="shared" si="3"/>
        <v>5265.35</v>
      </c>
      <c r="J80" s="69"/>
    </row>
    <row r="81" spans="1:10" x14ac:dyDescent="0.25">
      <c r="A81" s="102" t="s">
        <v>268</v>
      </c>
      <c r="B81" s="103" t="s">
        <v>269</v>
      </c>
      <c r="C81" s="103"/>
      <c r="D81" s="60" t="s">
        <v>239</v>
      </c>
      <c r="E81" s="71">
        <v>1</v>
      </c>
      <c r="F81" s="102" t="s">
        <v>275</v>
      </c>
      <c r="G81" s="100">
        <v>0</v>
      </c>
      <c r="H81" s="100">
        <v>465.35</v>
      </c>
      <c r="I81" s="90">
        <f t="shared" si="3"/>
        <v>465.35</v>
      </c>
      <c r="J81" s="69"/>
    </row>
    <row r="82" spans="1:10" ht="33.75" x14ac:dyDescent="0.25">
      <c r="A82" s="66" t="s">
        <v>276</v>
      </c>
      <c r="B82" s="66" t="s">
        <v>277</v>
      </c>
      <c r="C82" s="67" t="s">
        <v>278</v>
      </c>
      <c r="D82" s="67" t="s">
        <v>279</v>
      </c>
      <c r="E82" s="67" t="s">
        <v>280</v>
      </c>
      <c r="F82" s="88"/>
      <c r="G82" s="67" t="s">
        <v>281</v>
      </c>
      <c r="H82" s="67" t="s">
        <v>282</v>
      </c>
      <c r="I82" s="67" t="s">
        <v>283</v>
      </c>
      <c r="J82" s="69"/>
    </row>
    <row r="83" spans="1:10" ht="22.5" x14ac:dyDescent="0.25">
      <c r="A83" s="70" t="s">
        <v>284</v>
      </c>
      <c r="B83" s="89" t="s">
        <v>72</v>
      </c>
      <c r="C83" s="72">
        <v>23</v>
      </c>
      <c r="D83" s="72">
        <v>0</v>
      </c>
      <c r="E83" s="72">
        <v>23</v>
      </c>
      <c r="F83" s="73" t="s">
        <v>509</v>
      </c>
      <c r="G83" s="90">
        <v>158338.35999999999</v>
      </c>
      <c r="H83" s="90">
        <v>32788.69</v>
      </c>
      <c r="I83" s="90">
        <v>191126.39999999999</v>
      </c>
      <c r="J83" s="69"/>
    </row>
    <row r="84" spans="1:10" x14ac:dyDescent="0.25">
      <c r="A84" s="70" t="s">
        <v>286</v>
      </c>
      <c r="B84" s="89" t="s">
        <v>287</v>
      </c>
      <c r="C84" s="72">
        <f>SUMIFS($E$49:$E$84,$B$49:$B$84,"FGS-2",$D$49:$D$84,"&lt;&gt;VAGO")</f>
        <v>3</v>
      </c>
      <c r="D84" s="72">
        <f>SUMIFS($E$49:$E$84,$B$49:$B$84,"FGS-2",$D$49:$D$84,"VAGO")</f>
        <v>0</v>
      </c>
      <c r="E84" s="72">
        <f t="shared" ref="E84:E88" si="4">C84+D84</f>
        <v>3</v>
      </c>
      <c r="F84" s="75"/>
      <c r="G84" s="90">
        <v>12089.2</v>
      </c>
      <c r="H84" s="90">
        <v>2166.2800000000002</v>
      </c>
      <c r="I84" s="90">
        <v>14255.48</v>
      </c>
      <c r="J84" s="69"/>
    </row>
    <row r="85" spans="1:10" x14ac:dyDescent="0.25">
      <c r="A85" s="70" t="s">
        <v>289</v>
      </c>
      <c r="B85" s="89" t="s">
        <v>290</v>
      </c>
      <c r="C85" s="72">
        <f>SUMIFS($E$49:$E$84,$B$49:$B$84,"FGS-3",$D$49:$D$84,"&lt;&gt;VAGO")</f>
        <v>0</v>
      </c>
      <c r="D85" s="72">
        <f>SUMIFS($E$49:$E$84,$B$49:$B$84,"FGS-3",$D$49:$D$84,"VAGO")</f>
        <v>0</v>
      </c>
      <c r="E85" s="72">
        <f t="shared" si="4"/>
        <v>0</v>
      </c>
      <c r="F85" s="75"/>
      <c r="G85" s="90">
        <f>SUMIF($B$49:$B$84,"FGS-3",$G$49:$G$84)</f>
        <v>0</v>
      </c>
      <c r="H85" s="90">
        <f>SUMIF($B$49:$B$84,"FGS-3",$G$49:$G$84)</f>
        <v>0</v>
      </c>
      <c r="I85" s="90">
        <f>SUMIF($B$49:$B$84,"FGS-3",$G$49:$G$84)</f>
        <v>0</v>
      </c>
      <c r="J85" s="69"/>
    </row>
    <row r="86" spans="1:10" x14ac:dyDescent="0.25">
      <c r="A86" s="77" t="s">
        <v>291</v>
      </c>
      <c r="B86" s="105" t="s">
        <v>292</v>
      </c>
      <c r="C86" s="72">
        <v>5</v>
      </c>
      <c r="D86" s="72">
        <v>0</v>
      </c>
      <c r="E86" s="72">
        <f t="shared" si="4"/>
        <v>5</v>
      </c>
      <c r="F86" s="78"/>
      <c r="G86" s="90">
        <v>8840.43</v>
      </c>
      <c r="H86" s="90">
        <v>22255.56</v>
      </c>
      <c r="I86" s="90">
        <v>11065.99</v>
      </c>
      <c r="J86" s="69"/>
    </row>
    <row r="87" spans="1:10" x14ac:dyDescent="0.25">
      <c r="A87" s="70" t="s">
        <v>293</v>
      </c>
      <c r="B87" s="89" t="s">
        <v>269</v>
      </c>
      <c r="C87" s="72">
        <v>6</v>
      </c>
      <c r="D87" s="72">
        <v>1</v>
      </c>
      <c r="E87" s="72">
        <v>7</v>
      </c>
      <c r="F87" s="78"/>
      <c r="G87" s="90">
        <v>17914.13</v>
      </c>
      <c r="H87" s="90">
        <v>2792.1</v>
      </c>
      <c r="I87" s="90">
        <v>20706.23</v>
      </c>
      <c r="J87" s="69"/>
    </row>
    <row r="88" spans="1:10" x14ac:dyDescent="0.25">
      <c r="A88" s="70" t="s">
        <v>294</v>
      </c>
      <c r="B88" s="89" t="s">
        <v>295</v>
      </c>
      <c r="C88" s="72">
        <f>SUMIFS($E$49:$E$84,$B$49:$B$84,"FGA-3",$D$49:$D$84,"&lt;&gt;VAGO")</f>
        <v>0</v>
      </c>
      <c r="D88" s="72">
        <f>SUMIFS($E$49:$E$84,$B$49:$B$84,"FGA-3",$D$49:$D$84,"VAGO")</f>
        <v>0</v>
      </c>
      <c r="E88" s="72">
        <f t="shared" si="4"/>
        <v>0</v>
      </c>
      <c r="F88" s="75"/>
      <c r="G88" s="90">
        <f>SUMIF($B$49:$B$84,"FGA-3",$G$49:$G$84)</f>
        <v>0</v>
      </c>
      <c r="H88" s="90">
        <f>SUMIF($B$49:$B$84,"FGA-3",$G$49:$G$84)</f>
        <v>0</v>
      </c>
      <c r="I88" s="90">
        <f>SUMIF($B$49:$B$84,"FGA-3",$G$49:$G$84)</f>
        <v>0</v>
      </c>
      <c r="J88" s="69"/>
    </row>
    <row r="89" spans="1:10" ht="22.5" x14ac:dyDescent="0.25">
      <c r="A89" s="66" t="s">
        <v>296</v>
      </c>
      <c r="B89" s="88"/>
      <c r="C89" s="67">
        <f t="shared" ref="C89:E89" si="5">SUM(C83:C88)</f>
        <v>37</v>
      </c>
      <c r="D89" s="67">
        <f t="shared" si="5"/>
        <v>1</v>
      </c>
      <c r="E89" s="67">
        <f t="shared" si="5"/>
        <v>38</v>
      </c>
      <c r="F89" s="88"/>
      <c r="G89" s="91">
        <v>197182.12</v>
      </c>
      <c r="H89" s="91">
        <v>60002.63</v>
      </c>
      <c r="I89" s="91">
        <v>257184.75</v>
      </c>
      <c r="J89" s="69"/>
    </row>
    <row r="90" spans="1:10" x14ac:dyDescent="0.25">
      <c r="A90" s="81"/>
      <c r="B90" s="81"/>
      <c r="C90" s="81"/>
      <c r="D90" s="81"/>
      <c r="E90" s="81"/>
      <c r="F90" s="81"/>
      <c r="G90" s="81"/>
      <c r="H90" s="81"/>
      <c r="I90" s="106"/>
      <c r="J90" s="69"/>
    </row>
    <row r="91" spans="1:10" ht="33.75" x14ac:dyDescent="0.25">
      <c r="A91" s="66"/>
      <c r="B91" s="66"/>
      <c r="C91" s="67" t="s">
        <v>297</v>
      </c>
      <c r="D91" s="67" t="s">
        <v>298</v>
      </c>
      <c r="E91" s="67" t="s">
        <v>299</v>
      </c>
      <c r="F91" s="79"/>
      <c r="G91" s="67" t="s">
        <v>300</v>
      </c>
      <c r="H91" s="67" t="s">
        <v>301</v>
      </c>
      <c r="I91" s="67" t="s">
        <v>302</v>
      </c>
      <c r="J91" s="69"/>
    </row>
    <row r="92" spans="1:10" ht="22.5" x14ac:dyDescent="0.25">
      <c r="A92" s="66" t="s">
        <v>303</v>
      </c>
      <c r="B92" s="79"/>
      <c r="C92" s="67">
        <v>49</v>
      </c>
      <c r="D92" s="67">
        <v>1</v>
      </c>
      <c r="E92" s="67">
        <v>50</v>
      </c>
      <c r="F92" s="79"/>
      <c r="G92" s="91">
        <v>225722.95</v>
      </c>
      <c r="H92" s="91">
        <v>100411.3</v>
      </c>
      <c r="I92" s="91">
        <v>326134.25</v>
      </c>
      <c r="J92" s="69"/>
    </row>
    <row r="93" spans="1:10" x14ac:dyDescent="0.25">
      <c r="A93" s="107"/>
      <c r="B93" s="107"/>
      <c r="C93" s="107"/>
      <c r="D93" s="107"/>
      <c r="E93" s="107"/>
      <c r="F93" s="107"/>
      <c r="G93" s="107"/>
      <c r="H93" s="107"/>
      <c r="I93" s="108"/>
      <c r="J93" s="69"/>
    </row>
    <row r="94" spans="1:10" x14ac:dyDescent="0.25">
      <c r="A94" s="188" t="s">
        <v>304</v>
      </c>
      <c r="B94" s="189"/>
      <c r="C94" s="189"/>
      <c r="D94" s="189"/>
      <c r="E94" s="189"/>
      <c r="F94" s="190"/>
      <c r="G94" s="109"/>
      <c r="H94" s="107"/>
      <c r="I94" s="107"/>
      <c r="J94" s="69"/>
    </row>
    <row r="95" spans="1:10" x14ac:dyDescent="0.25">
      <c r="A95" s="191" t="s">
        <v>305</v>
      </c>
      <c r="B95" s="192"/>
      <c r="C95" s="192"/>
      <c r="D95" s="192"/>
      <c r="E95" s="192"/>
      <c r="F95" s="193"/>
      <c r="G95" s="109"/>
      <c r="H95" s="107"/>
      <c r="I95" s="107"/>
      <c r="J95" s="69"/>
    </row>
    <row r="96" spans="1:10" x14ac:dyDescent="0.25">
      <c r="A96" s="191" t="s">
        <v>306</v>
      </c>
      <c r="B96" s="192"/>
      <c r="C96" s="192"/>
      <c r="D96" s="192"/>
      <c r="E96" s="192"/>
      <c r="F96" s="193"/>
      <c r="G96" s="109"/>
      <c r="H96" s="107"/>
      <c r="I96" s="107"/>
      <c r="J96" s="69"/>
    </row>
    <row r="97" spans="1:10" x14ac:dyDescent="0.25">
      <c r="A97" s="160" t="s">
        <v>307</v>
      </c>
      <c r="B97" s="161"/>
      <c r="C97" s="161"/>
      <c r="D97" s="161"/>
      <c r="E97" s="161"/>
      <c r="F97" s="162"/>
      <c r="G97" s="109"/>
      <c r="H97" s="107"/>
      <c r="I97" s="107"/>
      <c r="J97" s="69"/>
    </row>
    <row r="98" spans="1:10" x14ac:dyDescent="0.25">
      <c r="A98" s="160" t="s">
        <v>308</v>
      </c>
      <c r="B98" s="161"/>
      <c r="C98" s="161"/>
      <c r="D98" s="161"/>
      <c r="E98" s="161"/>
      <c r="F98" s="162"/>
      <c r="G98" s="109"/>
      <c r="H98" s="107"/>
      <c r="I98" s="107"/>
      <c r="J98" s="69"/>
    </row>
    <row r="99" spans="1:10" x14ac:dyDescent="0.25">
      <c r="A99" s="160" t="s">
        <v>309</v>
      </c>
      <c r="B99" s="161"/>
      <c r="C99" s="161"/>
      <c r="D99" s="161"/>
      <c r="E99" s="161"/>
      <c r="F99" s="162"/>
      <c r="G99" s="109"/>
      <c r="H99" s="107"/>
      <c r="I99" s="107"/>
      <c r="J99" s="69"/>
    </row>
    <row r="100" spans="1:10" x14ac:dyDescent="0.25">
      <c r="A100" s="194" t="s">
        <v>310</v>
      </c>
      <c r="B100" s="195"/>
      <c r="C100" s="195"/>
      <c r="D100" s="195"/>
      <c r="E100" s="195"/>
      <c r="F100" s="196"/>
      <c r="G100" s="109"/>
      <c r="H100" s="107"/>
      <c r="I100" s="107"/>
      <c r="J100" s="69"/>
    </row>
    <row r="101" spans="1:10" x14ac:dyDescent="0.25">
      <c r="A101" s="160" t="s">
        <v>311</v>
      </c>
      <c r="B101" s="161"/>
      <c r="C101" s="161"/>
      <c r="D101" s="161"/>
      <c r="E101" s="161"/>
      <c r="F101" s="162"/>
      <c r="G101" s="109"/>
      <c r="H101" s="107"/>
      <c r="I101" s="107"/>
      <c r="J101" s="69"/>
    </row>
    <row r="102" spans="1:10" x14ac:dyDescent="0.25">
      <c r="A102" s="160" t="s">
        <v>312</v>
      </c>
      <c r="B102" s="161"/>
      <c r="C102" s="161"/>
      <c r="D102" s="161"/>
      <c r="E102" s="161"/>
      <c r="F102" s="162"/>
      <c r="G102" s="109"/>
      <c r="H102" s="107"/>
      <c r="I102" s="107"/>
      <c r="J102" s="69"/>
    </row>
    <row r="103" spans="1:10" x14ac:dyDescent="0.25">
      <c r="A103" s="163" t="s">
        <v>313</v>
      </c>
      <c r="B103" s="164"/>
      <c r="C103" s="164"/>
      <c r="D103" s="164"/>
      <c r="E103" s="164"/>
      <c r="F103" s="165"/>
      <c r="G103" s="109"/>
      <c r="H103" s="107"/>
      <c r="I103" s="107"/>
      <c r="J103" s="69"/>
    </row>
    <row r="104" spans="1:10" x14ac:dyDescent="0.25">
      <c r="A104" s="163" t="s">
        <v>314</v>
      </c>
      <c r="B104" s="164"/>
      <c r="C104" s="164"/>
      <c r="D104" s="164"/>
      <c r="E104" s="164"/>
      <c r="F104" s="165"/>
      <c r="G104" s="109"/>
      <c r="H104" s="107"/>
      <c r="I104" s="107"/>
      <c r="J104" s="69"/>
    </row>
    <row r="105" spans="1:10" x14ac:dyDescent="0.25">
      <c r="A105" s="166"/>
      <c r="B105" s="167"/>
      <c r="C105" s="167"/>
      <c r="D105" s="167"/>
      <c r="E105" s="167"/>
      <c r="F105" s="168"/>
      <c r="G105" s="109"/>
      <c r="H105" s="107"/>
      <c r="I105" s="107"/>
      <c r="J105" s="69"/>
    </row>
    <row r="106" spans="1:10" x14ac:dyDescent="0.25">
      <c r="A106" s="169"/>
      <c r="B106" s="170"/>
      <c r="C106" s="170"/>
      <c r="D106" s="170"/>
      <c r="E106" s="170"/>
      <c r="F106" s="171"/>
      <c r="G106" s="109"/>
      <c r="H106" s="107"/>
      <c r="I106" s="107"/>
      <c r="J106" s="69"/>
    </row>
    <row r="107" spans="1:10" x14ac:dyDescent="0.25">
      <c r="A107" s="172"/>
      <c r="B107" s="173"/>
      <c r="C107" s="173"/>
      <c r="D107" s="173"/>
      <c r="E107" s="173"/>
      <c r="F107" s="174"/>
      <c r="G107" s="109"/>
      <c r="H107" s="107"/>
      <c r="I107" s="107"/>
      <c r="J107" s="69"/>
    </row>
    <row r="108" spans="1:10" x14ac:dyDescent="0.25">
      <c r="A108" s="175" t="s">
        <v>38</v>
      </c>
      <c r="B108" s="176"/>
      <c r="C108" s="176"/>
      <c r="D108" s="176"/>
      <c r="E108" s="176"/>
      <c r="F108" s="177"/>
      <c r="G108" s="109"/>
      <c r="H108" s="107"/>
      <c r="I108" s="107"/>
      <c r="J108" s="69"/>
    </row>
    <row r="109" spans="1:10" x14ac:dyDescent="0.25">
      <c r="A109" s="178" t="s">
        <v>315</v>
      </c>
      <c r="B109" s="179"/>
      <c r="C109" s="179"/>
      <c r="D109" s="179"/>
      <c r="E109" s="179"/>
      <c r="F109" s="180"/>
      <c r="G109" s="109"/>
      <c r="H109" s="107"/>
      <c r="I109" s="107"/>
      <c r="J109" s="69"/>
    </row>
    <row r="110" spans="1:10" x14ac:dyDescent="0.25">
      <c r="A110" s="156" t="s">
        <v>316</v>
      </c>
      <c r="B110" s="157"/>
      <c r="C110" s="157"/>
      <c r="D110" s="157"/>
      <c r="E110" s="157"/>
      <c r="F110" s="158"/>
      <c r="G110" s="109"/>
      <c r="H110" s="107"/>
      <c r="I110" s="107"/>
      <c r="J110" s="69"/>
    </row>
    <row r="111" spans="1:10" ht="30" customHeight="1" x14ac:dyDescent="0.25">
      <c r="A111" s="156" t="s">
        <v>317</v>
      </c>
      <c r="B111" s="157"/>
      <c r="C111" s="157"/>
      <c r="D111" s="157"/>
      <c r="E111" s="157"/>
      <c r="F111" s="158"/>
      <c r="G111" s="109"/>
      <c r="H111" s="107"/>
      <c r="I111" s="107"/>
      <c r="J111" s="69"/>
    </row>
    <row r="112" spans="1:10" ht="26.25" customHeight="1" x14ac:dyDescent="0.25">
      <c r="A112" s="156" t="s">
        <v>318</v>
      </c>
      <c r="B112" s="157"/>
      <c r="C112" s="157"/>
      <c r="D112" s="157"/>
      <c r="E112" s="157"/>
      <c r="F112" s="158"/>
      <c r="G112" s="109"/>
      <c r="H112" s="107"/>
      <c r="I112" s="107"/>
      <c r="J112" s="69"/>
    </row>
    <row r="113" spans="1:10" x14ac:dyDescent="0.25">
      <c r="A113" s="156" t="s">
        <v>319</v>
      </c>
      <c r="B113" s="157"/>
      <c r="C113" s="157"/>
      <c r="D113" s="157"/>
      <c r="E113" s="157"/>
      <c r="F113" s="158"/>
      <c r="G113" s="109"/>
      <c r="H113" s="107"/>
      <c r="I113" s="107"/>
      <c r="J113" s="69"/>
    </row>
    <row r="114" spans="1:10" ht="37.5" customHeight="1" x14ac:dyDescent="0.25">
      <c r="A114" s="156" t="s">
        <v>320</v>
      </c>
      <c r="B114" s="157"/>
      <c r="C114" s="157"/>
      <c r="D114" s="157"/>
      <c r="E114" s="157"/>
      <c r="F114" s="158"/>
      <c r="G114" s="109"/>
      <c r="H114" s="107"/>
      <c r="I114" s="107"/>
      <c r="J114" s="69"/>
    </row>
    <row r="115" spans="1:10" x14ac:dyDescent="0.25">
      <c r="A115" s="156" t="s">
        <v>321</v>
      </c>
      <c r="B115" s="157"/>
      <c r="C115" s="157"/>
      <c r="D115" s="157"/>
      <c r="E115" s="157"/>
      <c r="F115" s="158"/>
      <c r="G115" s="109"/>
      <c r="H115" s="107"/>
      <c r="I115" s="107"/>
      <c r="J115" s="69"/>
    </row>
    <row r="116" spans="1:10" x14ac:dyDescent="0.25">
      <c r="A116" s="156" t="s">
        <v>322</v>
      </c>
      <c r="B116" s="157"/>
      <c r="C116" s="157"/>
      <c r="D116" s="157"/>
      <c r="E116" s="157"/>
      <c r="F116" s="158"/>
      <c r="G116" s="109"/>
      <c r="H116" s="107"/>
      <c r="I116" s="107"/>
      <c r="J116" s="69"/>
    </row>
    <row r="117" spans="1:10" x14ac:dyDescent="0.25">
      <c r="A117" s="156" t="s">
        <v>323</v>
      </c>
      <c r="B117" s="157"/>
      <c r="C117" s="157"/>
      <c r="D117" s="157"/>
      <c r="E117" s="157"/>
      <c r="F117" s="158"/>
      <c r="G117" s="109"/>
      <c r="H117" s="107"/>
      <c r="I117" s="107"/>
      <c r="J117" s="69"/>
    </row>
    <row r="118" spans="1:10" x14ac:dyDescent="0.25">
      <c r="A118" s="156" t="s">
        <v>324</v>
      </c>
      <c r="B118" s="157"/>
      <c r="C118" s="157"/>
      <c r="D118" s="157"/>
      <c r="E118" s="157"/>
      <c r="F118" s="158"/>
      <c r="G118" s="109"/>
      <c r="H118" s="107"/>
      <c r="I118" s="107"/>
      <c r="J118" s="69"/>
    </row>
    <row r="119" spans="1:10" x14ac:dyDescent="0.25">
      <c r="A119" s="156" t="s">
        <v>325</v>
      </c>
      <c r="B119" s="157"/>
      <c r="C119" s="157"/>
      <c r="D119" s="157"/>
      <c r="E119" s="157"/>
      <c r="F119" s="158"/>
      <c r="G119" s="109"/>
      <c r="H119" s="107"/>
      <c r="I119" s="107"/>
      <c r="J119" s="69"/>
    </row>
    <row r="120" spans="1:10" x14ac:dyDescent="0.25">
      <c r="A120" s="156" t="s">
        <v>326</v>
      </c>
      <c r="B120" s="157"/>
      <c r="C120" s="157"/>
      <c r="D120" s="157"/>
      <c r="E120" s="157"/>
      <c r="F120" s="158"/>
      <c r="G120" s="109"/>
      <c r="H120" s="107"/>
      <c r="I120" s="107"/>
      <c r="J120" s="69"/>
    </row>
    <row r="121" spans="1:10" x14ac:dyDescent="0.25">
      <c r="A121" s="156" t="s">
        <v>327</v>
      </c>
      <c r="B121" s="157"/>
      <c r="C121" s="157"/>
      <c r="D121" s="157"/>
      <c r="E121" s="157"/>
      <c r="F121" s="158"/>
      <c r="G121" s="109"/>
      <c r="H121" s="107"/>
      <c r="I121" s="107"/>
      <c r="J121" s="69"/>
    </row>
    <row r="122" spans="1:10" x14ac:dyDescent="0.25">
      <c r="A122" s="156" t="s">
        <v>328</v>
      </c>
      <c r="B122" s="157"/>
      <c r="C122" s="157"/>
      <c r="D122" s="157"/>
      <c r="E122" s="157"/>
      <c r="F122" s="158"/>
      <c r="G122" s="109"/>
      <c r="H122" s="107"/>
      <c r="I122" s="107"/>
      <c r="J122" s="69"/>
    </row>
    <row r="123" spans="1:10" x14ac:dyDescent="0.25">
      <c r="A123" s="156" t="s">
        <v>329</v>
      </c>
      <c r="B123" s="157"/>
      <c r="C123" s="157"/>
      <c r="D123" s="157"/>
      <c r="E123" s="157"/>
      <c r="F123" s="158"/>
      <c r="G123" s="109"/>
      <c r="H123" s="107"/>
      <c r="I123" s="107"/>
      <c r="J123" s="69"/>
    </row>
    <row r="124" spans="1:10" x14ac:dyDescent="0.25">
      <c r="A124" s="156" t="s">
        <v>330</v>
      </c>
      <c r="B124" s="157"/>
      <c r="C124" s="157"/>
      <c r="D124" s="157"/>
      <c r="E124" s="157"/>
      <c r="F124" s="158"/>
      <c r="G124" s="109"/>
      <c r="H124" s="107"/>
      <c r="I124" s="107"/>
      <c r="J124" s="69"/>
    </row>
    <row r="125" spans="1:10" x14ac:dyDescent="0.25">
      <c r="A125" s="156" t="s">
        <v>331</v>
      </c>
      <c r="B125" s="157"/>
      <c r="C125" s="157"/>
      <c r="D125" s="157"/>
      <c r="E125" s="157"/>
      <c r="F125" s="158"/>
      <c r="G125" s="109"/>
      <c r="H125" s="107"/>
      <c r="I125" s="107"/>
      <c r="J125" s="69"/>
    </row>
    <row r="126" spans="1:10" x14ac:dyDescent="0.25">
      <c r="A126" s="156" t="s">
        <v>332</v>
      </c>
      <c r="B126" s="157"/>
      <c r="C126" s="157"/>
      <c r="D126" s="157"/>
      <c r="E126" s="157"/>
      <c r="F126" s="158"/>
      <c r="G126" s="109"/>
      <c r="H126" s="107"/>
      <c r="I126" s="107"/>
      <c r="J126" s="69"/>
    </row>
    <row r="127" spans="1:10" x14ac:dyDescent="0.25">
      <c r="A127" s="156" t="s">
        <v>333</v>
      </c>
      <c r="B127" s="157"/>
      <c r="C127" s="157"/>
      <c r="D127" s="157"/>
      <c r="E127" s="157"/>
      <c r="F127" s="158"/>
      <c r="G127" s="109"/>
      <c r="H127" s="107"/>
      <c r="I127" s="107"/>
      <c r="J127" s="69"/>
    </row>
    <row r="128" spans="1:10" x14ac:dyDescent="0.25">
      <c r="A128" s="156" t="s">
        <v>334</v>
      </c>
      <c r="B128" s="157"/>
      <c r="C128" s="157"/>
      <c r="D128" s="157"/>
      <c r="E128" s="157"/>
      <c r="F128" s="158"/>
      <c r="G128" s="109"/>
      <c r="H128" s="107"/>
      <c r="I128" s="107"/>
      <c r="J128" s="69"/>
    </row>
    <row r="129" spans="1:10" x14ac:dyDescent="0.25">
      <c r="A129" s="156" t="s">
        <v>335</v>
      </c>
      <c r="B129" s="157"/>
      <c r="C129" s="157"/>
      <c r="D129" s="157"/>
      <c r="E129" s="157"/>
      <c r="F129" s="158"/>
      <c r="G129" s="109"/>
      <c r="H129" s="107"/>
      <c r="I129" s="107"/>
      <c r="J129" s="69"/>
    </row>
    <row r="130" spans="1:10" ht="21.75" customHeight="1" x14ac:dyDescent="0.25">
      <c r="A130" s="156" t="s">
        <v>336</v>
      </c>
      <c r="B130" s="157"/>
      <c r="C130" s="157"/>
      <c r="D130" s="157"/>
      <c r="E130" s="157"/>
      <c r="F130" s="158"/>
      <c r="G130" s="109"/>
      <c r="H130" s="107"/>
      <c r="I130" s="107"/>
      <c r="J130" s="69"/>
    </row>
    <row r="131" spans="1:10" ht="24.75" customHeight="1" x14ac:dyDescent="0.25">
      <c r="A131" s="156" t="s">
        <v>337</v>
      </c>
      <c r="B131" s="157"/>
      <c r="C131" s="157"/>
      <c r="D131" s="157"/>
      <c r="E131" s="157"/>
      <c r="F131" s="158"/>
      <c r="G131" s="109"/>
      <c r="H131" s="107"/>
      <c r="I131" s="107"/>
      <c r="J131" s="69"/>
    </row>
    <row r="132" spans="1:10" x14ac:dyDescent="0.25">
      <c r="A132" s="156" t="s">
        <v>338</v>
      </c>
      <c r="B132" s="157"/>
      <c r="C132" s="157"/>
      <c r="D132" s="157"/>
      <c r="E132" s="157"/>
      <c r="F132" s="158"/>
      <c r="G132" s="109"/>
      <c r="H132" s="107"/>
      <c r="I132" s="107"/>
      <c r="J132" s="69"/>
    </row>
    <row r="133" spans="1:10" ht="36" customHeight="1" x14ac:dyDescent="0.25">
      <c r="A133" s="156" t="s">
        <v>339</v>
      </c>
      <c r="B133" s="157"/>
      <c r="C133" s="157"/>
      <c r="D133" s="157"/>
      <c r="E133" s="157"/>
      <c r="F133" s="158"/>
      <c r="G133" s="109"/>
      <c r="H133" s="107"/>
      <c r="I133" s="107"/>
      <c r="J133" s="69"/>
    </row>
    <row r="134" spans="1:10" ht="22.5" customHeight="1" x14ac:dyDescent="0.25">
      <c r="A134" s="156" t="s">
        <v>340</v>
      </c>
      <c r="B134" s="157"/>
      <c r="C134" s="157"/>
      <c r="D134" s="157"/>
      <c r="E134" s="157"/>
      <c r="F134" s="158"/>
      <c r="G134" s="109"/>
      <c r="H134" s="107"/>
      <c r="I134" s="107"/>
      <c r="J134" s="69"/>
    </row>
    <row r="135" spans="1:10" x14ac:dyDescent="0.25">
      <c r="A135" s="156" t="s">
        <v>341</v>
      </c>
      <c r="B135" s="157"/>
      <c r="C135" s="157"/>
      <c r="D135" s="157"/>
      <c r="E135" s="157"/>
      <c r="F135" s="158"/>
      <c r="G135" s="109"/>
      <c r="H135" s="107"/>
      <c r="I135" s="107"/>
      <c r="J135" s="69"/>
    </row>
    <row r="136" spans="1:10" x14ac:dyDescent="0.25">
      <c r="A136" s="156" t="s">
        <v>342</v>
      </c>
      <c r="B136" s="157"/>
      <c r="C136" s="157"/>
      <c r="D136" s="157"/>
      <c r="E136" s="157"/>
      <c r="F136" s="158"/>
      <c r="G136" s="109"/>
      <c r="H136" s="107"/>
      <c r="I136" s="107"/>
      <c r="J136" s="69"/>
    </row>
    <row r="137" spans="1:10" x14ac:dyDescent="0.25">
      <c r="A137" s="156" t="s">
        <v>343</v>
      </c>
      <c r="B137" s="157"/>
      <c r="C137" s="157"/>
      <c r="D137" s="157"/>
      <c r="E137" s="157"/>
      <c r="F137" s="158"/>
      <c r="G137" s="109"/>
      <c r="H137" s="107"/>
      <c r="I137" s="107"/>
      <c r="J137" s="69"/>
    </row>
    <row r="138" spans="1:10" x14ac:dyDescent="0.25">
      <c r="A138" s="156" t="s">
        <v>344</v>
      </c>
      <c r="B138" s="157"/>
      <c r="C138" s="157"/>
      <c r="D138" s="157"/>
      <c r="E138" s="157"/>
      <c r="F138" s="158"/>
      <c r="G138" s="109"/>
      <c r="H138" s="107"/>
      <c r="I138" s="107"/>
      <c r="J138" s="69"/>
    </row>
    <row r="139" spans="1:10" x14ac:dyDescent="0.25">
      <c r="A139" s="156" t="s">
        <v>345</v>
      </c>
      <c r="B139" s="157"/>
      <c r="C139" s="157"/>
      <c r="D139" s="157"/>
      <c r="E139" s="157"/>
      <c r="F139" s="158"/>
      <c r="G139" s="109"/>
      <c r="H139" s="107"/>
      <c r="I139" s="107"/>
      <c r="J139" s="69"/>
    </row>
    <row r="140" spans="1:10" x14ac:dyDescent="0.25">
      <c r="A140" s="156" t="s">
        <v>346</v>
      </c>
      <c r="B140" s="157"/>
      <c r="C140" s="157"/>
      <c r="D140" s="157"/>
      <c r="E140" s="157"/>
      <c r="F140" s="158"/>
      <c r="G140" s="109"/>
      <c r="H140" s="107"/>
      <c r="I140" s="107"/>
      <c r="J140" s="69"/>
    </row>
    <row r="141" spans="1:10" x14ac:dyDescent="0.25">
      <c r="A141" s="156" t="s">
        <v>347</v>
      </c>
      <c r="B141" s="157"/>
      <c r="C141" s="157"/>
      <c r="D141" s="157"/>
      <c r="E141" s="157"/>
      <c r="F141" s="158"/>
      <c r="G141" s="109"/>
      <c r="H141" s="107"/>
      <c r="I141" s="107"/>
      <c r="J141" s="69"/>
    </row>
    <row r="142" spans="1:10" x14ac:dyDescent="0.25">
      <c r="A142" s="156" t="s">
        <v>348</v>
      </c>
      <c r="B142" s="157"/>
      <c r="C142" s="157"/>
      <c r="D142" s="157"/>
      <c r="E142" s="157"/>
      <c r="F142" s="158"/>
      <c r="G142" s="109"/>
      <c r="H142" s="107"/>
      <c r="I142" s="107"/>
      <c r="J142" s="69"/>
    </row>
    <row r="143" spans="1:10" x14ac:dyDescent="0.25">
      <c r="A143" s="156" t="s">
        <v>349</v>
      </c>
      <c r="B143" s="157"/>
      <c r="C143" s="157"/>
      <c r="D143" s="157"/>
      <c r="E143" s="157"/>
      <c r="F143" s="158"/>
      <c r="G143" s="109"/>
      <c r="H143" s="107"/>
      <c r="I143" s="107"/>
      <c r="J143" s="69"/>
    </row>
    <row r="144" spans="1:10" x14ac:dyDescent="0.25">
      <c r="A144" s="156" t="s">
        <v>350</v>
      </c>
      <c r="B144" s="157"/>
      <c r="C144" s="157"/>
      <c r="D144" s="157"/>
      <c r="E144" s="157"/>
      <c r="F144" s="158"/>
      <c r="G144" s="109"/>
      <c r="H144" s="107"/>
      <c r="I144" s="107"/>
      <c r="J144" s="69"/>
    </row>
    <row r="145" spans="1:10" x14ac:dyDescent="0.25">
      <c r="A145" s="156" t="s">
        <v>351</v>
      </c>
      <c r="B145" s="157"/>
      <c r="C145" s="157"/>
      <c r="D145" s="157"/>
      <c r="E145" s="157"/>
      <c r="F145" s="158"/>
      <c r="G145" s="109"/>
      <c r="H145" s="107"/>
      <c r="I145" s="107"/>
      <c r="J145" s="69"/>
    </row>
    <row r="146" spans="1:10" x14ac:dyDescent="0.25">
      <c r="A146" s="156" t="s">
        <v>352</v>
      </c>
      <c r="B146" s="157"/>
      <c r="C146" s="157"/>
      <c r="D146" s="157"/>
      <c r="E146" s="157"/>
      <c r="F146" s="158"/>
      <c r="G146" s="109"/>
      <c r="H146" s="107"/>
      <c r="I146" s="107"/>
      <c r="J146" s="69"/>
    </row>
    <row r="147" spans="1:10" x14ac:dyDescent="0.25">
      <c r="A147" s="156" t="s">
        <v>353</v>
      </c>
      <c r="B147" s="157"/>
      <c r="C147" s="157"/>
      <c r="D147" s="157"/>
      <c r="E147" s="157"/>
      <c r="F147" s="158"/>
      <c r="G147" s="109"/>
      <c r="H147" s="107"/>
      <c r="I147" s="107"/>
      <c r="J147" s="69"/>
    </row>
    <row r="148" spans="1:10" x14ac:dyDescent="0.25">
      <c r="A148" s="156" t="s">
        <v>354</v>
      </c>
      <c r="B148" s="157"/>
      <c r="C148" s="157"/>
      <c r="D148" s="157"/>
      <c r="E148" s="157"/>
      <c r="F148" s="158"/>
      <c r="G148" s="109"/>
      <c r="H148" s="107"/>
      <c r="I148" s="107"/>
      <c r="J148" s="69"/>
    </row>
    <row r="149" spans="1:10" x14ac:dyDescent="0.25">
      <c r="A149" s="156" t="s">
        <v>355</v>
      </c>
      <c r="B149" s="157"/>
      <c r="C149" s="157"/>
      <c r="D149" s="157"/>
      <c r="E149" s="157"/>
      <c r="F149" s="158"/>
      <c r="G149" s="109"/>
      <c r="H149" s="107"/>
      <c r="I149" s="107"/>
      <c r="J149" s="69"/>
    </row>
    <row r="150" spans="1:10" x14ac:dyDescent="0.25">
      <c r="A150" s="156" t="s">
        <v>356</v>
      </c>
      <c r="B150" s="157"/>
      <c r="C150" s="157"/>
      <c r="D150" s="157"/>
      <c r="E150" s="157"/>
      <c r="F150" s="158"/>
      <c r="G150" s="110"/>
      <c r="H150" s="110"/>
      <c r="I150" s="110"/>
      <c r="J150" s="69"/>
    </row>
    <row r="151" spans="1:10" x14ac:dyDescent="0.25">
      <c r="A151" s="156" t="s">
        <v>357</v>
      </c>
      <c r="B151" s="157"/>
      <c r="C151" s="157"/>
      <c r="D151" s="157"/>
      <c r="E151" s="157"/>
      <c r="F151" s="158"/>
      <c r="G151" s="110"/>
      <c r="H151" s="110"/>
      <c r="I151" s="110"/>
      <c r="J151" s="69"/>
    </row>
    <row r="152" spans="1:10" x14ac:dyDescent="0.25">
      <c r="A152" s="156" t="s">
        <v>358</v>
      </c>
      <c r="B152" s="157"/>
      <c r="C152" s="157"/>
      <c r="D152" s="157"/>
      <c r="E152" s="157"/>
      <c r="F152" s="158"/>
      <c r="G152" s="110"/>
      <c r="H152" s="110"/>
      <c r="I152" s="110"/>
      <c r="J152" s="69"/>
    </row>
    <row r="153" spans="1:10" x14ac:dyDescent="0.25">
      <c r="A153" s="156" t="s">
        <v>359</v>
      </c>
      <c r="B153" s="157"/>
      <c r="C153" s="157"/>
      <c r="D153" s="157"/>
      <c r="E153" s="157"/>
      <c r="F153" s="158"/>
      <c r="G153" s="110"/>
      <c r="H153" s="110"/>
      <c r="I153" s="110"/>
      <c r="J153" s="69"/>
    </row>
    <row r="154" spans="1:10" x14ac:dyDescent="0.25">
      <c r="A154" s="156" t="s">
        <v>360</v>
      </c>
      <c r="B154" s="157"/>
      <c r="C154" s="157"/>
      <c r="D154" s="157"/>
      <c r="E154" s="157"/>
      <c r="F154" s="158"/>
      <c r="G154" s="110"/>
      <c r="H154" s="110"/>
      <c r="I154" s="110"/>
      <c r="J154" s="69"/>
    </row>
    <row r="155" spans="1:10" x14ac:dyDescent="0.25">
      <c r="A155" s="156" t="s">
        <v>361</v>
      </c>
      <c r="B155" s="157"/>
      <c r="C155" s="157"/>
      <c r="D155" s="157"/>
      <c r="E155" s="157"/>
      <c r="F155" s="158"/>
      <c r="G155" s="110"/>
      <c r="H155" s="110"/>
      <c r="I155" s="110"/>
      <c r="J155" s="69"/>
    </row>
    <row r="156" spans="1:10" x14ac:dyDescent="0.25">
      <c r="A156" s="156" t="s">
        <v>362</v>
      </c>
      <c r="B156" s="157"/>
      <c r="C156" s="157"/>
      <c r="D156" s="157"/>
      <c r="E156" s="157"/>
      <c r="F156" s="158"/>
      <c r="G156" s="110"/>
      <c r="H156" s="110"/>
      <c r="I156" s="110"/>
      <c r="J156" s="69"/>
    </row>
    <row r="157" spans="1:10" x14ac:dyDescent="0.25">
      <c r="A157" s="156" t="s">
        <v>363</v>
      </c>
      <c r="B157" s="157"/>
      <c r="C157" s="157"/>
      <c r="D157" s="157"/>
      <c r="E157" s="157"/>
      <c r="F157" s="158"/>
      <c r="G157" s="110"/>
      <c r="H157" s="110"/>
      <c r="I157" s="110"/>
      <c r="J157" s="69"/>
    </row>
    <row r="158" spans="1:10" x14ac:dyDescent="0.25">
      <c r="A158" s="156" t="s">
        <v>364</v>
      </c>
      <c r="B158" s="157"/>
      <c r="C158" s="157"/>
      <c r="D158" s="157"/>
      <c r="E158" s="157"/>
      <c r="F158" s="158"/>
      <c r="G158" s="110"/>
      <c r="H158" s="110"/>
      <c r="I158" s="110"/>
      <c r="J158" s="69"/>
    </row>
    <row r="159" spans="1:10" x14ac:dyDescent="0.25">
      <c r="A159" s="156" t="s">
        <v>365</v>
      </c>
      <c r="B159" s="157"/>
      <c r="C159" s="157"/>
      <c r="D159" s="157"/>
      <c r="E159" s="157"/>
      <c r="F159" s="158"/>
      <c r="G159" s="110"/>
      <c r="H159" s="110"/>
      <c r="I159" s="110"/>
      <c r="J159" s="69"/>
    </row>
    <row r="160" spans="1:10" x14ac:dyDescent="0.25">
      <c r="A160" s="156" t="s">
        <v>366</v>
      </c>
      <c r="B160" s="157"/>
      <c r="C160" s="157"/>
      <c r="D160" s="157"/>
      <c r="E160" s="157"/>
      <c r="F160" s="158"/>
      <c r="G160" s="110"/>
      <c r="H160" s="110"/>
      <c r="I160" s="110"/>
      <c r="J160" s="69"/>
    </row>
    <row r="161" spans="1:10" x14ac:dyDescent="0.25">
      <c r="A161" s="156" t="s">
        <v>367</v>
      </c>
      <c r="B161" s="157"/>
      <c r="C161" s="157"/>
      <c r="D161" s="157"/>
      <c r="E161" s="157"/>
      <c r="F161" s="158"/>
      <c r="G161" s="110"/>
      <c r="H161" s="110"/>
      <c r="I161" s="110"/>
      <c r="J161" s="69"/>
    </row>
    <row r="162" spans="1:10" x14ac:dyDescent="0.25">
      <c r="A162" s="156" t="s">
        <v>368</v>
      </c>
      <c r="B162" s="157"/>
      <c r="C162" s="157"/>
      <c r="D162" s="157"/>
      <c r="E162" s="157"/>
      <c r="F162" s="158"/>
      <c r="G162" s="110"/>
      <c r="H162" s="110"/>
      <c r="I162" s="110"/>
      <c r="J162" s="69"/>
    </row>
    <row r="163" spans="1:10" x14ac:dyDescent="0.25">
      <c r="A163" s="156" t="s">
        <v>369</v>
      </c>
      <c r="B163" s="157"/>
      <c r="C163" s="157"/>
      <c r="D163" s="157"/>
      <c r="E163" s="157"/>
      <c r="F163" s="158"/>
      <c r="G163" s="110"/>
      <c r="H163" s="110"/>
      <c r="I163" s="110"/>
      <c r="J163" s="69"/>
    </row>
    <row r="164" spans="1:10" x14ac:dyDescent="0.25">
      <c r="A164" s="156" t="s">
        <v>370</v>
      </c>
      <c r="B164" s="157"/>
      <c r="C164" s="157"/>
      <c r="D164" s="157"/>
      <c r="E164" s="157"/>
      <c r="F164" s="158"/>
      <c r="G164" s="110"/>
      <c r="H164" s="110"/>
      <c r="I164" s="110"/>
      <c r="J164" s="69"/>
    </row>
    <row r="165" spans="1:10" x14ac:dyDescent="0.25">
      <c r="A165" s="156" t="s">
        <v>371</v>
      </c>
      <c r="B165" s="157"/>
      <c r="C165" s="157"/>
      <c r="D165" s="157"/>
      <c r="E165" s="157"/>
      <c r="F165" s="158"/>
      <c r="G165" s="110"/>
      <c r="H165" s="110"/>
      <c r="I165" s="110"/>
      <c r="J165" s="69"/>
    </row>
    <row r="166" spans="1:10" x14ac:dyDescent="0.25">
      <c r="A166" s="156" t="s">
        <v>372</v>
      </c>
      <c r="B166" s="157"/>
      <c r="C166" s="157"/>
      <c r="D166" s="157"/>
      <c r="E166" s="157"/>
      <c r="F166" s="158"/>
      <c r="G166" s="110"/>
      <c r="H166" s="110"/>
      <c r="I166" s="110"/>
      <c r="J166" s="69"/>
    </row>
    <row r="167" spans="1:10" x14ac:dyDescent="0.25">
      <c r="A167" s="156" t="s">
        <v>373</v>
      </c>
      <c r="B167" s="157"/>
      <c r="C167" s="157"/>
      <c r="D167" s="157"/>
      <c r="E167" s="157"/>
      <c r="F167" s="158"/>
      <c r="G167" s="110"/>
      <c r="H167" s="110"/>
      <c r="I167" s="110"/>
      <c r="J167" s="69"/>
    </row>
    <row r="168" spans="1:10" x14ac:dyDescent="0.25">
      <c r="A168" s="156" t="s">
        <v>374</v>
      </c>
      <c r="B168" s="157"/>
      <c r="C168" s="157"/>
      <c r="D168" s="157"/>
      <c r="E168" s="157"/>
      <c r="F168" s="158"/>
      <c r="G168" s="110"/>
      <c r="H168" s="110"/>
      <c r="I168" s="110"/>
      <c r="J168" s="69"/>
    </row>
    <row r="169" spans="1:10" x14ac:dyDescent="0.25">
      <c r="A169" s="156" t="s">
        <v>375</v>
      </c>
      <c r="B169" s="157"/>
      <c r="C169" s="157"/>
      <c r="D169" s="157"/>
      <c r="E169" s="157"/>
      <c r="F169" s="158"/>
      <c r="G169" s="110"/>
      <c r="H169" s="110"/>
      <c r="I169" s="110"/>
      <c r="J169" s="69"/>
    </row>
    <row r="170" spans="1:10" x14ac:dyDescent="0.25">
      <c r="A170" s="111"/>
      <c r="B170" s="112"/>
      <c r="C170" s="112"/>
      <c r="D170" s="112"/>
      <c r="E170" s="112"/>
      <c r="F170" s="112"/>
      <c r="G170" s="110"/>
      <c r="H170" s="110"/>
      <c r="I170" s="110"/>
      <c r="J170" s="69"/>
    </row>
    <row r="171" spans="1:10" x14ac:dyDescent="0.25">
      <c r="A171" s="47" t="s">
        <v>510</v>
      </c>
      <c r="B171" s="47"/>
      <c r="C171" s="47"/>
      <c r="D171" s="47"/>
      <c r="E171" s="47"/>
      <c r="F171" s="118"/>
      <c r="G171" s="118"/>
      <c r="H171" s="69"/>
      <c r="I171" s="69"/>
      <c r="J171" s="69"/>
    </row>
    <row r="172" spans="1:10" x14ac:dyDescent="0.25">
      <c r="A172" s="47"/>
      <c r="B172" s="47"/>
      <c r="C172" s="47"/>
      <c r="D172" s="47"/>
      <c r="E172" s="47"/>
      <c r="F172" s="118"/>
      <c r="G172" s="118"/>
      <c r="H172" s="69"/>
      <c r="I172" s="69"/>
      <c r="J172" s="69"/>
    </row>
    <row r="173" spans="1:10" x14ac:dyDescent="0.25">
      <c r="A173" s="203" t="s">
        <v>484</v>
      </c>
      <c r="B173" s="203"/>
      <c r="C173" s="203"/>
      <c r="D173" s="203"/>
      <c r="E173" s="203"/>
      <c r="F173" s="203"/>
      <c r="G173" s="124"/>
    </row>
    <row r="174" spans="1:10" x14ac:dyDescent="0.25">
      <c r="A174" s="47" t="s">
        <v>511</v>
      </c>
    </row>
    <row r="175" spans="1:10" x14ac:dyDescent="0.25">
      <c r="A175" s="47" t="s">
        <v>512</v>
      </c>
    </row>
    <row r="176" spans="1:10" x14ac:dyDescent="0.25">
      <c r="A176" s="47" t="s">
        <v>513</v>
      </c>
    </row>
    <row r="177" spans="1:5" x14ac:dyDescent="0.25">
      <c r="A177" s="47" t="s">
        <v>514</v>
      </c>
    </row>
    <row r="178" spans="1:5" x14ac:dyDescent="0.25">
      <c r="A178" s="47"/>
    </row>
    <row r="179" spans="1:5" x14ac:dyDescent="0.25">
      <c r="A179" s="47" t="s">
        <v>515</v>
      </c>
    </row>
    <row r="180" spans="1:5" x14ac:dyDescent="0.25">
      <c r="A180" s="47" t="s">
        <v>516</v>
      </c>
    </row>
    <row r="181" spans="1:5" x14ac:dyDescent="0.25">
      <c r="A181" s="47"/>
    </row>
    <row r="182" spans="1:5" x14ac:dyDescent="0.25">
      <c r="A182" s="47" t="s">
        <v>517</v>
      </c>
    </row>
    <row r="183" spans="1:5" x14ac:dyDescent="0.25">
      <c r="A183" s="47" t="s">
        <v>518</v>
      </c>
    </row>
    <row r="184" spans="1:5" x14ac:dyDescent="0.25">
      <c r="A184" s="47"/>
    </row>
    <row r="185" spans="1:5" x14ac:dyDescent="0.25">
      <c r="A185" s="47"/>
    </row>
    <row r="186" spans="1:5" x14ac:dyDescent="0.25">
      <c r="A186" s="47" t="s">
        <v>441</v>
      </c>
    </row>
    <row r="189" spans="1:5" x14ac:dyDescent="0.25">
      <c r="B189" s="200" t="s">
        <v>519</v>
      </c>
      <c r="C189" s="200"/>
      <c r="D189" s="200"/>
      <c r="E189" s="200"/>
    </row>
    <row r="190" spans="1:5" x14ac:dyDescent="0.25">
      <c r="B190" s="200"/>
      <c r="C190" s="200"/>
      <c r="D190" s="200"/>
      <c r="E190" s="200"/>
    </row>
    <row r="191" spans="1:5" x14ac:dyDescent="0.25">
      <c r="B191" s="200"/>
      <c r="C191" s="200"/>
      <c r="D191" s="200"/>
      <c r="E191" s="200"/>
    </row>
  </sheetData>
  <mergeCells count="84">
    <mergeCell ref="A168:F168"/>
    <mergeCell ref="A169:F169"/>
    <mergeCell ref="A173:F173"/>
    <mergeCell ref="B189:E191"/>
    <mergeCell ref="A1:J1"/>
    <mergeCell ref="A2:J2"/>
    <mergeCell ref="A162:F162"/>
    <mergeCell ref="A163:F163"/>
    <mergeCell ref="A164:F164"/>
    <mergeCell ref="A165:F165"/>
    <mergeCell ref="A166:F166"/>
    <mergeCell ref="A167:F167"/>
    <mergeCell ref="A156:F156"/>
    <mergeCell ref="A157:F157"/>
    <mergeCell ref="A158:F158"/>
    <mergeCell ref="A159:F159"/>
    <mergeCell ref="A160:F160"/>
    <mergeCell ref="A161:F161"/>
    <mergeCell ref="A150:F150"/>
    <mergeCell ref="A151:F151"/>
    <mergeCell ref="A152:F152"/>
    <mergeCell ref="A153:F153"/>
    <mergeCell ref="A154:F154"/>
    <mergeCell ref="A155:F155"/>
    <mergeCell ref="A144:F144"/>
    <mergeCell ref="A145:F145"/>
    <mergeCell ref="A146:F146"/>
    <mergeCell ref="A147:F147"/>
    <mergeCell ref="A148:F148"/>
    <mergeCell ref="A149:F149"/>
    <mergeCell ref="A138:F138"/>
    <mergeCell ref="A139:F139"/>
    <mergeCell ref="A140:F140"/>
    <mergeCell ref="A141:F141"/>
    <mergeCell ref="A142:F142"/>
    <mergeCell ref="A143:F143"/>
    <mergeCell ref="A132:F132"/>
    <mergeCell ref="A133:F133"/>
    <mergeCell ref="A134:F134"/>
    <mergeCell ref="A135:F135"/>
    <mergeCell ref="A136:F136"/>
    <mergeCell ref="A137:F137"/>
    <mergeCell ref="A126:F126"/>
    <mergeCell ref="A127:F127"/>
    <mergeCell ref="A128:F128"/>
    <mergeCell ref="A129:F129"/>
    <mergeCell ref="A130:F130"/>
    <mergeCell ref="A131:F131"/>
    <mergeCell ref="A120:F120"/>
    <mergeCell ref="A121:F121"/>
    <mergeCell ref="A122:F122"/>
    <mergeCell ref="A123:F123"/>
    <mergeCell ref="A124:F124"/>
    <mergeCell ref="A125:F125"/>
    <mergeCell ref="A114:F114"/>
    <mergeCell ref="A115:F115"/>
    <mergeCell ref="A116:F116"/>
    <mergeCell ref="A117:F117"/>
    <mergeCell ref="A118:F118"/>
    <mergeCell ref="A119:F119"/>
    <mergeCell ref="A108:F108"/>
    <mergeCell ref="A109:F109"/>
    <mergeCell ref="A110:F110"/>
    <mergeCell ref="A111:F111"/>
    <mergeCell ref="A112:F112"/>
    <mergeCell ref="A113:F113"/>
    <mergeCell ref="A102:F102"/>
    <mergeCell ref="A103:F103"/>
    <mergeCell ref="A104:F104"/>
    <mergeCell ref="A105:F105"/>
    <mergeCell ref="A106:F106"/>
    <mergeCell ref="A107:F107"/>
    <mergeCell ref="A96:F96"/>
    <mergeCell ref="A97:F97"/>
    <mergeCell ref="A98:F98"/>
    <mergeCell ref="A99:F99"/>
    <mergeCell ref="A100:F100"/>
    <mergeCell ref="A101:F101"/>
    <mergeCell ref="B3:J3"/>
    <mergeCell ref="A4:J4"/>
    <mergeCell ref="A28:I28"/>
    <mergeCell ref="A42:I42"/>
    <mergeCell ref="A94:F94"/>
    <mergeCell ref="A95:F95"/>
  </mergeCells>
  <dataValidations count="4">
    <dataValidation type="list" allowBlank="1" sqref="B6:B13">
      <formula1>"DAS,DAS-1,DAS-2,DAS-3,DAS-4,DAS-5,CAA-1,CAA-2,CAA-3,CAA-4,CAA-5"</formula1>
    </dataValidation>
    <dataValidation type="list" allowBlank="1" sqref="B30:B33">
      <formula1>"FDA,FDA-1,FDA-2,FDA-3,FDA-4"</formula1>
    </dataValidation>
    <dataValidation type="list" allowBlank="1" sqref="B44:B81">
      <formula1>"FGS-1,FGS-2,FGS-3,FGA-1,FGA-2,FGA-3"</formula1>
    </dataValidation>
    <dataValidation type="list" allowBlank="1" sqref="D44:D81 D6:D13 D30:D33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75"/>
  <sheetViews>
    <sheetView workbookViewId="0">
      <selection sqref="A1:XFD2"/>
    </sheetView>
  </sheetViews>
  <sheetFormatPr defaultRowHeight="15" x14ac:dyDescent="0.25"/>
  <cols>
    <col min="1" max="1" width="58" customWidth="1"/>
    <col min="3" max="3" width="13.7109375" customWidth="1"/>
    <col min="6" max="6" width="63.85546875" customWidth="1"/>
    <col min="7" max="7" width="13.140625" customWidth="1"/>
    <col min="8" max="8" width="11.5703125" customWidth="1"/>
    <col min="9" max="9" width="10.7109375" customWidth="1"/>
    <col min="10" max="10" width="10.140625" customWidth="1"/>
  </cols>
  <sheetData>
    <row r="1" spans="1:27" ht="21" x14ac:dyDescent="0.35">
      <c r="A1" s="145" t="s">
        <v>85</v>
      </c>
      <c r="B1" s="146"/>
      <c r="C1" s="146"/>
      <c r="D1" s="146"/>
      <c r="E1" s="146"/>
      <c r="F1" s="146"/>
      <c r="G1" s="146"/>
      <c r="H1" s="146"/>
      <c r="I1" s="146"/>
      <c r="J1" s="146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</row>
    <row r="2" spans="1:27" ht="21" x14ac:dyDescent="0.3">
      <c r="A2" s="147" t="s">
        <v>86</v>
      </c>
      <c r="B2" s="148"/>
      <c r="C2" s="148"/>
      <c r="D2" s="148"/>
      <c r="E2" s="148"/>
      <c r="F2" s="148"/>
      <c r="G2" s="148"/>
      <c r="H2" s="148"/>
      <c r="I2" s="148"/>
      <c r="J2" s="148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5"/>
      <c r="AA2" s="55"/>
    </row>
    <row r="3" spans="1:27" ht="24.75" customHeight="1" x14ac:dyDescent="0.25">
      <c r="A3" s="114" t="s">
        <v>379</v>
      </c>
      <c r="B3" s="181" t="s">
        <v>11</v>
      </c>
      <c r="C3" s="182"/>
      <c r="D3" s="182"/>
      <c r="E3" s="182"/>
      <c r="F3" s="182"/>
      <c r="G3" s="182"/>
      <c r="H3" s="182"/>
      <c r="I3" s="182"/>
      <c r="J3" s="183"/>
    </row>
    <row r="4" spans="1:27" x14ac:dyDescent="0.25">
      <c r="A4" s="184" t="s">
        <v>87</v>
      </c>
      <c r="B4" s="185"/>
      <c r="C4" s="185"/>
      <c r="D4" s="185"/>
      <c r="E4" s="185"/>
      <c r="F4" s="185"/>
      <c r="G4" s="185"/>
      <c r="H4" s="185"/>
      <c r="I4" s="185"/>
      <c r="J4" s="186"/>
    </row>
    <row r="5" spans="1:27" ht="22.5" x14ac:dyDescent="0.25">
      <c r="A5" s="56" t="s">
        <v>88</v>
      </c>
      <c r="B5" s="57" t="s">
        <v>89</v>
      </c>
      <c r="C5" s="57" t="s">
        <v>90</v>
      </c>
      <c r="D5" s="57" t="s">
        <v>91</v>
      </c>
      <c r="E5" s="57" t="s">
        <v>92</v>
      </c>
      <c r="F5" s="56" t="s">
        <v>93</v>
      </c>
      <c r="G5" s="57" t="s">
        <v>94</v>
      </c>
      <c r="H5" s="57" t="s">
        <v>95</v>
      </c>
      <c r="I5" s="57" t="s">
        <v>96</v>
      </c>
      <c r="J5" s="57" t="s">
        <v>97</v>
      </c>
    </row>
    <row r="6" spans="1:27" x14ac:dyDescent="0.25">
      <c r="A6" s="58" t="s">
        <v>98</v>
      </c>
      <c r="B6" s="59" t="s">
        <v>99</v>
      </c>
      <c r="C6" s="60" t="s">
        <v>100</v>
      </c>
      <c r="D6" s="60" t="s">
        <v>101</v>
      </c>
      <c r="E6" s="61">
        <v>1</v>
      </c>
      <c r="F6" s="62" t="s">
        <v>102</v>
      </c>
      <c r="G6" s="63">
        <v>0</v>
      </c>
      <c r="H6" s="63">
        <v>8479.33</v>
      </c>
      <c r="I6" s="63">
        <v>9360</v>
      </c>
      <c r="J6" s="64">
        <v>17839.330000000002</v>
      </c>
    </row>
    <row r="7" spans="1:27" x14ac:dyDescent="0.25">
      <c r="A7" s="58" t="s">
        <v>103</v>
      </c>
      <c r="B7" s="59" t="s">
        <v>104</v>
      </c>
      <c r="C7" s="60" t="s">
        <v>105</v>
      </c>
      <c r="D7" s="60" t="s">
        <v>14</v>
      </c>
      <c r="E7" s="61">
        <v>1</v>
      </c>
      <c r="F7" s="62" t="s">
        <v>106</v>
      </c>
      <c r="G7" s="63">
        <v>0</v>
      </c>
      <c r="H7" s="63">
        <v>1079.06</v>
      </c>
      <c r="I7" s="63">
        <v>4316.21</v>
      </c>
      <c r="J7" s="64">
        <v>5395.27</v>
      </c>
    </row>
    <row r="8" spans="1:27" x14ac:dyDescent="0.25">
      <c r="A8" s="58" t="s">
        <v>107</v>
      </c>
      <c r="B8" s="60" t="s">
        <v>104</v>
      </c>
      <c r="C8" s="60" t="s">
        <v>108</v>
      </c>
      <c r="D8" s="60" t="s">
        <v>14</v>
      </c>
      <c r="E8" s="61">
        <v>1</v>
      </c>
      <c r="F8" s="62" t="s">
        <v>109</v>
      </c>
      <c r="G8" s="63">
        <v>0</v>
      </c>
      <c r="H8" s="63">
        <v>1079.06</v>
      </c>
      <c r="I8" s="63">
        <v>4316.21</v>
      </c>
      <c r="J8" s="64">
        <v>5395.27</v>
      </c>
    </row>
    <row r="9" spans="1:27" x14ac:dyDescent="0.25">
      <c r="A9" s="58" t="s">
        <v>110</v>
      </c>
      <c r="B9" s="59" t="s">
        <v>111</v>
      </c>
      <c r="C9" s="60" t="s">
        <v>112</v>
      </c>
      <c r="D9" s="60" t="s">
        <v>14</v>
      </c>
      <c r="E9" s="61">
        <v>1</v>
      </c>
      <c r="F9" s="62" t="s">
        <v>113</v>
      </c>
      <c r="G9" s="63">
        <v>0</v>
      </c>
      <c r="H9" s="63">
        <v>500.99</v>
      </c>
      <c r="I9" s="63">
        <v>2003.96</v>
      </c>
      <c r="J9" s="64">
        <v>2504.9499999999998</v>
      </c>
    </row>
    <row r="10" spans="1:27" x14ac:dyDescent="0.25">
      <c r="A10" s="58" t="s">
        <v>114</v>
      </c>
      <c r="B10" s="59" t="s">
        <v>115</v>
      </c>
      <c r="C10" s="60" t="s">
        <v>116</v>
      </c>
      <c r="D10" s="60" t="s">
        <v>14</v>
      </c>
      <c r="E10" s="61">
        <v>1</v>
      </c>
      <c r="F10" s="62" t="s">
        <v>117</v>
      </c>
      <c r="G10" s="63">
        <v>0</v>
      </c>
      <c r="H10" s="63">
        <v>700.75</v>
      </c>
      <c r="I10" s="63">
        <v>3083.01</v>
      </c>
      <c r="J10" s="64">
        <v>3783.76</v>
      </c>
    </row>
    <row r="11" spans="1:27" x14ac:dyDescent="0.25">
      <c r="A11" s="58" t="s">
        <v>118</v>
      </c>
      <c r="B11" s="59" t="s">
        <v>115</v>
      </c>
      <c r="C11" s="60" t="s">
        <v>119</v>
      </c>
      <c r="D11" s="60" t="s">
        <v>14</v>
      </c>
      <c r="E11" s="61">
        <v>1</v>
      </c>
      <c r="F11" s="62" t="s">
        <v>120</v>
      </c>
      <c r="G11" s="63">
        <v>0</v>
      </c>
      <c r="H11" s="63">
        <v>700.75</v>
      </c>
      <c r="I11" s="63">
        <v>3083.01</v>
      </c>
      <c r="J11" s="64">
        <v>3783.76</v>
      </c>
    </row>
    <row r="12" spans="1:27" x14ac:dyDescent="0.25">
      <c r="A12" s="58" t="s">
        <v>121</v>
      </c>
      <c r="B12" s="59" t="s">
        <v>115</v>
      </c>
      <c r="C12" s="60" t="s">
        <v>122</v>
      </c>
      <c r="D12" s="60" t="s">
        <v>14</v>
      </c>
      <c r="E12" s="61">
        <v>1</v>
      </c>
      <c r="F12" s="62" t="s">
        <v>123</v>
      </c>
      <c r="G12" s="63">
        <v>0</v>
      </c>
      <c r="H12" s="63">
        <v>700.75</v>
      </c>
      <c r="I12" s="63">
        <v>3083.01</v>
      </c>
      <c r="J12" s="64">
        <v>3783.76</v>
      </c>
    </row>
    <row r="13" spans="1:27" x14ac:dyDescent="0.25">
      <c r="A13" s="58" t="s">
        <v>124</v>
      </c>
      <c r="B13" s="59" t="s">
        <v>125</v>
      </c>
      <c r="C13" s="60" t="s">
        <v>126</v>
      </c>
      <c r="D13" s="60" t="s">
        <v>14</v>
      </c>
      <c r="E13" s="61">
        <v>1</v>
      </c>
      <c r="F13" s="65" t="s">
        <v>127</v>
      </c>
      <c r="G13" s="63">
        <v>0</v>
      </c>
      <c r="H13" s="63">
        <v>0</v>
      </c>
      <c r="I13" s="63">
        <v>0</v>
      </c>
      <c r="J13" s="63">
        <v>0</v>
      </c>
    </row>
    <row r="14" spans="1:27" ht="33.75" x14ac:dyDescent="0.25">
      <c r="A14" s="66" t="s">
        <v>128</v>
      </c>
      <c r="B14" s="66" t="s">
        <v>129</v>
      </c>
      <c r="C14" s="67" t="s">
        <v>130</v>
      </c>
      <c r="D14" s="67" t="s">
        <v>131</v>
      </c>
      <c r="E14" s="67" t="s">
        <v>132</v>
      </c>
      <c r="F14" s="68"/>
      <c r="G14" s="67" t="s">
        <v>133</v>
      </c>
      <c r="H14" s="67" t="s">
        <v>134</v>
      </c>
      <c r="I14" s="67" t="s">
        <v>135</v>
      </c>
      <c r="J14" s="69"/>
    </row>
    <row r="15" spans="1:27" x14ac:dyDescent="0.25">
      <c r="A15" s="70" t="s">
        <v>136</v>
      </c>
      <c r="B15" s="71" t="s">
        <v>137</v>
      </c>
      <c r="C15" s="72">
        <f ca="1">SUMIFS($E$13:$E$16,$B$13:$B$16,"DAS",$D$13:$D$16,"&lt;&gt;VAGO")</f>
        <v>0</v>
      </c>
      <c r="D15" s="72">
        <f ca="1">SUMIFS($E$13:$E$16,$B$13:$B$16,"DAS",$D$13:$D$16,"VAGO")</f>
        <v>0</v>
      </c>
      <c r="E15" s="72">
        <f t="shared" ref="E15:E25" ca="1" si="0">C15+D15</f>
        <v>0</v>
      </c>
      <c r="F15" s="73"/>
      <c r="G15" s="74">
        <f ca="1">SUMIF($B$13:$B$16,"DAS",$G$13:$G$16)</f>
        <v>0</v>
      </c>
      <c r="H15" s="74">
        <f ca="1">SUMIF($B$13:$B$16,"DAS",$H$13:$H$16)</f>
        <v>0</v>
      </c>
      <c r="I15" s="74">
        <f ca="1">SUMIF($B$13:$B$16,"DAS",$I$13:$I$16)</f>
        <v>0</v>
      </c>
      <c r="J15" s="69"/>
    </row>
    <row r="16" spans="1:27" x14ac:dyDescent="0.25">
      <c r="A16" s="70" t="s">
        <v>138</v>
      </c>
      <c r="B16" s="71" t="s">
        <v>99</v>
      </c>
      <c r="C16" s="72">
        <v>1</v>
      </c>
      <c r="D16" s="72">
        <f ca="1">SUMIFS($E$13:$E$16,$B$13:$B$16,"DAS-1",$D$13:$D$16,"VAGO")</f>
        <v>0</v>
      </c>
      <c r="E16" s="72">
        <f t="shared" ca="1" si="0"/>
        <v>1</v>
      </c>
      <c r="F16" s="75"/>
      <c r="G16" s="74">
        <f ca="1">SUMIF($B$13:$B$16,"DAS-1",$G$13:$G$16)</f>
        <v>0</v>
      </c>
      <c r="H16" s="76">
        <v>8479.33</v>
      </c>
      <c r="I16" s="76">
        <v>9360</v>
      </c>
      <c r="J16" s="69"/>
    </row>
    <row r="17" spans="1:10" x14ac:dyDescent="0.25">
      <c r="A17" s="70" t="s">
        <v>139</v>
      </c>
      <c r="B17" s="71" t="s">
        <v>140</v>
      </c>
      <c r="C17" s="72">
        <f>SUMIFS($E$13:$E$16,$B$13:$B$16,"DAS-2",$D$13:$D$16,"&lt;&gt;VAGO")</f>
        <v>0</v>
      </c>
      <c r="D17" s="72">
        <v>0</v>
      </c>
      <c r="E17" s="72">
        <f t="shared" si="0"/>
        <v>0</v>
      </c>
      <c r="F17" s="75"/>
      <c r="G17" s="74">
        <f>SUMIF($B$13:$B$16,"DAS-2",$G$13:$G$16)</f>
        <v>0</v>
      </c>
      <c r="H17" s="74">
        <f>SUMIF($B$13:$B$16,"DAS-2",$H$13:$H$16)</f>
        <v>0</v>
      </c>
      <c r="I17" s="74">
        <f>SUMIF($B$13:$B$16,"DAS-2",$I$13:$I$16)</f>
        <v>0</v>
      </c>
      <c r="J17" s="69"/>
    </row>
    <row r="18" spans="1:10" x14ac:dyDescent="0.25">
      <c r="A18" s="70" t="s">
        <v>141</v>
      </c>
      <c r="B18" s="71" t="s">
        <v>142</v>
      </c>
      <c r="C18" s="72">
        <f>SUMIFS($E$13:$E$16,$B$13:$B$16,"DAS-3",$D$13:$D$16,"&lt;&gt;VAGO")</f>
        <v>0</v>
      </c>
      <c r="D18" s="72">
        <f>SUMIFS($E$13:$E$16,$B$13:$B$16,"DAS-3",$D$13:$D$16,"VAGO")</f>
        <v>0</v>
      </c>
      <c r="E18" s="72">
        <f t="shared" si="0"/>
        <v>0</v>
      </c>
      <c r="F18" s="75"/>
      <c r="G18" s="74">
        <f>SUMIF($B$13:$B$16,"DAS-3",$G$13:$G$16)</f>
        <v>0</v>
      </c>
      <c r="H18" s="74">
        <f>SUMIF($B$13:$B$16,"DAS-3",$H$13:$H$16)</f>
        <v>0</v>
      </c>
      <c r="I18" s="74">
        <f>SUMIF($B$13:$B$16,"DAS-3",$I$13:$I$16)</f>
        <v>0</v>
      </c>
      <c r="J18" s="69"/>
    </row>
    <row r="19" spans="1:10" x14ac:dyDescent="0.25">
      <c r="A19" s="77" t="s">
        <v>143</v>
      </c>
      <c r="B19" s="71" t="s">
        <v>144</v>
      </c>
      <c r="C19" s="72">
        <f>SUMIFS($E$13:$E$16,$B$13:$B$16,"DAS-4",$D$13:$D$16,"&lt;&gt;VAGO")</f>
        <v>0</v>
      </c>
      <c r="D19" s="72">
        <f>SUMIFS($E$13:$E$16,$B$13:$B$16,"DAS-4",$D$13:$D$16,"VAGO")</f>
        <v>0</v>
      </c>
      <c r="E19" s="72">
        <f t="shared" si="0"/>
        <v>0</v>
      </c>
      <c r="F19" s="78"/>
      <c r="G19" s="74">
        <f>SUMIF($B$13:$B$16,"DAS-4",$G$13:$G$16)</f>
        <v>0</v>
      </c>
      <c r="H19" s="74">
        <f>SUMIF($B$13:$B$16,"DAS-4",$H$13:$H$16)</f>
        <v>0</v>
      </c>
      <c r="I19" s="74">
        <f>SUMIF($B$13:$B$16,"DAS-4",$I$13:$I$16)</f>
        <v>0</v>
      </c>
      <c r="J19" s="69"/>
    </row>
    <row r="20" spans="1:10" x14ac:dyDescent="0.25">
      <c r="A20" s="77" t="s">
        <v>145</v>
      </c>
      <c r="B20" s="71" t="s">
        <v>104</v>
      </c>
      <c r="C20" s="72">
        <v>2</v>
      </c>
      <c r="D20" s="72">
        <v>0</v>
      </c>
      <c r="E20" s="72">
        <v>2</v>
      </c>
      <c r="F20" s="78"/>
      <c r="G20" s="74">
        <f>SUMIF($B$13:$B$16,"DAS-5",$G$13:$G$16)</f>
        <v>0</v>
      </c>
      <c r="H20" s="76">
        <v>2079.12</v>
      </c>
      <c r="I20" s="76">
        <v>8632.42</v>
      </c>
      <c r="J20" s="69"/>
    </row>
    <row r="21" spans="1:10" x14ac:dyDescent="0.25">
      <c r="A21" s="77" t="s">
        <v>146</v>
      </c>
      <c r="B21" s="71" t="s">
        <v>147</v>
      </c>
      <c r="C21" s="72">
        <f>SUMIFS($E$13:$E$16,$B$13:$B$16,"CAA-1",$D$13:$D$16,"&lt;&gt;VAGO")</f>
        <v>0</v>
      </c>
      <c r="D21" s="72">
        <f>SUMIFS($E$13:$E$16,$B$13:$B$16,"CAA-1",$D$13:$D$16,"VAGO")</f>
        <v>0</v>
      </c>
      <c r="E21" s="72">
        <f t="shared" si="0"/>
        <v>0</v>
      </c>
      <c r="F21" s="78"/>
      <c r="G21" s="74">
        <f>SUMIF($B$13:$B$16,"CAA-1",$G$13:$G$16)</f>
        <v>0</v>
      </c>
      <c r="H21" s="74">
        <f>SUMIF($B$13:$B$16,"CAA-1",$H$13:$H$16)</f>
        <v>0</v>
      </c>
      <c r="I21" s="74">
        <f>SUMIF($B$13:$B$16,"CAA-1",$I$13:$I$16)</f>
        <v>0</v>
      </c>
      <c r="J21" s="69"/>
    </row>
    <row r="22" spans="1:10" x14ac:dyDescent="0.25">
      <c r="A22" s="77" t="s">
        <v>148</v>
      </c>
      <c r="B22" s="71" t="s">
        <v>115</v>
      </c>
      <c r="C22" s="72">
        <v>3</v>
      </c>
      <c r="D22" s="72">
        <v>0</v>
      </c>
      <c r="E22" s="72">
        <v>3</v>
      </c>
      <c r="F22" s="78"/>
      <c r="G22" s="74">
        <f>SUMIF($B$13:$B$16,"CAA-2",$G$13:$G$16)</f>
        <v>0</v>
      </c>
      <c r="H22" s="76">
        <v>1401.5</v>
      </c>
      <c r="I22" s="76">
        <v>6166.02</v>
      </c>
      <c r="J22" s="69"/>
    </row>
    <row r="23" spans="1:10" x14ac:dyDescent="0.25">
      <c r="A23" s="77" t="s">
        <v>149</v>
      </c>
      <c r="B23" s="71" t="s">
        <v>111</v>
      </c>
      <c r="C23" s="72">
        <v>1</v>
      </c>
      <c r="D23" s="72">
        <v>0</v>
      </c>
      <c r="E23" s="72">
        <f t="shared" si="0"/>
        <v>1</v>
      </c>
      <c r="F23" s="75" t="s">
        <v>150</v>
      </c>
      <c r="G23" s="74">
        <f>SUMIF($B$13:$B$16,"CAA-3",$G$13:$G$16)</f>
        <v>0</v>
      </c>
      <c r="H23" s="76">
        <v>500.99</v>
      </c>
      <c r="I23" s="76">
        <v>2003.96</v>
      </c>
      <c r="J23" s="69"/>
    </row>
    <row r="24" spans="1:10" x14ac:dyDescent="0.25">
      <c r="A24" s="77" t="s">
        <v>151</v>
      </c>
      <c r="B24" s="71" t="s">
        <v>125</v>
      </c>
      <c r="C24" s="72">
        <v>1</v>
      </c>
      <c r="D24" s="72">
        <v>1</v>
      </c>
      <c r="E24" s="72">
        <v>0</v>
      </c>
      <c r="F24" s="75"/>
      <c r="G24" s="74">
        <f>SUMIF($B$13:$B$16,"CAA-4",$G$13:$G$16)</f>
        <v>0</v>
      </c>
      <c r="H24" s="74">
        <f>SUMIF($B$13:$B$16,"CAA-4",$G$13:$G$16)</f>
        <v>0</v>
      </c>
      <c r="I24" s="74">
        <f>SUMIF($B$13:$B$16,"CAA-4",$G$13:$G$16)</f>
        <v>0</v>
      </c>
      <c r="J24" s="69"/>
    </row>
    <row r="25" spans="1:10" x14ac:dyDescent="0.25">
      <c r="A25" s="77" t="s">
        <v>152</v>
      </c>
      <c r="B25" s="71" t="s">
        <v>153</v>
      </c>
      <c r="C25" s="72">
        <f>SUMIFS($E$13:$E$16,$B$13:$B$16,"CAA-5",$D$13:$D$16,"&lt;&gt;VAGO")</f>
        <v>0</v>
      </c>
      <c r="D25" s="72">
        <f>SUMIFS($E$13:$E$16,$B$13:$B$16,"CAA-5",$D$13:$D$16,"VAGO")</f>
        <v>0</v>
      </c>
      <c r="E25" s="72">
        <f t="shared" si="0"/>
        <v>0</v>
      </c>
      <c r="F25" s="75"/>
      <c r="G25" s="74">
        <f>SUMIF($B$13:$B$16,"CAA-5",$G$13:$G$16)</f>
        <v>0</v>
      </c>
      <c r="H25" s="74">
        <f>SUMIF($B$13:$B$16,"CAA-5",$H$13:$H$16)</f>
        <v>0</v>
      </c>
      <c r="I25" s="74">
        <f>SUMIF($B$13:$B$16,"CAA-5",$I$13:$I$16)</f>
        <v>0</v>
      </c>
      <c r="J25" s="69"/>
    </row>
    <row r="26" spans="1:10" x14ac:dyDescent="0.25">
      <c r="A26" s="66" t="s">
        <v>154</v>
      </c>
      <c r="B26" s="79"/>
      <c r="C26" s="67">
        <v>7</v>
      </c>
      <c r="D26" s="67">
        <v>0</v>
      </c>
      <c r="E26" s="67">
        <v>8</v>
      </c>
      <c r="F26" s="79"/>
      <c r="G26" s="80">
        <f ca="1">SUM(G15:G25)</f>
        <v>0</v>
      </c>
      <c r="H26" s="80">
        <v>13872.44</v>
      </c>
      <c r="I26" s="80">
        <v>32828.42</v>
      </c>
      <c r="J26" s="69"/>
    </row>
    <row r="27" spans="1:10" x14ac:dyDescent="0.25">
      <c r="A27" s="81"/>
      <c r="B27" s="81"/>
      <c r="C27" s="81"/>
      <c r="D27" s="81"/>
      <c r="E27" s="81"/>
      <c r="F27" s="81"/>
      <c r="G27" s="81"/>
      <c r="H27" s="82"/>
      <c r="I27" s="82"/>
      <c r="J27" s="69"/>
    </row>
    <row r="28" spans="1:10" x14ac:dyDescent="0.25">
      <c r="A28" s="187" t="s">
        <v>155</v>
      </c>
      <c r="B28" s="182"/>
      <c r="C28" s="182"/>
      <c r="D28" s="182"/>
      <c r="E28" s="182"/>
      <c r="F28" s="182"/>
      <c r="G28" s="182"/>
      <c r="H28" s="182"/>
      <c r="I28" s="183"/>
      <c r="J28" s="69"/>
    </row>
    <row r="29" spans="1:10" ht="22.5" x14ac:dyDescent="0.25">
      <c r="A29" s="57" t="s">
        <v>156</v>
      </c>
      <c r="B29" s="57" t="s">
        <v>157</v>
      </c>
      <c r="C29" s="57" t="s">
        <v>158</v>
      </c>
      <c r="D29" s="57" t="s">
        <v>159</v>
      </c>
      <c r="E29" s="57" t="s">
        <v>160</v>
      </c>
      <c r="F29" s="57" t="s">
        <v>161</v>
      </c>
      <c r="G29" s="57" t="s">
        <v>162</v>
      </c>
      <c r="H29" s="57" t="s">
        <v>163</v>
      </c>
      <c r="I29" s="57" t="s">
        <v>164</v>
      </c>
      <c r="J29" s="69"/>
    </row>
    <row r="30" spans="1:10" x14ac:dyDescent="0.25">
      <c r="A30" s="83" t="s">
        <v>165</v>
      </c>
      <c r="B30" s="84" t="s">
        <v>166</v>
      </c>
      <c r="C30" s="60" t="s">
        <v>116</v>
      </c>
      <c r="D30" s="60" t="s">
        <v>101</v>
      </c>
      <c r="E30" s="71">
        <v>1</v>
      </c>
      <c r="F30" s="85" t="s">
        <v>167</v>
      </c>
      <c r="G30" s="74">
        <v>8903.2999999999993</v>
      </c>
      <c r="H30" s="74">
        <v>4316.21</v>
      </c>
      <c r="I30" s="74">
        <v>13219.51</v>
      </c>
      <c r="J30" s="69"/>
    </row>
    <row r="31" spans="1:10" x14ac:dyDescent="0.25">
      <c r="A31" s="83" t="s">
        <v>168</v>
      </c>
      <c r="B31" s="84" t="s">
        <v>166</v>
      </c>
      <c r="C31" s="60" t="s">
        <v>169</v>
      </c>
      <c r="D31" s="60" t="s">
        <v>101</v>
      </c>
      <c r="E31" s="71">
        <v>1</v>
      </c>
      <c r="F31" s="86" t="s">
        <v>170</v>
      </c>
      <c r="G31" s="87">
        <v>5404.89</v>
      </c>
      <c r="H31" s="74">
        <v>1726.48</v>
      </c>
      <c r="I31" s="74">
        <v>7131.37</v>
      </c>
      <c r="J31" s="69"/>
    </row>
    <row r="32" spans="1:10" x14ac:dyDescent="0.25">
      <c r="A32" s="83" t="s">
        <v>171</v>
      </c>
      <c r="B32" s="84" t="s">
        <v>166</v>
      </c>
      <c r="C32" s="60" t="s">
        <v>172</v>
      </c>
      <c r="D32" s="60" t="s">
        <v>101</v>
      </c>
      <c r="E32" s="71">
        <v>1</v>
      </c>
      <c r="F32" s="83" t="s">
        <v>173</v>
      </c>
      <c r="G32" s="74">
        <v>7691</v>
      </c>
      <c r="H32" s="74">
        <v>3884.59</v>
      </c>
      <c r="I32" s="74">
        <v>11575.59</v>
      </c>
      <c r="J32" s="69"/>
    </row>
    <row r="33" spans="1:10" x14ac:dyDescent="0.25">
      <c r="A33" s="83" t="s">
        <v>174</v>
      </c>
      <c r="B33" s="84" t="s">
        <v>175</v>
      </c>
      <c r="C33" s="60" t="s">
        <v>116</v>
      </c>
      <c r="D33" s="60" t="s">
        <v>101</v>
      </c>
      <c r="E33" s="71">
        <v>1</v>
      </c>
      <c r="F33" s="86" t="s">
        <v>176</v>
      </c>
      <c r="G33" s="74">
        <v>7691</v>
      </c>
      <c r="H33" s="74">
        <v>3083.01</v>
      </c>
      <c r="I33" s="74">
        <v>10777.01</v>
      </c>
      <c r="J33" s="69"/>
    </row>
    <row r="34" spans="1:10" ht="33.75" x14ac:dyDescent="0.25">
      <c r="A34" s="66" t="s">
        <v>177</v>
      </c>
      <c r="B34" s="66" t="s">
        <v>178</v>
      </c>
      <c r="C34" s="67" t="s">
        <v>179</v>
      </c>
      <c r="D34" s="67" t="s">
        <v>180</v>
      </c>
      <c r="E34" s="67" t="s">
        <v>181</v>
      </c>
      <c r="F34" s="88"/>
      <c r="G34" s="67" t="s">
        <v>182</v>
      </c>
      <c r="H34" s="67" t="s">
        <v>183</v>
      </c>
      <c r="I34" s="67" t="s">
        <v>184</v>
      </c>
      <c r="J34" s="69"/>
    </row>
    <row r="35" spans="1:10" x14ac:dyDescent="0.25">
      <c r="A35" s="70" t="s">
        <v>185</v>
      </c>
      <c r="B35" s="89" t="s">
        <v>186</v>
      </c>
      <c r="C35" s="72">
        <f ca="1">SUMIFS($E$30:$E$36,$B$30:$B$36,"FDA",$D$30:$D$36,"&lt;&gt;VAGO")</f>
        <v>0</v>
      </c>
      <c r="D35" s="72">
        <f ca="1">SUMIFS($E$30:$E$36,$B$30:$B$36,"FDA",$D$30:$D$36,"VAGO")</f>
        <v>0</v>
      </c>
      <c r="E35" s="72">
        <f t="shared" ref="E35:E39" ca="1" si="1">C35+D35</f>
        <v>0</v>
      </c>
      <c r="F35" s="73"/>
      <c r="G35" s="90">
        <f ca="1">SUMIF($B$30:$B$36,"FDA",$G$30:$G$36)</f>
        <v>0</v>
      </c>
      <c r="H35" s="90">
        <f ca="1">SUMIF($B$30:$B$36,"FDA",$H$30:$H$36)</f>
        <v>0</v>
      </c>
      <c r="I35" s="90">
        <f ca="1">SUMIF($B$30:$B$36,"FDA",$I$30:$I$36)</f>
        <v>0</v>
      </c>
      <c r="J35" s="69"/>
    </row>
    <row r="36" spans="1:10" x14ac:dyDescent="0.25">
      <c r="A36" s="70" t="s">
        <v>187</v>
      </c>
      <c r="B36" s="89" t="s">
        <v>188</v>
      </c>
      <c r="C36" s="72">
        <f ca="1">SUMIFS($E$30:$E$36,$B$30:$B$36,"FDA-1",$D$30:$D$36,"&lt;&gt;VAGO")</f>
        <v>0</v>
      </c>
      <c r="D36" s="72">
        <f ca="1">SUMIFS($E$30:$E$36,$B$30:$B$36,"FDA-1",$D$30:$D$36,"VAGO")</f>
        <v>0</v>
      </c>
      <c r="E36" s="72">
        <f t="shared" ca="1" si="1"/>
        <v>0</v>
      </c>
      <c r="F36" s="73"/>
      <c r="G36" s="90">
        <f ca="1">SUMIF($B$30:$B$36,"FDA-1",$G$30:$G$36)</f>
        <v>0</v>
      </c>
      <c r="H36" s="90">
        <f ca="1">SUMIF($B$30:$B$36,"FDA-1",$H$30:$H$36)</f>
        <v>0</v>
      </c>
      <c r="I36" s="90">
        <f ca="1">SUMIF($B$30:$B$36,"FDA-1",$I$30:$I$36)</f>
        <v>0</v>
      </c>
      <c r="J36" s="69"/>
    </row>
    <row r="37" spans="1:10" x14ac:dyDescent="0.25">
      <c r="A37" s="70" t="s">
        <v>189</v>
      </c>
      <c r="B37" s="89" t="s">
        <v>190</v>
      </c>
      <c r="C37" s="72">
        <f>SUMIFS($E$30:$E$36,$B$30:$B$36,"FDA-2",$D$30:$D$36,"&lt;&gt;VAGO")</f>
        <v>0</v>
      </c>
      <c r="D37" s="72">
        <f>SUMIFS($E$30:$E$36,$B$30:$B$36,"FDA-2",$D$30:$D$36,"VAGO")</f>
        <v>0</v>
      </c>
      <c r="E37" s="72">
        <f t="shared" si="1"/>
        <v>0</v>
      </c>
      <c r="F37" s="75"/>
      <c r="G37" s="90">
        <f>SUMIF($B$30:$B$36,"FDA-2",$G$30:$G$36)</f>
        <v>0</v>
      </c>
      <c r="H37" s="90">
        <f>SUMIF($B$30:$B$36,"FDA-2",$H$30:$H$36)</f>
        <v>0</v>
      </c>
      <c r="I37" s="90">
        <f>SUMIF($B$30:$B$36,"FDA-2",$I$30:$I$36)</f>
        <v>0</v>
      </c>
      <c r="J37" s="69"/>
    </row>
    <row r="38" spans="1:10" x14ac:dyDescent="0.25">
      <c r="A38" s="70" t="s">
        <v>191</v>
      </c>
      <c r="B38" s="89" t="s">
        <v>166</v>
      </c>
      <c r="C38" s="72">
        <f>SUMIFS($E$30:$E$36,$B$30:$B$36,"FDA-3",$D$30:$D$36,"&lt;&gt;VAGO")</f>
        <v>3</v>
      </c>
      <c r="D38" s="72">
        <f>SUMIFS($E$30:$E$36,$B$30:$B$36,"FDA-3",$D$30:$D$36,"VAGO")</f>
        <v>0</v>
      </c>
      <c r="E38" s="72">
        <f t="shared" si="1"/>
        <v>3</v>
      </c>
      <c r="F38" s="78" t="s">
        <v>192</v>
      </c>
      <c r="G38" s="90">
        <v>21999.19</v>
      </c>
      <c r="H38" s="90">
        <v>9927.2800000000007</v>
      </c>
      <c r="I38" s="90">
        <v>31916.47</v>
      </c>
      <c r="J38" s="69"/>
    </row>
    <row r="39" spans="1:10" x14ac:dyDescent="0.25">
      <c r="A39" s="70" t="s">
        <v>193</v>
      </c>
      <c r="B39" s="89" t="s">
        <v>175</v>
      </c>
      <c r="C39" s="72">
        <f>SUMIFS($E$30:$E$36,$B$30:$B$36,"FDA-4",$D$30:$D$36,"&lt;&gt;VAGO")</f>
        <v>1</v>
      </c>
      <c r="D39" s="72">
        <f>SUMIFS($E$30:$E$36,$B$30:$B$36,"FDA-4",$D$30:$D$36,"VAGO")</f>
        <v>0</v>
      </c>
      <c r="E39" s="72">
        <f t="shared" si="1"/>
        <v>1</v>
      </c>
      <c r="F39" s="75" t="s">
        <v>194</v>
      </c>
      <c r="G39" s="90">
        <f>SUMIF($B$30:$B$36,"FDA-4",$G$30:$G$36)</f>
        <v>7691</v>
      </c>
      <c r="H39" s="90">
        <f>SUMIF($B$30:$B$36,"FDA-4",$H$30:$H$36)</f>
        <v>3083.01</v>
      </c>
      <c r="I39" s="90">
        <f>SUMIF($B$30:$B$36,"FDA-4",$I$30:$I$36)</f>
        <v>10777.01</v>
      </c>
      <c r="J39" s="69"/>
    </row>
    <row r="40" spans="1:10" ht="22.5" x14ac:dyDescent="0.25">
      <c r="A40" s="66" t="s">
        <v>195</v>
      </c>
      <c r="B40" s="88"/>
      <c r="C40" s="67">
        <f t="shared" ref="C40:E40" ca="1" si="2">SUM(C36:C39)</f>
        <v>4</v>
      </c>
      <c r="D40" s="67">
        <f t="shared" ca="1" si="2"/>
        <v>0</v>
      </c>
      <c r="E40" s="67">
        <f t="shared" ca="1" si="2"/>
        <v>4</v>
      </c>
      <c r="F40" s="88"/>
      <c r="G40" s="91">
        <v>29690.19</v>
      </c>
      <c r="H40" s="91">
        <v>13010.29</v>
      </c>
      <c r="I40" s="91">
        <v>42700.480000000003</v>
      </c>
      <c r="J40" s="69"/>
    </row>
    <row r="41" spans="1:10" x14ac:dyDescent="0.25">
      <c r="A41" s="92"/>
      <c r="B41" s="92"/>
      <c r="C41" s="92"/>
      <c r="D41" s="92"/>
      <c r="E41" s="92"/>
      <c r="F41" s="92"/>
      <c r="G41" s="92"/>
      <c r="H41" s="92"/>
      <c r="I41" s="93"/>
      <c r="J41" s="69"/>
    </row>
    <row r="42" spans="1:10" x14ac:dyDescent="0.25">
      <c r="A42" s="187" t="s">
        <v>196</v>
      </c>
      <c r="B42" s="182"/>
      <c r="C42" s="182"/>
      <c r="D42" s="182"/>
      <c r="E42" s="182"/>
      <c r="F42" s="182"/>
      <c r="G42" s="182"/>
      <c r="H42" s="182"/>
      <c r="I42" s="183"/>
      <c r="J42" s="69"/>
    </row>
    <row r="43" spans="1:10" ht="22.5" x14ac:dyDescent="0.25">
      <c r="A43" s="94" t="s">
        <v>197</v>
      </c>
      <c r="B43" s="57" t="s">
        <v>198</v>
      </c>
      <c r="C43" s="57" t="s">
        <v>199</v>
      </c>
      <c r="D43" s="57" t="s">
        <v>200</v>
      </c>
      <c r="E43" s="57" t="s">
        <v>201</v>
      </c>
      <c r="F43" s="57" t="s">
        <v>202</v>
      </c>
      <c r="G43" s="57" t="s">
        <v>203</v>
      </c>
      <c r="H43" s="57" t="s">
        <v>204</v>
      </c>
      <c r="I43" s="57" t="s">
        <v>205</v>
      </c>
      <c r="J43" s="69"/>
    </row>
    <row r="44" spans="1:10" x14ac:dyDescent="0.25">
      <c r="A44" s="95" t="s">
        <v>206</v>
      </c>
      <c r="B44" s="96" t="s">
        <v>72</v>
      </c>
      <c r="C44" s="97"/>
      <c r="D44" s="97" t="s">
        <v>101</v>
      </c>
      <c r="E44" s="98">
        <v>1</v>
      </c>
      <c r="F44" s="99" t="s">
        <v>207</v>
      </c>
      <c r="G44" s="100">
        <v>5933.35</v>
      </c>
      <c r="H44" s="100">
        <v>1392.8</v>
      </c>
      <c r="I44" s="90">
        <f>SUM(G44:H44)</f>
        <v>7326.1500000000005</v>
      </c>
      <c r="J44" s="101"/>
    </row>
    <row r="45" spans="1:10" x14ac:dyDescent="0.25">
      <c r="A45" s="95" t="s">
        <v>208</v>
      </c>
      <c r="B45" s="96" t="s">
        <v>72</v>
      </c>
      <c r="C45" s="97"/>
      <c r="D45" s="97" t="s">
        <v>101</v>
      </c>
      <c r="E45" s="98">
        <v>1</v>
      </c>
      <c r="F45" s="83" t="s">
        <v>209</v>
      </c>
      <c r="G45" s="100">
        <v>5675.13</v>
      </c>
      <c r="H45" s="100">
        <v>1392.8</v>
      </c>
      <c r="I45" s="90">
        <v>7067.93</v>
      </c>
      <c r="J45" s="101"/>
    </row>
    <row r="46" spans="1:10" ht="22.5" x14ac:dyDescent="0.25">
      <c r="A46" s="102" t="s">
        <v>210</v>
      </c>
      <c r="B46" s="103" t="s">
        <v>72</v>
      </c>
      <c r="C46" s="103"/>
      <c r="D46" s="60" t="s">
        <v>101</v>
      </c>
      <c r="E46" s="71">
        <v>1</v>
      </c>
      <c r="F46" s="102" t="s">
        <v>211</v>
      </c>
      <c r="G46" s="100" t="s">
        <v>212</v>
      </c>
      <c r="H46" s="100" t="s">
        <v>213</v>
      </c>
      <c r="I46" s="90">
        <v>15301.31</v>
      </c>
      <c r="J46" s="69"/>
    </row>
    <row r="47" spans="1:10" x14ac:dyDescent="0.25">
      <c r="A47" s="83" t="s">
        <v>214</v>
      </c>
      <c r="B47" s="103" t="s">
        <v>72</v>
      </c>
      <c r="C47" s="60"/>
      <c r="D47" s="60" t="s">
        <v>101</v>
      </c>
      <c r="E47" s="71">
        <v>1</v>
      </c>
      <c r="F47" s="83" t="s">
        <v>215</v>
      </c>
      <c r="G47" s="100">
        <v>5250.46</v>
      </c>
      <c r="H47" s="100">
        <v>1392.8</v>
      </c>
      <c r="I47" s="90">
        <f t="shared" ref="I47:I81" si="3">SUM(G47:H47)</f>
        <v>6643.26</v>
      </c>
      <c r="J47" s="69"/>
    </row>
    <row r="48" spans="1:10" x14ac:dyDescent="0.25">
      <c r="A48" s="83" t="s">
        <v>216</v>
      </c>
      <c r="B48" s="103" t="s">
        <v>72</v>
      </c>
      <c r="C48" s="60"/>
      <c r="D48" s="60" t="s">
        <v>101</v>
      </c>
      <c r="E48" s="71">
        <v>1</v>
      </c>
      <c r="F48" s="83" t="s">
        <v>217</v>
      </c>
      <c r="G48" s="100">
        <v>5227.96</v>
      </c>
      <c r="H48" s="100">
        <v>1392.8</v>
      </c>
      <c r="I48" s="90">
        <f t="shared" si="3"/>
        <v>6620.76</v>
      </c>
      <c r="J48" s="69"/>
    </row>
    <row r="49" spans="1:10" x14ac:dyDescent="0.25">
      <c r="A49" s="83" t="s">
        <v>218</v>
      </c>
      <c r="B49" s="103" t="s">
        <v>72</v>
      </c>
      <c r="C49" s="60"/>
      <c r="D49" s="60" t="s">
        <v>101</v>
      </c>
      <c r="E49" s="71">
        <v>1</v>
      </c>
      <c r="F49" s="83" t="s">
        <v>219</v>
      </c>
      <c r="G49" s="100">
        <v>7691</v>
      </c>
      <c r="H49" s="100">
        <v>1392.8</v>
      </c>
      <c r="I49" s="90">
        <f t="shared" si="3"/>
        <v>9083.7999999999993</v>
      </c>
      <c r="J49" s="69"/>
    </row>
    <row r="50" spans="1:10" x14ac:dyDescent="0.25">
      <c r="A50" s="83" t="s">
        <v>220</v>
      </c>
      <c r="B50" s="103" t="s">
        <v>72</v>
      </c>
      <c r="C50" s="60"/>
      <c r="D50" s="60" t="s">
        <v>101</v>
      </c>
      <c r="E50" s="71">
        <v>1</v>
      </c>
      <c r="F50" s="83" t="s">
        <v>221</v>
      </c>
      <c r="G50" s="100">
        <v>8299.11</v>
      </c>
      <c r="H50" s="100">
        <v>1392.8</v>
      </c>
      <c r="I50" s="90">
        <f t="shared" si="3"/>
        <v>9691.91</v>
      </c>
      <c r="J50" s="69"/>
    </row>
    <row r="51" spans="1:10" x14ac:dyDescent="0.25">
      <c r="A51" s="83" t="s">
        <v>222</v>
      </c>
      <c r="B51" s="103" t="s">
        <v>72</v>
      </c>
      <c r="C51" s="60"/>
      <c r="D51" s="60" t="s">
        <v>101</v>
      </c>
      <c r="E51" s="71">
        <v>1</v>
      </c>
      <c r="F51" s="83" t="s">
        <v>223</v>
      </c>
      <c r="G51" s="100">
        <v>4902.3900000000003</v>
      </c>
      <c r="H51" s="100">
        <v>1392.8</v>
      </c>
      <c r="I51" s="90">
        <f t="shared" si="3"/>
        <v>6295.1900000000005</v>
      </c>
      <c r="J51" s="69"/>
    </row>
    <row r="52" spans="1:10" x14ac:dyDescent="0.25">
      <c r="A52" s="83" t="s">
        <v>224</v>
      </c>
      <c r="B52" s="103" t="s">
        <v>72</v>
      </c>
      <c r="C52" s="60"/>
      <c r="D52" s="60" t="s">
        <v>101</v>
      </c>
      <c r="E52" s="71">
        <v>1</v>
      </c>
      <c r="F52" s="83" t="s">
        <v>225</v>
      </c>
      <c r="G52" s="100">
        <v>7691</v>
      </c>
      <c r="H52" s="100">
        <v>1392.8</v>
      </c>
      <c r="I52" s="90">
        <f t="shared" si="3"/>
        <v>9083.7999999999993</v>
      </c>
      <c r="J52" s="69"/>
    </row>
    <row r="53" spans="1:10" x14ac:dyDescent="0.25">
      <c r="A53" s="83" t="s">
        <v>226</v>
      </c>
      <c r="B53" s="103" t="s">
        <v>72</v>
      </c>
      <c r="C53" s="60"/>
      <c r="D53" s="60" t="s">
        <v>101</v>
      </c>
      <c r="E53" s="71">
        <v>1</v>
      </c>
      <c r="F53" s="83" t="s">
        <v>227</v>
      </c>
      <c r="G53" s="100">
        <v>7691</v>
      </c>
      <c r="H53" s="100">
        <v>1392.8</v>
      </c>
      <c r="I53" s="90">
        <f t="shared" si="3"/>
        <v>9083.7999999999993</v>
      </c>
      <c r="J53" s="69"/>
    </row>
    <row r="54" spans="1:10" x14ac:dyDescent="0.25">
      <c r="A54" s="83" t="s">
        <v>228</v>
      </c>
      <c r="B54" s="103" t="s">
        <v>72</v>
      </c>
      <c r="C54" s="60"/>
      <c r="D54" s="60" t="s">
        <v>101</v>
      </c>
      <c r="E54" s="71">
        <v>1</v>
      </c>
      <c r="F54" s="83" t="s">
        <v>229</v>
      </c>
      <c r="G54" s="100">
        <v>8075.56</v>
      </c>
      <c r="H54" s="100">
        <v>1392.8</v>
      </c>
      <c r="I54" s="90">
        <f t="shared" si="3"/>
        <v>9468.36</v>
      </c>
      <c r="J54" s="69"/>
    </row>
    <row r="55" spans="1:10" x14ac:dyDescent="0.25">
      <c r="A55" s="83" t="s">
        <v>230</v>
      </c>
      <c r="B55" s="103" t="s">
        <v>72</v>
      </c>
      <c r="C55" s="60"/>
      <c r="D55" s="60" t="s">
        <v>101</v>
      </c>
      <c r="E55" s="71">
        <v>1</v>
      </c>
      <c r="F55" s="83" t="s">
        <v>231</v>
      </c>
      <c r="G55" s="100">
        <v>8075.56</v>
      </c>
      <c r="H55" s="100">
        <v>1392.8</v>
      </c>
      <c r="I55" s="90">
        <f t="shared" si="3"/>
        <v>9468.36</v>
      </c>
      <c r="J55" s="69"/>
    </row>
    <row r="56" spans="1:10" x14ac:dyDescent="0.25">
      <c r="A56" s="83" t="s">
        <v>232</v>
      </c>
      <c r="B56" s="103" t="s">
        <v>72</v>
      </c>
      <c r="C56" s="60"/>
      <c r="D56" s="60" t="s">
        <v>101</v>
      </c>
      <c r="E56" s="71">
        <v>1</v>
      </c>
      <c r="F56" s="83" t="s">
        <v>233</v>
      </c>
      <c r="G56" s="100">
        <v>7691</v>
      </c>
      <c r="H56" s="100">
        <v>1392.8</v>
      </c>
      <c r="I56" s="90">
        <f t="shared" si="3"/>
        <v>9083.7999999999993</v>
      </c>
      <c r="J56" s="69"/>
    </row>
    <row r="57" spans="1:10" x14ac:dyDescent="0.25">
      <c r="A57" s="83" t="s">
        <v>234</v>
      </c>
      <c r="B57" s="103" t="s">
        <v>72</v>
      </c>
      <c r="C57" s="60"/>
      <c r="D57" s="60" t="s">
        <v>101</v>
      </c>
      <c r="E57" s="71">
        <v>1</v>
      </c>
      <c r="F57" s="83" t="s">
        <v>235</v>
      </c>
      <c r="G57" s="100">
        <v>2295.89</v>
      </c>
      <c r="H57" s="100">
        <v>1392.8</v>
      </c>
      <c r="I57" s="90">
        <f t="shared" si="3"/>
        <v>3688.6899999999996</v>
      </c>
      <c r="J57" s="69"/>
    </row>
    <row r="58" spans="1:10" x14ac:dyDescent="0.25">
      <c r="A58" s="83" t="s">
        <v>236</v>
      </c>
      <c r="B58" s="103" t="s">
        <v>72</v>
      </c>
      <c r="C58" s="60"/>
      <c r="D58" s="60" t="s">
        <v>101</v>
      </c>
      <c r="E58" s="71">
        <v>1</v>
      </c>
      <c r="F58" s="83" t="s">
        <v>237</v>
      </c>
      <c r="G58" s="100">
        <v>5125.45</v>
      </c>
      <c r="H58" s="100">
        <v>1392.8</v>
      </c>
      <c r="I58" s="90">
        <f>SUM(G58:H58)</f>
        <v>6518.25</v>
      </c>
      <c r="J58" s="69"/>
    </row>
    <row r="59" spans="1:10" x14ac:dyDescent="0.25">
      <c r="A59" s="83" t="s">
        <v>238</v>
      </c>
      <c r="B59" s="103" t="s">
        <v>72</v>
      </c>
      <c r="C59" s="60"/>
      <c r="D59" s="60" t="s">
        <v>239</v>
      </c>
      <c r="E59" s="71">
        <v>1</v>
      </c>
      <c r="F59" s="83" t="s">
        <v>240</v>
      </c>
      <c r="G59" s="100">
        <v>0</v>
      </c>
      <c r="H59" s="100">
        <v>1392.8</v>
      </c>
      <c r="I59" s="90">
        <f t="shared" si="3"/>
        <v>1392.8</v>
      </c>
      <c r="J59" s="69"/>
    </row>
    <row r="60" spans="1:10" x14ac:dyDescent="0.25">
      <c r="A60" s="83" t="s">
        <v>241</v>
      </c>
      <c r="B60" s="103" t="s">
        <v>72</v>
      </c>
      <c r="C60" s="60"/>
      <c r="D60" s="60" t="s">
        <v>101</v>
      </c>
      <c r="E60" s="71">
        <v>1</v>
      </c>
      <c r="F60" s="83" t="s">
        <v>242</v>
      </c>
      <c r="G60" s="100">
        <v>5933.35</v>
      </c>
      <c r="H60" s="100">
        <v>1392.8</v>
      </c>
      <c r="I60" s="90">
        <f t="shared" si="3"/>
        <v>7326.1500000000005</v>
      </c>
      <c r="J60" s="69"/>
    </row>
    <row r="61" spans="1:10" ht="22.5" x14ac:dyDescent="0.25">
      <c r="A61" s="83" t="s">
        <v>243</v>
      </c>
      <c r="B61" s="103" t="s">
        <v>72</v>
      </c>
      <c r="C61" s="60"/>
      <c r="D61" s="60" t="s">
        <v>101</v>
      </c>
      <c r="E61" s="71">
        <v>1</v>
      </c>
      <c r="F61" s="83" t="s">
        <v>244</v>
      </c>
      <c r="G61" s="100" t="s">
        <v>245</v>
      </c>
      <c r="H61" s="100" t="s">
        <v>213</v>
      </c>
      <c r="I61" s="90" t="s">
        <v>246</v>
      </c>
      <c r="J61" s="69"/>
    </row>
    <row r="62" spans="1:10" x14ac:dyDescent="0.25">
      <c r="A62" s="83" t="s">
        <v>247</v>
      </c>
      <c r="B62" s="103" t="s">
        <v>72</v>
      </c>
      <c r="C62" s="60"/>
      <c r="D62" s="60" t="s">
        <v>101</v>
      </c>
      <c r="E62" s="71">
        <v>1</v>
      </c>
      <c r="F62" s="83" t="s">
        <v>248</v>
      </c>
      <c r="G62" s="100">
        <v>5404.89</v>
      </c>
      <c r="H62" s="100">
        <v>1392.8</v>
      </c>
      <c r="I62" s="90">
        <f t="shared" si="3"/>
        <v>6797.6900000000005</v>
      </c>
      <c r="J62" s="69"/>
    </row>
    <row r="63" spans="1:10" x14ac:dyDescent="0.25">
      <c r="A63" s="83" t="s">
        <v>249</v>
      </c>
      <c r="B63" s="103" t="s">
        <v>72</v>
      </c>
      <c r="C63" s="60"/>
      <c r="D63" s="60" t="s">
        <v>101</v>
      </c>
      <c r="E63" s="71">
        <v>1</v>
      </c>
      <c r="F63" s="83" t="s">
        <v>250</v>
      </c>
      <c r="G63" s="100">
        <v>5650.81</v>
      </c>
      <c r="H63" s="100">
        <v>1392.8</v>
      </c>
      <c r="I63" s="90">
        <f t="shared" si="3"/>
        <v>7043.6100000000006</v>
      </c>
      <c r="J63" s="69"/>
    </row>
    <row r="64" spans="1:10" x14ac:dyDescent="0.25">
      <c r="A64" s="83" t="s">
        <v>251</v>
      </c>
      <c r="B64" s="103" t="s">
        <v>72</v>
      </c>
      <c r="C64" s="60"/>
      <c r="D64" s="60" t="s">
        <v>239</v>
      </c>
      <c r="E64" s="71">
        <v>1</v>
      </c>
      <c r="F64" s="83" t="s">
        <v>252</v>
      </c>
      <c r="G64" s="100">
        <v>0</v>
      </c>
      <c r="H64" s="100">
        <v>1392.8</v>
      </c>
      <c r="I64" s="90">
        <f t="shared" si="3"/>
        <v>1392.8</v>
      </c>
      <c r="J64" s="69"/>
    </row>
    <row r="65" spans="1:10" x14ac:dyDescent="0.25">
      <c r="A65" s="83" t="s">
        <v>253</v>
      </c>
      <c r="B65" s="103" t="s">
        <v>72</v>
      </c>
      <c r="C65" s="60"/>
      <c r="D65" s="60" t="s">
        <v>101</v>
      </c>
      <c r="E65" s="71">
        <v>1</v>
      </c>
      <c r="F65" s="83" t="s">
        <v>254</v>
      </c>
      <c r="G65" s="100">
        <v>8075.56</v>
      </c>
      <c r="H65" s="100">
        <v>1392.8</v>
      </c>
      <c r="I65" s="90">
        <f t="shared" si="3"/>
        <v>9468.36</v>
      </c>
      <c r="J65" s="69"/>
    </row>
    <row r="66" spans="1:10" x14ac:dyDescent="0.25">
      <c r="A66" s="83" t="s">
        <v>255</v>
      </c>
      <c r="B66" s="103" t="s">
        <v>72</v>
      </c>
      <c r="C66" s="60"/>
      <c r="D66" s="60" t="s">
        <v>101</v>
      </c>
      <c r="E66" s="71">
        <v>1</v>
      </c>
      <c r="F66" s="83" t="s">
        <v>67</v>
      </c>
      <c r="G66" s="100">
        <v>2531.2199999999998</v>
      </c>
      <c r="H66" s="100">
        <v>1392.8</v>
      </c>
      <c r="I66" s="90">
        <f t="shared" si="3"/>
        <v>3924.0199999999995</v>
      </c>
      <c r="J66" s="69"/>
    </row>
    <row r="67" spans="1:10" x14ac:dyDescent="0.25">
      <c r="A67" s="83" t="s">
        <v>256</v>
      </c>
      <c r="B67" s="103" t="s">
        <v>69</v>
      </c>
      <c r="C67" s="60"/>
      <c r="D67" s="60" t="s">
        <v>101</v>
      </c>
      <c r="E67" s="71">
        <v>1</v>
      </c>
      <c r="F67" s="83" t="s">
        <v>257</v>
      </c>
      <c r="G67" s="100" t="s">
        <v>258</v>
      </c>
      <c r="H67" s="100">
        <v>849.76</v>
      </c>
      <c r="I67" s="90">
        <v>8940.68</v>
      </c>
      <c r="J67" s="69"/>
    </row>
    <row r="68" spans="1:10" x14ac:dyDescent="0.25">
      <c r="A68" s="83" t="s">
        <v>256</v>
      </c>
      <c r="B68" s="103" t="s">
        <v>69</v>
      </c>
      <c r="C68" s="60"/>
      <c r="D68" s="60" t="s">
        <v>101</v>
      </c>
      <c r="E68" s="71">
        <v>1</v>
      </c>
      <c r="F68" s="102" t="s">
        <v>259</v>
      </c>
      <c r="G68" s="100">
        <v>5404.89</v>
      </c>
      <c r="H68" s="100">
        <v>849.76</v>
      </c>
      <c r="I68" s="90">
        <v>6254.65</v>
      </c>
      <c r="J68" s="69"/>
    </row>
    <row r="69" spans="1:10" x14ac:dyDescent="0.25">
      <c r="A69" s="83" t="s">
        <v>256</v>
      </c>
      <c r="B69" s="103" t="s">
        <v>69</v>
      </c>
      <c r="C69" s="60"/>
      <c r="D69" s="60" t="s">
        <v>101</v>
      </c>
      <c r="E69" s="71">
        <v>1</v>
      </c>
      <c r="F69" s="83" t="s">
        <v>260</v>
      </c>
      <c r="G69" s="100">
        <v>5675.13</v>
      </c>
      <c r="H69" s="100">
        <v>849.76</v>
      </c>
      <c r="I69" s="90">
        <f t="shared" si="3"/>
        <v>6524.89</v>
      </c>
      <c r="J69" s="69"/>
    </row>
    <row r="70" spans="1:10" x14ac:dyDescent="0.25">
      <c r="A70" s="83" t="s">
        <v>261</v>
      </c>
      <c r="B70" s="103" t="s">
        <v>262</v>
      </c>
      <c r="C70" s="60"/>
      <c r="D70" s="60"/>
      <c r="E70" s="71">
        <v>1</v>
      </c>
      <c r="F70" s="104" t="s">
        <v>263</v>
      </c>
      <c r="G70" s="100">
        <v>0</v>
      </c>
      <c r="H70" s="100">
        <v>0</v>
      </c>
      <c r="I70" s="90">
        <f t="shared" si="3"/>
        <v>0</v>
      </c>
      <c r="J70" s="69"/>
    </row>
    <row r="71" spans="1:10" x14ac:dyDescent="0.25">
      <c r="A71" s="83" t="s">
        <v>261</v>
      </c>
      <c r="B71" s="103" t="s">
        <v>262</v>
      </c>
      <c r="C71" s="60"/>
      <c r="D71" s="60" t="s">
        <v>101</v>
      </c>
      <c r="E71" s="71">
        <v>1</v>
      </c>
      <c r="F71" s="83" t="s">
        <v>264</v>
      </c>
      <c r="G71" s="100">
        <v>5046.58</v>
      </c>
      <c r="H71" s="100">
        <v>505.81</v>
      </c>
      <c r="I71" s="90">
        <f t="shared" si="3"/>
        <v>5552.39</v>
      </c>
      <c r="J71" s="69"/>
    </row>
    <row r="72" spans="1:10" x14ac:dyDescent="0.25">
      <c r="A72" s="83" t="s">
        <v>261</v>
      </c>
      <c r="B72" s="103" t="s">
        <v>262</v>
      </c>
      <c r="C72" s="60"/>
      <c r="D72" s="60" t="s">
        <v>239</v>
      </c>
      <c r="E72" s="71">
        <v>1</v>
      </c>
      <c r="F72" s="83" t="s">
        <v>265</v>
      </c>
      <c r="G72" s="100">
        <v>0</v>
      </c>
      <c r="H72" s="100">
        <v>505.81</v>
      </c>
      <c r="I72" s="90">
        <f t="shared" si="3"/>
        <v>505.81</v>
      </c>
      <c r="J72" s="69"/>
    </row>
    <row r="73" spans="1:10" x14ac:dyDescent="0.25">
      <c r="A73" s="83" t="s">
        <v>261</v>
      </c>
      <c r="B73" s="103" t="s">
        <v>262</v>
      </c>
      <c r="C73" s="103"/>
      <c r="D73" s="60" t="s">
        <v>239</v>
      </c>
      <c r="E73" s="71">
        <v>1</v>
      </c>
      <c r="F73" s="86" t="s">
        <v>266</v>
      </c>
      <c r="G73" s="100">
        <v>0</v>
      </c>
      <c r="H73" s="100">
        <v>151.74</v>
      </c>
      <c r="I73" s="90">
        <f t="shared" si="3"/>
        <v>151.74</v>
      </c>
      <c r="J73" s="69"/>
    </row>
    <row r="74" spans="1:10" x14ac:dyDescent="0.25">
      <c r="A74" s="83" t="s">
        <v>261</v>
      </c>
      <c r="B74" s="103" t="s">
        <v>262</v>
      </c>
      <c r="C74" s="103"/>
      <c r="D74" s="60" t="s">
        <v>101</v>
      </c>
      <c r="E74" s="71">
        <v>1</v>
      </c>
      <c r="F74" s="86" t="s">
        <v>267</v>
      </c>
      <c r="G74" s="100">
        <v>5763.82</v>
      </c>
      <c r="H74" s="100">
        <v>505.81</v>
      </c>
      <c r="I74" s="90">
        <f t="shared" si="3"/>
        <v>6269.63</v>
      </c>
      <c r="J74" s="69"/>
    </row>
    <row r="75" spans="1:10" x14ac:dyDescent="0.25">
      <c r="A75" s="102" t="s">
        <v>268</v>
      </c>
      <c r="B75" s="103" t="s">
        <v>269</v>
      </c>
      <c r="C75" s="103"/>
      <c r="D75" s="60" t="s">
        <v>101</v>
      </c>
      <c r="E75" s="71">
        <v>1</v>
      </c>
      <c r="F75" s="102" t="s">
        <v>270</v>
      </c>
      <c r="G75" s="100">
        <v>7691</v>
      </c>
      <c r="H75" s="100">
        <v>465.35</v>
      </c>
      <c r="I75" s="90">
        <f t="shared" si="3"/>
        <v>8156.35</v>
      </c>
      <c r="J75" s="69"/>
    </row>
    <row r="76" spans="1:10" x14ac:dyDescent="0.25">
      <c r="A76" s="102" t="s">
        <v>268</v>
      </c>
      <c r="B76" s="103" t="s">
        <v>269</v>
      </c>
      <c r="C76" s="103"/>
      <c r="D76" s="60" t="s">
        <v>239</v>
      </c>
      <c r="E76" s="71">
        <v>1</v>
      </c>
      <c r="F76" s="102" t="s">
        <v>271</v>
      </c>
      <c r="G76" s="100">
        <v>0</v>
      </c>
      <c r="H76" s="100">
        <v>465.35</v>
      </c>
      <c r="I76" s="90">
        <f t="shared" si="3"/>
        <v>465.35</v>
      </c>
      <c r="J76" s="69"/>
    </row>
    <row r="77" spans="1:10" x14ac:dyDescent="0.25">
      <c r="A77" s="102" t="s">
        <v>268</v>
      </c>
      <c r="B77" s="103" t="s">
        <v>269</v>
      </c>
      <c r="C77" s="103"/>
      <c r="D77" s="60"/>
      <c r="E77" s="71">
        <v>1</v>
      </c>
      <c r="F77" s="104" t="s">
        <v>263</v>
      </c>
      <c r="G77" s="100">
        <v>0</v>
      </c>
      <c r="H77" s="100">
        <v>0</v>
      </c>
      <c r="I77" s="90">
        <f t="shared" si="3"/>
        <v>0</v>
      </c>
      <c r="J77" s="69"/>
    </row>
    <row r="78" spans="1:10" x14ac:dyDescent="0.25">
      <c r="A78" s="102" t="s">
        <v>268</v>
      </c>
      <c r="B78" s="103" t="s">
        <v>269</v>
      </c>
      <c r="C78" s="103"/>
      <c r="D78" s="60" t="s">
        <v>239</v>
      </c>
      <c r="E78" s="71">
        <v>1</v>
      </c>
      <c r="F78" s="102" t="s">
        <v>272</v>
      </c>
      <c r="G78" s="100">
        <v>0</v>
      </c>
      <c r="H78" s="100">
        <v>465.35</v>
      </c>
      <c r="I78" s="90">
        <f t="shared" si="3"/>
        <v>465.35</v>
      </c>
      <c r="J78" s="69"/>
    </row>
    <row r="79" spans="1:10" x14ac:dyDescent="0.25">
      <c r="A79" s="102" t="s">
        <v>268</v>
      </c>
      <c r="B79" s="103" t="s">
        <v>269</v>
      </c>
      <c r="C79" s="103"/>
      <c r="D79" s="60" t="s">
        <v>101</v>
      </c>
      <c r="E79" s="71">
        <v>1</v>
      </c>
      <c r="F79" s="102" t="s">
        <v>273</v>
      </c>
      <c r="G79" s="100">
        <v>5563.85</v>
      </c>
      <c r="H79" s="100">
        <v>465.35</v>
      </c>
      <c r="I79" s="90">
        <f t="shared" si="3"/>
        <v>6029.2000000000007</v>
      </c>
      <c r="J79" s="69"/>
    </row>
    <row r="80" spans="1:10" x14ac:dyDescent="0.25">
      <c r="A80" s="102" t="s">
        <v>268</v>
      </c>
      <c r="B80" s="103" t="s">
        <v>269</v>
      </c>
      <c r="C80" s="103"/>
      <c r="D80" s="60" t="s">
        <v>101</v>
      </c>
      <c r="E80" s="71">
        <v>1</v>
      </c>
      <c r="F80" s="102" t="s">
        <v>274</v>
      </c>
      <c r="G80" s="100">
        <v>4440.25</v>
      </c>
      <c r="H80" s="100">
        <v>465.35</v>
      </c>
      <c r="I80" s="90">
        <f t="shared" si="3"/>
        <v>4905.6000000000004</v>
      </c>
      <c r="J80" s="69"/>
    </row>
    <row r="81" spans="1:10" x14ac:dyDescent="0.25">
      <c r="A81" s="102" t="s">
        <v>268</v>
      </c>
      <c r="B81" s="103" t="s">
        <v>269</v>
      </c>
      <c r="C81" s="103"/>
      <c r="D81" s="60" t="s">
        <v>239</v>
      </c>
      <c r="E81" s="71">
        <v>1</v>
      </c>
      <c r="F81" s="102" t="s">
        <v>275</v>
      </c>
      <c r="G81" s="100">
        <v>0</v>
      </c>
      <c r="H81" s="100">
        <v>465.35</v>
      </c>
      <c r="I81" s="90">
        <f t="shared" si="3"/>
        <v>465.35</v>
      </c>
      <c r="J81" s="69"/>
    </row>
    <row r="82" spans="1:10" ht="33.75" x14ac:dyDescent="0.25">
      <c r="A82" s="66" t="s">
        <v>276</v>
      </c>
      <c r="B82" s="66" t="s">
        <v>277</v>
      </c>
      <c r="C82" s="67" t="s">
        <v>278</v>
      </c>
      <c r="D82" s="67" t="s">
        <v>279</v>
      </c>
      <c r="E82" s="67" t="s">
        <v>280</v>
      </c>
      <c r="F82" s="88"/>
      <c r="G82" s="67" t="s">
        <v>281</v>
      </c>
      <c r="H82" s="67" t="s">
        <v>282</v>
      </c>
      <c r="I82" s="67" t="s">
        <v>283</v>
      </c>
      <c r="J82" s="69"/>
    </row>
    <row r="83" spans="1:10" ht="22.5" x14ac:dyDescent="0.25">
      <c r="A83" s="70" t="s">
        <v>284</v>
      </c>
      <c r="B83" s="89" t="s">
        <v>72</v>
      </c>
      <c r="C83" s="72">
        <v>23</v>
      </c>
      <c r="D83" s="72">
        <v>0</v>
      </c>
      <c r="E83" s="72">
        <v>23</v>
      </c>
      <c r="F83" s="73" t="s">
        <v>285</v>
      </c>
      <c r="G83" s="90">
        <v>145215.81</v>
      </c>
      <c r="H83" s="90">
        <v>35020</v>
      </c>
      <c r="I83" s="90">
        <v>180235.81</v>
      </c>
      <c r="J83" s="69"/>
    </row>
    <row r="84" spans="1:10" ht="22.5" x14ac:dyDescent="0.25">
      <c r="A84" s="70" t="s">
        <v>286</v>
      </c>
      <c r="B84" s="89" t="s">
        <v>287</v>
      </c>
      <c r="C84" s="72">
        <f>SUMIFS($E$49:$E$84,$B$49:$B$84,"FGS-2",$D$49:$D$84,"&lt;&gt;VAGO")</f>
        <v>3</v>
      </c>
      <c r="D84" s="72">
        <f>SUMIFS($E$49:$E$84,$B$49:$B$84,"FGS-2",$D$49:$D$84,"VAGO")</f>
        <v>0</v>
      </c>
      <c r="E84" s="72">
        <f t="shared" ref="E84:E88" si="4">C84+D84</f>
        <v>3</v>
      </c>
      <c r="F84" s="75" t="s">
        <v>288</v>
      </c>
      <c r="G84" s="90">
        <v>19569.349999999999</v>
      </c>
      <c r="H84" s="90">
        <v>2549.2800000000002</v>
      </c>
      <c r="I84" s="90">
        <v>22118.63</v>
      </c>
      <c r="J84" s="69"/>
    </row>
    <row r="85" spans="1:10" x14ac:dyDescent="0.25">
      <c r="A85" s="70" t="s">
        <v>289</v>
      </c>
      <c r="B85" s="89" t="s">
        <v>290</v>
      </c>
      <c r="C85" s="72">
        <f>SUMIFS($E$49:$E$84,$B$49:$B$84,"FGS-3",$D$49:$D$84,"&lt;&gt;VAGO")</f>
        <v>0</v>
      </c>
      <c r="D85" s="72">
        <f>SUMIFS($E$49:$E$84,$B$49:$B$84,"FGS-3",$D$49:$D$84,"VAGO")</f>
        <v>0</v>
      </c>
      <c r="E85" s="72">
        <f t="shared" si="4"/>
        <v>0</v>
      </c>
      <c r="F85" s="75"/>
      <c r="G85" s="90">
        <f>SUMIF($B$49:$B$84,"FGS-3",$G$49:$G$84)</f>
        <v>0</v>
      </c>
      <c r="H85" s="90">
        <f>SUMIF($B$49:$B$84,"FGS-3",$G$49:$G$84)</f>
        <v>0</v>
      </c>
      <c r="I85" s="90">
        <f>SUMIF($B$49:$B$84,"FGS-3",$G$49:$G$84)</f>
        <v>0</v>
      </c>
      <c r="J85" s="69"/>
    </row>
    <row r="86" spans="1:10" x14ac:dyDescent="0.25">
      <c r="A86" s="77" t="s">
        <v>291</v>
      </c>
      <c r="B86" s="105" t="s">
        <v>292</v>
      </c>
      <c r="C86" s="72">
        <v>5</v>
      </c>
      <c r="D86" s="72">
        <v>0</v>
      </c>
      <c r="E86" s="72">
        <f t="shared" si="4"/>
        <v>5</v>
      </c>
      <c r="F86" s="78"/>
      <c r="G86" s="90">
        <v>10810.4</v>
      </c>
      <c r="H86" s="90">
        <v>2428.9499999999998</v>
      </c>
      <c r="I86" s="90">
        <v>13239.35</v>
      </c>
      <c r="J86" s="69"/>
    </row>
    <row r="87" spans="1:10" x14ac:dyDescent="0.25">
      <c r="A87" s="70" t="s">
        <v>293</v>
      </c>
      <c r="B87" s="89" t="s">
        <v>269</v>
      </c>
      <c r="C87" s="72">
        <v>6</v>
      </c>
      <c r="D87" s="72">
        <v>1</v>
      </c>
      <c r="E87" s="72">
        <v>7</v>
      </c>
      <c r="F87" s="78"/>
      <c r="G87" s="90">
        <v>17695.099999999999</v>
      </c>
      <c r="H87" s="90">
        <v>2792.1</v>
      </c>
      <c r="I87" s="90">
        <v>20487.2</v>
      </c>
      <c r="J87" s="69"/>
    </row>
    <row r="88" spans="1:10" x14ac:dyDescent="0.25">
      <c r="A88" s="70" t="s">
        <v>294</v>
      </c>
      <c r="B88" s="89" t="s">
        <v>295</v>
      </c>
      <c r="C88" s="72">
        <f>SUMIFS($E$49:$E$84,$B$49:$B$84,"FGA-3",$D$49:$D$84,"&lt;&gt;VAGO")</f>
        <v>0</v>
      </c>
      <c r="D88" s="72">
        <f>SUMIFS($E$49:$E$84,$B$49:$B$84,"FGA-3",$D$49:$D$84,"VAGO")</f>
        <v>0</v>
      </c>
      <c r="E88" s="72">
        <f t="shared" si="4"/>
        <v>0</v>
      </c>
      <c r="F88" s="75"/>
      <c r="G88" s="90">
        <f>SUMIF($B$49:$B$84,"FGA-3",$G$49:$G$84)</f>
        <v>0</v>
      </c>
      <c r="H88" s="90">
        <f>SUMIF($B$49:$B$84,"FGA-3",$G$49:$G$84)</f>
        <v>0</v>
      </c>
      <c r="I88" s="90">
        <f>SUMIF($B$49:$B$84,"FGA-3",$G$49:$G$84)</f>
        <v>0</v>
      </c>
      <c r="J88" s="69"/>
    </row>
    <row r="89" spans="1:10" ht="22.5" x14ac:dyDescent="0.25">
      <c r="A89" s="66" t="s">
        <v>296</v>
      </c>
      <c r="B89" s="88"/>
      <c r="C89" s="67">
        <f t="shared" ref="C89:E89" si="5">SUM(C83:C88)</f>
        <v>37</v>
      </c>
      <c r="D89" s="67">
        <f t="shared" si="5"/>
        <v>1</v>
      </c>
      <c r="E89" s="67">
        <f t="shared" si="5"/>
        <v>38</v>
      </c>
      <c r="F89" s="88"/>
      <c r="G89" s="91">
        <v>187636.32</v>
      </c>
      <c r="H89" s="91">
        <v>42350.43</v>
      </c>
      <c r="I89" s="91">
        <v>229986.75</v>
      </c>
      <c r="J89" s="69"/>
    </row>
    <row r="90" spans="1:10" x14ac:dyDescent="0.25">
      <c r="A90" s="81"/>
      <c r="B90" s="81"/>
      <c r="C90" s="81"/>
      <c r="D90" s="81"/>
      <c r="E90" s="81"/>
      <c r="F90" s="81"/>
      <c r="G90" s="81"/>
      <c r="H90" s="81"/>
      <c r="I90" s="106"/>
      <c r="J90" s="69"/>
    </row>
    <row r="91" spans="1:10" ht="45" x14ac:dyDescent="0.25">
      <c r="A91" s="66"/>
      <c r="B91" s="66"/>
      <c r="C91" s="67" t="s">
        <v>297</v>
      </c>
      <c r="D91" s="67" t="s">
        <v>298</v>
      </c>
      <c r="E91" s="67" t="s">
        <v>299</v>
      </c>
      <c r="F91" s="79"/>
      <c r="G91" s="67" t="s">
        <v>300</v>
      </c>
      <c r="H91" s="67" t="s">
        <v>301</v>
      </c>
      <c r="I91" s="67" t="s">
        <v>302</v>
      </c>
      <c r="J91" s="69"/>
    </row>
    <row r="92" spans="1:10" ht="22.5" x14ac:dyDescent="0.25">
      <c r="A92" s="66" t="s">
        <v>303</v>
      </c>
      <c r="B92" s="79"/>
      <c r="C92" s="67">
        <v>48</v>
      </c>
      <c r="D92" s="67">
        <v>2</v>
      </c>
      <c r="E92" s="67">
        <v>50</v>
      </c>
      <c r="F92" s="79"/>
      <c r="G92" s="91">
        <v>217326.51</v>
      </c>
      <c r="H92" s="91">
        <v>101385.26</v>
      </c>
      <c r="I92" s="91">
        <v>318711.77</v>
      </c>
      <c r="J92" s="69"/>
    </row>
    <row r="93" spans="1:10" x14ac:dyDescent="0.25">
      <c r="A93" s="107"/>
      <c r="B93" s="107"/>
      <c r="C93" s="107"/>
      <c r="D93" s="107"/>
      <c r="E93" s="107"/>
      <c r="F93" s="107"/>
      <c r="G93" s="107"/>
      <c r="H93" s="107"/>
      <c r="I93" s="108"/>
      <c r="J93" s="69"/>
    </row>
    <row r="94" spans="1:10" x14ac:dyDescent="0.25">
      <c r="A94" s="188" t="s">
        <v>304</v>
      </c>
      <c r="B94" s="189"/>
      <c r="C94" s="189"/>
      <c r="D94" s="189"/>
      <c r="E94" s="189"/>
      <c r="F94" s="190"/>
      <c r="G94" s="109"/>
      <c r="H94" s="107"/>
      <c r="I94" s="107"/>
      <c r="J94" s="69"/>
    </row>
    <row r="95" spans="1:10" x14ac:dyDescent="0.25">
      <c r="A95" s="191" t="s">
        <v>305</v>
      </c>
      <c r="B95" s="192"/>
      <c r="C95" s="192"/>
      <c r="D95" s="192"/>
      <c r="E95" s="192"/>
      <c r="F95" s="193"/>
      <c r="G95" s="109"/>
      <c r="H95" s="107"/>
      <c r="I95" s="107"/>
      <c r="J95" s="69"/>
    </row>
    <row r="96" spans="1:10" x14ac:dyDescent="0.25">
      <c r="A96" s="191" t="s">
        <v>306</v>
      </c>
      <c r="B96" s="192"/>
      <c r="C96" s="192"/>
      <c r="D96" s="192"/>
      <c r="E96" s="192"/>
      <c r="F96" s="193"/>
      <c r="G96" s="109"/>
      <c r="H96" s="107"/>
      <c r="I96" s="107"/>
      <c r="J96" s="69"/>
    </row>
    <row r="97" spans="1:10" x14ac:dyDescent="0.25">
      <c r="A97" s="160" t="s">
        <v>307</v>
      </c>
      <c r="B97" s="161"/>
      <c r="C97" s="161"/>
      <c r="D97" s="161"/>
      <c r="E97" s="161"/>
      <c r="F97" s="162"/>
      <c r="G97" s="109"/>
      <c r="H97" s="107"/>
      <c r="I97" s="107"/>
      <c r="J97" s="69"/>
    </row>
    <row r="98" spans="1:10" x14ac:dyDescent="0.25">
      <c r="A98" s="160" t="s">
        <v>308</v>
      </c>
      <c r="B98" s="161"/>
      <c r="C98" s="161"/>
      <c r="D98" s="161"/>
      <c r="E98" s="161"/>
      <c r="F98" s="162"/>
      <c r="G98" s="109"/>
      <c r="H98" s="107"/>
      <c r="I98" s="107"/>
      <c r="J98" s="69"/>
    </row>
    <row r="99" spans="1:10" x14ac:dyDescent="0.25">
      <c r="A99" s="160" t="s">
        <v>309</v>
      </c>
      <c r="B99" s="161"/>
      <c r="C99" s="161"/>
      <c r="D99" s="161"/>
      <c r="E99" s="161"/>
      <c r="F99" s="162"/>
      <c r="G99" s="109"/>
      <c r="H99" s="107"/>
      <c r="I99" s="107"/>
      <c r="J99" s="69"/>
    </row>
    <row r="100" spans="1:10" x14ac:dyDescent="0.25">
      <c r="A100" s="194" t="s">
        <v>310</v>
      </c>
      <c r="B100" s="195"/>
      <c r="C100" s="195"/>
      <c r="D100" s="195"/>
      <c r="E100" s="195"/>
      <c r="F100" s="196"/>
      <c r="G100" s="109"/>
      <c r="H100" s="107"/>
      <c r="I100" s="107"/>
      <c r="J100" s="69"/>
    </row>
    <row r="101" spans="1:10" x14ac:dyDescent="0.25">
      <c r="A101" s="160" t="s">
        <v>311</v>
      </c>
      <c r="B101" s="161"/>
      <c r="C101" s="161"/>
      <c r="D101" s="161"/>
      <c r="E101" s="161"/>
      <c r="F101" s="162"/>
      <c r="G101" s="109"/>
      <c r="H101" s="107"/>
      <c r="I101" s="107"/>
      <c r="J101" s="69"/>
    </row>
    <row r="102" spans="1:10" x14ac:dyDescent="0.25">
      <c r="A102" s="160" t="s">
        <v>312</v>
      </c>
      <c r="B102" s="161"/>
      <c r="C102" s="161"/>
      <c r="D102" s="161"/>
      <c r="E102" s="161"/>
      <c r="F102" s="162"/>
      <c r="G102" s="109"/>
      <c r="H102" s="107"/>
      <c r="I102" s="107"/>
      <c r="J102" s="69"/>
    </row>
    <row r="103" spans="1:10" x14ac:dyDescent="0.25">
      <c r="A103" s="163" t="s">
        <v>313</v>
      </c>
      <c r="B103" s="164"/>
      <c r="C103" s="164"/>
      <c r="D103" s="164"/>
      <c r="E103" s="164"/>
      <c r="F103" s="165"/>
      <c r="G103" s="109"/>
      <c r="H103" s="107"/>
      <c r="I103" s="107"/>
      <c r="J103" s="69"/>
    </row>
    <row r="104" spans="1:10" x14ac:dyDescent="0.25">
      <c r="A104" s="163" t="s">
        <v>314</v>
      </c>
      <c r="B104" s="164"/>
      <c r="C104" s="164"/>
      <c r="D104" s="164"/>
      <c r="E104" s="164"/>
      <c r="F104" s="165"/>
      <c r="G104" s="109"/>
      <c r="H104" s="107"/>
      <c r="I104" s="107"/>
      <c r="J104" s="69"/>
    </row>
    <row r="105" spans="1:10" x14ac:dyDescent="0.25">
      <c r="A105" s="166"/>
      <c r="B105" s="167"/>
      <c r="C105" s="167"/>
      <c r="D105" s="167"/>
      <c r="E105" s="167"/>
      <c r="F105" s="168"/>
      <c r="G105" s="109"/>
      <c r="H105" s="107"/>
      <c r="I105" s="107"/>
      <c r="J105" s="69"/>
    </row>
    <row r="106" spans="1:10" x14ac:dyDescent="0.25">
      <c r="A106" s="169"/>
      <c r="B106" s="170"/>
      <c r="C106" s="170"/>
      <c r="D106" s="170"/>
      <c r="E106" s="170"/>
      <c r="F106" s="171"/>
      <c r="G106" s="109"/>
      <c r="H106" s="107"/>
      <c r="I106" s="107"/>
      <c r="J106" s="69"/>
    </row>
    <row r="107" spans="1:10" x14ac:dyDescent="0.25">
      <c r="A107" s="172"/>
      <c r="B107" s="173"/>
      <c r="C107" s="173"/>
      <c r="D107" s="173"/>
      <c r="E107" s="173"/>
      <c r="F107" s="174"/>
      <c r="G107" s="109"/>
      <c r="H107" s="107"/>
      <c r="I107" s="107"/>
      <c r="J107" s="69"/>
    </row>
    <row r="108" spans="1:10" x14ac:dyDescent="0.25">
      <c r="A108" s="175" t="s">
        <v>38</v>
      </c>
      <c r="B108" s="176"/>
      <c r="C108" s="176"/>
      <c r="D108" s="176"/>
      <c r="E108" s="176"/>
      <c r="F108" s="177"/>
      <c r="G108" s="109"/>
      <c r="H108" s="107"/>
      <c r="I108" s="107"/>
      <c r="J108" s="69"/>
    </row>
    <row r="109" spans="1:10" x14ac:dyDescent="0.25">
      <c r="A109" s="178" t="s">
        <v>315</v>
      </c>
      <c r="B109" s="179"/>
      <c r="C109" s="179"/>
      <c r="D109" s="179"/>
      <c r="E109" s="179"/>
      <c r="F109" s="180"/>
      <c r="G109" s="109"/>
      <c r="H109" s="107"/>
      <c r="I109" s="107"/>
      <c r="J109" s="69"/>
    </row>
    <row r="110" spans="1:10" x14ac:dyDescent="0.25">
      <c r="A110" s="156" t="s">
        <v>316</v>
      </c>
      <c r="B110" s="157"/>
      <c r="C110" s="157"/>
      <c r="D110" s="157"/>
      <c r="E110" s="157"/>
      <c r="F110" s="158"/>
      <c r="G110" s="109"/>
      <c r="H110" s="107"/>
      <c r="I110" s="107"/>
      <c r="J110" s="69"/>
    </row>
    <row r="111" spans="1:10" ht="21" customHeight="1" x14ac:dyDescent="0.25">
      <c r="A111" s="156" t="s">
        <v>317</v>
      </c>
      <c r="B111" s="157"/>
      <c r="C111" s="157"/>
      <c r="D111" s="157"/>
      <c r="E111" s="157"/>
      <c r="F111" s="158"/>
      <c r="G111" s="109"/>
      <c r="H111" s="107"/>
      <c r="I111" s="107"/>
      <c r="J111" s="69"/>
    </row>
    <row r="112" spans="1:10" ht="24" customHeight="1" x14ac:dyDescent="0.25">
      <c r="A112" s="156" t="s">
        <v>318</v>
      </c>
      <c r="B112" s="157"/>
      <c r="C112" s="157"/>
      <c r="D112" s="157"/>
      <c r="E112" s="157"/>
      <c r="F112" s="158"/>
      <c r="G112" s="109"/>
      <c r="H112" s="107"/>
      <c r="I112" s="107"/>
      <c r="J112" s="69"/>
    </row>
    <row r="113" spans="1:10" x14ac:dyDescent="0.25">
      <c r="A113" s="156" t="s">
        <v>319</v>
      </c>
      <c r="B113" s="157"/>
      <c r="C113" s="157"/>
      <c r="D113" s="157"/>
      <c r="E113" s="157"/>
      <c r="F113" s="158"/>
      <c r="G113" s="109"/>
      <c r="H113" s="107"/>
      <c r="I113" s="107"/>
      <c r="J113" s="69"/>
    </row>
    <row r="114" spans="1:10" ht="21" customHeight="1" x14ac:dyDescent="0.25">
      <c r="A114" s="156" t="s">
        <v>320</v>
      </c>
      <c r="B114" s="157"/>
      <c r="C114" s="157"/>
      <c r="D114" s="157"/>
      <c r="E114" s="157"/>
      <c r="F114" s="158"/>
      <c r="G114" s="109"/>
      <c r="H114" s="107"/>
      <c r="I114" s="107"/>
      <c r="J114" s="69"/>
    </row>
    <row r="115" spans="1:10" ht="21.75" customHeight="1" x14ac:dyDescent="0.25">
      <c r="A115" s="156" t="s">
        <v>321</v>
      </c>
      <c r="B115" s="157"/>
      <c r="C115" s="157"/>
      <c r="D115" s="157"/>
      <c r="E115" s="157"/>
      <c r="F115" s="158"/>
      <c r="G115" s="109"/>
      <c r="H115" s="107"/>
      <c r="I115" s="107"/>
      <c r="J115" s="69"/>
    </row>
    <row r="116" spans="1:10" x14ac:dyDescent="0.25">
      <c r="A116" s="156" t="s">
        <v>322</v>
      </c>
      <c r="B116" s="157"/>
      <c r="C116" s="157"/>
      <c r="D116" s="157"/>
      <c r="E116" s="157"/>
      <c r="F116" s="158"/>
      <c r="G116" s="109"/>
      <c r="H116" s="107"/>
      <c r="I116" s="107"/>
      <c r="J116" s="69"/>
    </row>
    <row r="117" spans="1:10" x14ac:dyDescent="0.25">
      <c r="A117" s="156" t="s">
        <v>323</v>
      </c>
      <c r="B117" s="157"/>
      <c r="C117" s="157"/>
      <c r="D117" s="157"/>
      <c r="E117" s="157"/>
      <c r="F117" s="158"/>
      <c r="G117" s="109"/>
      <c r="H117" s="107"/>
      <c r="I117" s="107"/>
      <c r="J117" s="69"/>
    </row>
    <row r="118" spans="1:10" x14ac:dyDescent="0.25">
      <c r="A118" s="156" t="s">
        <v>324</v>
      </c>
      <c r="B118" s="157"/>
      <c r="C118" s="157"/>
      <c r="D118" s="157"/>
      <c r="E118" s="157"/>
      <c r="F118" s="158"/>
      <c r="G118" s="109"/>
      <c r="H118" s="107"/>
      <c r="I118" s="107"/>
      <c r="J118" s="69"/>
    </row>
    <row r="119" spans="1:10" x14ac:dyDescent="0.25">
      <c r="A119" s="156" t="s">
        <v>325</v>
      </c>
      <c r="B119" s="157"/>
      <c r="C119" s="157"/>
      <c r="D119" s="157"/>
      <c r="E119" s="157"/>
      <c r="F119" s="158"/>
      <c r="G119" s="109"/>
      <c r="H119" s="107"/>
      <c r="I119" s="107"/>
      <c r="J119" s="69"/>
    </row>
    <row r="120" spans="1:10" x14ac:dyDescent="0.25">
      <c r="A120" s="156" t="s">
        <v>326</v>
      </c>
      <c r="B120" s="157"/>
      <c r="C120" s="157"/>
      <c r="D120" s="157"/>
      <c r="E120" s="157"/>
      <c r="F120" s="158"/>
      <c r="G120" s="109"/>
      <c r="H120" s="107"/>
      <c r="I120" s="107"/>
      <c r="J120" s="69"/>
    </row>
    <row r="121" spans="1:10" x14ac:dyDescent="0.25">
      <c r="A121" s="156" t="s">
        <v>327</v>
      </c>
      <c r="B121" s="157"/>
      <c r="C121" s="157"/>
      <c r="D121" s="157"/>
      <c r="E121" s="157"/>
      <c r="F121" s="158"/>
      <c r="G121" s="109"/>
      <c r="H121" s="107"/>
      <c r="I121" s="107"/>
      <c r="J121" s="69"/>
    </row>
    <row r="122" spans="1:10" x14ac:dyDescent="0.25">
      <c r="A122" s="156" t="s">
        <v>328</v>
      </c>
      <c r="B122" s="157"/>
      <c r="C122" s="157"/>
      <c r="D122" s="157"/>
      <c r="E122" s="157"/>
      <c r="F122" s="158"/>
      <c r="G122" s="109"/>
      <c r="H122" s="107"/>
      <c r="I122" s="107"/>
      <c r="J122" s="69"/>
    </row>
    <row r="123" spans="1:10" x14ac:dyDescent="0.25">
      <c r="A123" s="156" t="s">
        <v>329</v>
      </c>
      <c r="B123" s="157"/>
      <c r="C123" s="157"/>
      <c r="D123" s="157"/>
      <c r="E123" s="157"/>
      <c r="F123" s="158"/>
      <c r="G123" s="109"/>
      <c r="H123" s="107"/>
      <c r="I123" s="107"/>
      <c r="J123" s="69"/>
    </row>
    <row r="124" spans="1:10" x14ac:dyDescent="0.25">
      <c r="A124" s="156" t="s">
        <v>330</v>
      </c>
      <c r="B124" s="157"/>
      <c r="C124" s="157"/>
      <c r="D124" s="157"/>
      <c r="E124" s="157"/>
      <c r="F124" s="158"/>
      <c r="G124" s="109"/>
      <c r="H124" s="107"/>
      <c r="I124" s="107"/>
      <c r="J124" s="69"/>
    </row>
    <row r="125" spans="1:10" x14ac:dyDescent="0.25">
      <c r="A125" s="156" t="s">
        <v>331</v>
      </c>
      <c r="B125" s="157"/>
      <c r="C125" s="157"/>
      <c r="D125" s="157"/>
      <c r="E125" s="157"/>
      <c r="F125" s="158"/>
      <c r="G125" s="109"/>
      <c r="H125" s="107"/>
      <c r="I125" s="107"/>
      <c r="J125" s="69"/>
    </row>
    <row r="126" spans="1:10" x14ac:dyDescent="0.25">
      <c r="A126" s="156" t="s">
        <v>332</v>
      </c>
      <c r="B126" s="157"/>
      <c r="C126" s="157"/>
      <c r="D126" s="157"/>
      <c r="E126" s="157"/>
      <c r="F126" s="158"/>
      <c r="G126" s="109"/>
      <c r="H126" s="107"/>
      <c r="I126" s="107"/>
      <c r="J126" s="69"/>
    </row>
    <row r="127" spans="1:10" x14ac:dyDescent="0.25">
      <c r="A127" s="156" t="s">
        <v>333</v>
      </c>
      <c r="B127" s="157"/>
      <c r="C127" s="157"/>
      <c r="D127" s="157"/>
      <c r="E127" s="157"/>
      <c r="F127" s="158"/>
      <c r="G127" s="109"/>
      <c r="H127" s="107"/>
      <c r="I127" s="107"/>
      <c r="J127" s="69"/>
    </row>
    <row r="128" spans="1:10" x14ac:dyDescent="0.25">
      <c r="A128" s="156" t="s">
        <v>334</v>
      </c>
      <c r="B128" s="157"/>
      <c r="C128" s="157"/>
      <c r="D128" s="157"/>
      <c r="E128" s="157"/>
      <c r="F128" s="158"/>
      <c r="G128" s="109"/>
      <c r="H128" s="107"/>
      <c r="I128" s="107"/>
      <c r="J128" s="69"/>
    </row>
    <row r="129" spans="1:10" x14ac:dyDescent="0.25">
      <c r="A129" s="156" t="s">
        <v>335</v>
      </c>
      <c r="B129" s="157"/>
      <c r="C129" s="157"/>
      <c r="D129" s="157"/>
      <c r="E129" s="157"/>
      <c r="F129" s="158"/>
      <c r="G129" s="109"/>
      <c r="H129" s="107"/>
      <c r="I129" s="107"/>
      <c r="J129" s="69"/>
    </row>
    <row r="130" spans="1:10" ht="21.75" customHeight="1" x14ac:dyDescent="0.25">
      <c r="A130" s="156" t="s">
        <v>336</v>
      </c>
      <c r="B130" s="157"/>
      <c r="C130" s="157"/>
      <c r="D130" s="157"/>
      <c r="E130" s="157"/>
      <c r="F130" s="158"/>
      <c r="G130" s="109"/>
      <c r="H130" s="107"/>
      <c r="I130" s="107"/>
      <c r="J130" s="69"/>
    </row>
    <row r="131" spans="1:10" ht="20.25" customHeight="1" x14ac:dyDescent="0.25">
      <c r="A131" s="156" t="s">
        <v>337</v>
      </c>
      <c r="B131" s="157"/>
      <c r="C131" s="157"/>
      <c r="D131" s="157"/>
      <c r="E131" s="157"/>
      <c r="F131" s="158"/>
      <c r="G131" s="109"/>
      <c r="H131" s="107"/>
      <c r="I131" s="107"/>
      <c r="J131" s="69"/>
    </row>
    <row r="132" spans="1:10" x14ac:dyDescent="0.25">
      <c r="A132" s="156" t="s">
        <v>338</v>
      </c>
      <c r="B132" s="157"/>
      <c r="C132" s="157"/>
      <c r="D132" s="157"/>
      <c r="E132" s="157"/>
      <c r="F132" s="158"/>
      <c r="G132" s="109"/>
      <c r="H132" s="107"/>
      <c r="I132" s="107"/>
      <c r="J132" s="69"/>
    </row>
    <row r="133" spans="1:10" ht="21.75" customHeight="1" x14ac:dyDescent="0.25">
      <c r="A133" s="156" t="s">
        <v>339</v>
      </c>
      <c r="B133" s="157"/>
      <c r="C133" s="157"/>
      <c r="D133" s="157"/>
      <c r="E133" s="157"/>
      <c r="F133" s="158"/>
      <c r="G133" s="109"/>
      <c r="H133" s="107"/>
      <c r="I133" s="107"/>
      <c r="J133" s="69"/>
    </row>
    <row r="134" spans="1:10" ht="27.75" customHeight="1" x14ac:dyDescent="0.25">
      <c r="A134" s="156" t="s">
        <v>340</v>
      </c>
      <c r="B134" s="157"/>
      <c r="C134" s="157"/>
      <c r="D134" s="157"/>
      <c r="E134" s="157"/>
      <c r="F134" s="158"/>
      <c r="G134" s="109"/>
      <c r="H134" s="107"/>
      <c r="I134" s="107"/>
      <c r="J134" s="69"/>
    </row>
    <row r="135" spans="1:10" x14ac:dyDescent="0.25">
      <c r="A135" s="156" t="s">
        <v>341</v>
      </c>
      <c r="B135" s="157"/>
      <c r="C135" s="157"/>
      <c r="D135" s="157"/>
      <c r="E135" s="157"/>
      <c r="F135" s="158"/>
      <c r="G135" s="109"/>
      <c r="H135" s="107"/>
      <c r="I135" s="107"/>
      <c r="J135" s="69"/>
    </row>
    <row r="136" spans="1:10" x14ac:dyDescent="0.25">
      <c r="A136" s="156" t="s">
        <v>342</v>
      </c>
      <c r="B136" s="157"/>
      <c r="C136" s="157"/>
      <c r="D136" s="157"/>
      <c r="E136" s="157"/>
      <c r="F136" s="158"/>
      <c r="G136" s="109"/>
      <c r="H136" s="107"/>
      <c r="I136" s="107"/>
      <c r="J136" s="69"/>
    </row>
    <row r="137" spans="1:10" x14ac:dyDescent="0.25">
      <c r="A137" s="156" t="s">
        <v>343</v>
      </c>
      <c r="B137" s="157"/>
      <c r="C137" s="157"/>
      <c r="D137" s="157"/>
      <c r="E137" s="157"/>
      <c r="F137" s="158"/>
      <c r="G137" s="109"/>
      <c r="H137" s="107"/>
      <c r="I137" s="107"/>
      <c r="J137" s="69"/>
    </row>
    <row r="138" spans="1:10" x14ac:dyDescent="0.25">
      <c r="A138" s="156" t="s">
        <v>344</v>
      </c>
      <c r="B138" s="157"/>
      <c r="C138" s="157"/>
      <c r="D138" s="157"/>
      <c r="E138" s="157"/>
      <c r="F138" s="158"/>
      <c r="G138" s="109"/>
      <c r="H138" s="107"/>
      <c r="I138" s="107"/>
      <c r="J138" s="69"/>
    </row>
    <row r="139" spans="1:10" x14ac:dyDescent="0.25">
      <c r="A139" s="156" t="s">
        <v>345</v>
      </c>
      <c r="B139" s="157"/>
      <c r="C139" s="157"/>
      <c r="D139" s="157"/>
      <c r="E139" s="157"/>
      <c r="F139" s="158"/>
      <c r="G139" s="109"/>
      <c r="H139" s="107"/>
      <c r="I139" s="107"/>
      <c r="J139" s="69"/>
    </row>
    <row r="140" spans="1:10" x14ac:dyDescent="0.25">
      <c r="A140" s="156" t="s">
        <v>346</v>
      </c>
      <c r="B140" s="157"/>
      <c r="C140" s="157"/>
      <c r="D140" s="157"/>
      <c r="E140" s="157"/>
      <c r="F140" s="158"/>
      <c r="G140" s="109"/>
      <c r="H140" s="107"/>
      <c r="I140" s="107"/>
      <c r="J140" s="69"/>
    </row>
    <row r="141" spans="1:10" x14ac:dyDescent="0.25">
      <c r="A141" s="156" t="s">
        <v>347</v>
      </c>
      <c r="B141" s="157"/>
      <c r="C141" s="157"/>
      <c r="D141" s="157"/>
      <c r="E141" s="157"/>
      <c r="F141" s="158"/>
      <c r="G141" s="109"/>
      <c r="H141" s="107"/>
      <c r="I141" s="107"/>
      <c r="J141" s="69"/>
    </row>
    <row r="142" spans="1:10" x14ac:dyDescent="0.25">
      <c r="A142" s="156" t="s">
        <v>348</v>
      </c>
      <c r="B142" s="157"/>
      <c r="C142" s="157"/>
      <c r="D142" s="157"/>
      <c r="E142" s="157"/>
      <c r="F142" s="158"/>
      <c r="G142" s="109"/>
      <c r="H142" s="107"/>
      <c r="I142" s="107"/>
      <c r="J142" s="69"/>
    </row>
    <row r="143" spans="1:10" x14ac:dyDescent="0.25">
      <c r="A143" s="156" t="s">
        <v>349</v>
      </c>
      <c r="B143" s="157"/>
      <c r="C143" s="157"/>
      <c r="D143" s="157"/>
      <c r="E143" s="157"/>
      <c r="F143" s="158"/>
      <c r="G143" s="109"/>
      <c r="H143" s="107"/>
      <c r="I143" s="107"/>
      <c r="J143" s="69"/>
    </row>
    <row r="144" spans="1:10" x14ac:dyDescent="0.25">
      <c r="A144" s="156" t="s">
        <v>350</v>
      </c>
      <c r="B144" s="157"/>
      <c r="C144" s="157"/>
      <c r="D144" s="157"/>
      <c r="E144" s="157"/>
      <c r="F144" s="158"/>
      <c r="G144" s="109"/>
      <c r="H144" s="107"/>
      <c r="I144" s="107"/>
      <c r="J144" s="69"/>
    </row>
    <row r="145" spans="1:10" x14ac:dyDescent="0.25">
      <c r="A145" s="156" t="s">
        <v>351</v>
      </c>
      <c r="B145" s="157"/>
      <c r="C145" s="157"/>
      <c r="D145" s="157"/>
      <c r="E145" s="157"/>
      <c r="F145" s="158"/>
      <c r="G145" s="109"/>
      <c r="H145" s="107"/>
      <c r="I145" s="107"/>
      <c r="J145" s="69"/>
    </row>
    <row r="146" spans="1:10" x14ac:dyDescent="0.25">
      <c r="A146" s="156" t="s">
        <v>352</v>
      </c>
      <c r="B146" s="157"/>
      <c r="C146" s="157"/>
      <c r="D146" s="157"/>
      <c r="E146" s="157"/>
      <c r="F146" s="158"/>
      <c r="G146" s="109"/>
      <c r="H146" s="107"/>
      <c r="I146" s="107"/>
      <c r="J146" s="69"/>
    </row>
    <row r="147" spans="1:10" ht="26.25" customHeight="1" x14ac:dyDescent="0.25">
      <c r="A147" s="156" t="s">
        <v>353</v>
      </c>
      <c r="B147" s="157"/>
      <c r="C147" s="157"/>
      <c r="D147" s="157"/>
      <c r="E147" s="157"/>
      <c r="F147" s="158"/>
      <c r="G147" s="109"/>
      <c r="H147" s="107"/>
      <c r="I147" s="107"/>
      <c r="J147" s="69"/>
    </row>
    <row r="148" spans="1:10" ht="25.5" customHeight="1" x14ac:dyDescent="0.25">
      <c r="A148" s="156" t="s">
        <v>354</v>
      </c>
      <c r="B148" s="157"/>
      <c r="C148" s="157"/>
      <c r="D148" s="157"/>
      <c r="E148" s="157"/>
      <c r="F148" s="158"/>
      <c r="G148" s="109"/>
      <c r="H148" s="107"/>
      <c r="I148" s="107"/>
      <c r="J148" s="69"/>
    </row>
    <row r="149" spans="1:10" x14ac:dyDescent="0.25">
      <c r="A149" s="156" t="s">
        <v>355</v>
      </c>
      <c r="B149" s="157"/>
      <c r="C149" s="157"/>
      <c r="D149" s="157"/>
      <c r="E149" s="157"/>
      <c r="F149" s="158"/>
      <c r="G149" s="109"/>
      <c r="H149" s="107"/>
      <c r="I149" s="107"/>
      <c r="J149" s="69"/>
    </row>
    <row r="150" spans="1:10" ht="21.75" customHeight="1" x14ac:dyDescent="0.25">
      <c r="A150" s="156" t="s">
        <v>356</v>
      </c>
      <c r="B150" s="157"/>
      <c r="C150" s="157"/>
      <c r="D150" s="157"/>
      <c r="E150" s="157"/>
      <c r="F150" s="158"/>
      <c r="G150" s="110"/>
      <c r="H150" s="110"/>
      <c r="I150" s="110"/>
      <c r="J150" s="69"/>
    </row>
    <row r="151" spans="1:10" ht="24.75" customHeight="1" x14ac:dyDescent="0.25">
      <c r="A151" s="156" t="s">
        <v>357</v>
      </c>
      <c r="B151" s="157"/>
      <c r="C151" s="157"/>
      <c r="D151" s="157"/>
      <c r="E151" s="157"/>
      <c r="F151" s="158"/>
      <c r="G151" s="110"/>
      <c r="H151" s="110"/>
      <c r="I151" s="110"/>
      <c r="J151" s="69"/>
    </row>
    <row r="152" spans="1:10" x14ac:dyDescent="0.25">
      <c r="A152" s="156" t="s">
        <v>358</v>
      </c>
      <c r="B152" s="157"/>
      <c r="C152" s="157"/>
      <c r="D152" s="157"/>
      <c r="E152" s="157"/>
      <c r="F152" s="158"/>
      <c r="G152" s="110"/>
      <c r="H152" s="110"/>
      <c r="I152" s="110"/>
      <c r="J152" s="69"/>
    </row>
    <row r="153" spans="1:10" x14ac:dyDescent="0.25">
      <c r="A153" s="156" t="s">
        <v>359</v>
      </c>
      <c r="B153" s="157"/>
      <c r="C153" s="157"/>
      <c r="D153" s="157"/>
      <c r="E153" s="157"/>
      <c r="F153" s="158"/>
      <c r="G153" s="110"/>
      <c r="H153" s="110"/>
      <c r="I153" s="110"/>
      <c r="J153" s="69"/>
    </row>
    <row r="154" spans="1:10" x14ac:dyDescent="0.25">
      <c r="A154" s="156" t="s">
        <v>360</v>
      </c>
      <c r="B154" s="157"/>
      <c r="C154" s="157"/>
      <c r="D154" s="157"/>
      <c r="E154" s="157"/>
      <c r="F154" s="158"/>
      <c r="G154" s="110"/>
      <c r="H154" s="110"/>
      <c r="I154" s="110"/>
      <c r="J154" s="69"/>
    </row>
    <row r="155" spans="1:10" x14ac:dyDescent="0.25">
      <c r="A155" s="156" t="s">
        <v>361</v>
      </c>
      <c r="B155" s="157"/>
      <c r="C155" s="157"/>
      <c r="D155" s="157"/>
      <c r="E155" s="157"/>
      <c r="F155" s="158"/>
      <c r="G155" s="110"/>
      <c r="H155" s="110"/>
      <c r="I155" s="110"/>
      <c r="J155" s="69"/>
    </row>
    <row r="156" spans="1:10" x14ac:dyDescent="0.25">
      <c r="A156" s="156" t="s">
        <v>362</v>
      </c>
      <c r="B156" s="157"/>
      <c r="C156" s="157"/>
      <c r="D156" s="157"/>
      <c r="E156" s="157"/>
      <c r="F156" s="158"/>
      <c r="G156" s="110"/>
      <c r="H156" s="110"/>
      <c r="I156" s="110"/>
      <c r="J156" s="69"/>
    </row>
    <row r="157" spans="1:10" x14ac:dyDescent="0.25">
      <c r="A157" s="156" t="s">
        <v>363</v>
      </c>
      <c r="B157" s="157"/>
      <c r="C157" s="157"/>
      <c r="D157" s="157"/>
      <c r="E157" s="157"/>
      <c r="F157" s="158"/>
      <c r="G157" s="110"/>
      <c r="H157" s="110"/>
      <c r="I157" s="110"/>
      <c r="J157" s="69"/>
    </row>
    <row r="158" spans="1:10" x14ac:dyDescent="0.25">
      <c r="A158" s="156" t="s">
        <v>364</v>
      </c>
      <c r="B158" s="157"/>
      <c r="C158" s="157"/>
      <c r="D158" s="157"/>
      <c r="E158" s="157"/>
      <c r="F158" s="158"/>
      <c r="G158" s="110"/>
      <c r="H158" s="110"/>
      <c r="I158" s="110"/>
      <c r="J158" s="69"/>
    </row>
    <row r="159" spans="1:10" x14ac:dyDescent="0.25">
      <c r="A159" s="156" t="s">
        <v>365</v>
      </c>
      <c r="B159" s="157"/>
      <c r="C159" s="157"/>
      <c r="D159" s="157"/>
      <c r="E159" s="157"/>
      <c r="F159" s="158"/>
      <c r="G159" s="110"/>
      <c r="H159" s="110"/>
      <c r="I159" s="110"/>
      <c r="J159" s="69"/>
    </row>
    <row r="160" spans="1:10" x14ac:dyDescent="0.25">
      <c r="A160" s="156" t="s">
        <v>366</v>
      </c>
      <c r="B160" s="157"/>
      <c r="C160" s="157"/>
      <c r="D160" s="157"/>
      <c r="E160" s="157"/>
      <c r="F160" s="158"/>
      <c r="G160" s="110"/>
      <c r="H160" s="110"/>
      <c r="I160" s="110"/>
      <c r="J160" s="69"/>
    </row>
    <row r="161" spans="1:10" x14ac:dyDescent="0.25">
      <c r="A161" s="156" t="s">
        <v>367</v>
      </c>
      <c r="B161" s="157"/>
      <c r="C161" s="157"/>
      <c r="D161" s="157"/>
      <c r="E161" s="157"/>
      <c r="F161" s="158"/>
      <c r="G161" s="110"/>
      <c r="H161" s="110"/>
      <c r="I161" s="110"/>
      <c r="J161" s="69"/>
    </row>
    <row r="162" spans="1:10" x14ac:dyDescent="0.25">
      <c r="A162" s="156" t="s">
        <v>368</v>
      </c>
      <c r="B162" s="157"/>
      <c r="C162" s="157"/>
      <c r="D162" s="157"/>
      <c r="E162" s="157"/>
      <c r="F162" s="158"/>
      <c r="G162" s="110"/>
      <c r="H162" s="110"/>
      <c r="I162" s="110"/>
      <c r="J162" s="69"/>
    </row>
    <row r="163" spans="1:10" x14ac:dyDescent="0.25">
      <c r="A163" s="156" t="s">
        <v>369</v>
      </c>
      <c r="B163" s="157"/>
      <c r="C163" s="157"/>
      <c r="D163" s="157"/>
      <c r="E163" s="157"/>
      <c r="F163" s="158"/>
      <c r="G163" s="110"/>
      <c r="H163" s="110"/>
      <c r="I163" s="110"/>
      <c r="J163" s="69"/>
    </row>
    <row r="164" spans="1:10" x14ac:dyDescent="0.25">
      <c r="A164" s="156" t="s">
        <v>370</v>
      </c>
      <c r="B164" s="157"/>
      <c r="C164" s="157"/>
      <c r="D164" s="157"/>
      <c r="E164" s="157"/>
      <c r="F164" s="158"/>
      <c r="G164" s="110"/>
      <c r="H164" s="110"/>
      <c r="I164" s="110"/>
      <c r="J164" s="69"/>
    </row>
    <row r="165" spans="1:10" x14ac:dyDescent="0.25">
      <c r="A165" s="156" t="s">
        <v>371</v>
      </c>
      <c r="B165" s="157"/>
      <c r="C165" s="157"/>
      <c r="D165" s="157"/>
      <c r="E165" s="157"/>
      <c r="F165" s="158"/>
      <c r="G165" s="110"/>
      <c r="H165" s="110"/>
      <c r="I165" s="110"/>
      <c r="J165" s="69"/>
    </row>
    <row r="166" spans="1:10" x14ac:dyDescent="0.25">
      <c r="A166" s="156" t="s">
        <v>372</v>
      </c>
      <c r="B166" s="157"/>
      <c r="C166" s="157"/>
      <c r="D166" s="157"/>
      <c r="E166" s="157"/>
      <c r="F166" s="158"/>
      <c r="G166" s="110"/>
      <c r="H166" s="110"/>
      <c r="I166" s="110"/>
      <c r="J166" s="69"/>
    </row>
    <row r="167" spans="1:10" x14ac:dyDescent="0.25">
      <c r="A167" s="156" t="s">
        <v>373</v>
      </c>
      <c r="B167" s="157"/>
      <c r="C167" s="157"/>
      <c r="D167" s="157"/>
      <c r="E167" s="157"/>
      <c r="F167" s="158"/>
      <c r="G167" s="110"/>
      <c r="H167" s="110"/>
      <c r="I167" s="110"/>
      <c r="J167" s="69"/>
    </row>
    <row r="168" spans="1:10" x14ac:dyDescent="0.25">
      <c r="A168" s="156" t="s">
        <v>374</v>
      </c>
      <c r="B168" s="157"/>
      <c r="C168" s="157"/>
      <c r="D168" s="157"/>
      <c r="E168" s="157"/>
      <c r="F168" s="158"/>
      <c r="G168" s="110"/>
      <c r="H168" s="110"/>
      <c r="I168" s="110"/>
      <c r="J168" s="69"/>
    </row>
    <row r="169" spans="1:10" x14ac:dyDescent="0.25">
      <c r="A169" s="156" t="s">
        <v>375</v>
      </c>
      <c r="B169" s="157"/>
      <c r="C169" s="157"/>
      <c r="D169" s="157"/>
      <c r="E169" s="157"/>
      <c r="F169" s="158"/>
      <c r="G169" s="110"/>
      <c r="H169" s="110"/>
      <c r="I169" s="110"/>
      <c r="J169" s="69"/>
    </row>
    <row r="170" spans="1:10" x14ac:dyDescent="0.25">
      <c r="A170" s="111"/>
      <c r="B170" s="112"/>
      <c r="C170" s="112"/>
      <c r="D170" s="112"/>
      <c r="E170" s="112"/>
      <c r="F170" s="112"/>
      <c r="G170" s="110"/>
      <c r="H170" s="110"/>
      <c r="I170" s="110"/>
      <c r="J170" s="69"/>
    </row>
    <row r="171" spans="1:10" x14ac:dyDescent="0.25">
      <c r="A171" s="159" t="s">
        <v>376</v>
      </c>
      <c r="B171" s="159"/>
      <c r="C171" s="159"/>
      <c r="D171" s="159"/>
      <c r="E171" s="159"/>
      <c r="F171" s="159"/>
      <c r="G171" s="110"/>
      <c r="H171" s="110"/>
      <c r="I171" s="110"/>
      <c r="J171" s="69"/>
    </row>
    <row r="172" spans="1:10" x14ac:dyDescent="0.25">
      <c r="A172" s="113" t="s">
        <v>377</v>
      </c>
      <c r="B172" s="47"/>
      <c r="C172" s="47"/>
      <c r="D172" s="47"/>
      <c r="E172" s="47"/>
      <c r="F172" s="47"/>
      <c r="G172" s="69"/>
      <c r="H172" s="69"/>
      <c r="I172" s="69"/>
      <c r="J172" s="69"/>
    </row>
    <row r="173" spans="1:10" x14ac:dyDescent="0.25">
      <c r="A173" s="47"/>
      <c r="B173" s="47"/>
      <c r="C173" s="47"/>
      <c r="D173" s="47"/>
      <c r="E173" s="47"/>
      <c r="F173" s="47"/>
      <c r="G173" s="69"/>
      <c r="H173" s="69"/>
      <c r="I173" s="69"/>
      <c r="J173" s="69"/>
    </row>
    <row r="174" spans="1:10" x14ac:dyDescent="0.25">
      <c r="A174" s="47" t="s">
        <v>378</v>
      </c>
      <c r="B174" s="47"/>
      <c r="C174" s="47"/>
      <c r="D174" s="47"/>
      <c r="E174" s="47"/>
      <c r="F174" s="47"/>
      <c r="G174" s="69"/>
      <c r="H174" s="69"/>
      <c r="I174" s="69"/>
      <c r="J174" s="69"/>
    </row>
    <row r="175" spans="1:10" x14ac:dyDescent="0.25">
      <c r="A175" s="47"/>
      <c r="B175" s="47"/>
      <c r="C175" s="47"/>
      <c r="D175" s="47"/>
      <c r="E175" s="47"/>
      <c r="F175" s="47"/>
      <c r="G175" s="69"/>
      <c r="H175" s="69"/>
      <c r="I175" s="69"/>
      <c r="J175" s="69"/>
    </row>
  </sheetData>
  <mergeCells count="83">
    <mergeCell ref="A101:F101"/>
    <mergeCell ref="B3:J3"/>
    <mergeCell ref="A4:J4"/>
    <mergeCell ref="A28:I28"/>
    <mergeCell ref="A42:I42"/>
    <mergeCell ref="A94:F94"/>
    <mergeCell ref="A95:F95"/>
    <mergeCell ref="A96:F96"/>
    <mergeCell ref="A97:F97"/>
    <mergeCell ref="A98:F98"/>
    <mergeCell ref="A99:F99"/>
    <mergeCell ref="A100:F100"/>
    <mergeCell ref="A113:F113"/>
    <mergeCell ref="A102:F102"/>
    <mergeCell ref="A103:F103"/>
    <mergeCell ref="A104:F104"/>
    <mergeCell ref="A105:F105"/>
    <mergeCell ref="A106:F106"/>
    <mergeCell ref="A107:F107"/>
    <mergeCell ref="A108:F108"/>
    <mergeCell ref="A109:F109"/>
    <mergeCell ref="A110:F110"/>
    <mergeCell ref="A111:F111"/>
    <mergeCell ref="A112:F112"/>
    <mergeCell ref="A125:F125"/>
    <mergeCell ref="A114:F114"/>
    <mergeCell ref="A115:F115"/>
    <mergeCell ref="A116:F116"/>
    <mergeCell ref="A117:F117"/>
    <mergeCell ref="A118:F118"/>
    <mergeCell ref="A119:F119"/>
    <mergeCell ref="A120:F120"/>
    <mergeCell ref="A121:F121"/>
    <mergeCell ref="A122:F122"/>
    <mergeCell ref="A123:F123"/>
    <mergeCell ref="A124:F124"/>
    <mergeCell ref="A137:F137"/>
    <mergeCell ref="A126:F126"/>
    <mergeCell ref="A127:F127"/>
    <mergeCell ref="A128:F128"/>
    <mergeCell ref="A129:F129"/>
    <mergeCell ref="A130:F130"/>
    <mergeCell ref="A131:F131"/>
    <mergeCell ref="A132:F132"/>
    <mergeCell ref="A133:F133"/>
    <mergeCell ref="A134:F134"/>
    <mergeCell ref="A135:F135"/>
    <mergeCell ref="A136:F136"/>
    <mergeCell ref="A149:F149"/>
    <mergeCell ref="A138:F138"/>
    <mergeCell ref="A139:F139"/>
    <mergeCell ref="A140:F140"/>
    <mergeCell ref="A141:F141"/>
    <mergeCell ref="A142:F142"/>
    <mergeCell ref="A143:F143"/>
    <mergeCell ref="A144:F144"/>
    <mergeCell ref="A145:F145"/>
    <mergeCell ref="A146:F146"/>
    <mergeCell ref="A147:F147"/>
    <mergeCell ref="A148:F148"/>
    <mergeCell ref="A161:F161"/>
    <mergeCell ref="A150:F150"/>
    <mergeCell ref="A151:F151"/>
    <mergeCell ref="A152:F152"/>
    <mergeCell ref="A153:F153"/>
    <mergeCell ref="A154:F154"/>
    <mergeCell ref="A155:F155"/>
    <mergeCell ref="A168:F168"/>
    <mergeCell ref="A169:F169"/>
    <mergeCell ref="A171:F171"/>
    <mergeCell ref="A1:J1"/>
    <mergeCell ref="A2:J2"/>
    <mergeCell ref="A162:F162"/>
    <mergeCell ref="A163:F163"/>
    <mergeCell ref="A164:F164"/>
    <mergeCell ref="A165:F165"/>
    <mergeCell ref="A166:F166"/>
    <mergeCell ref="A167:F167"/>
    <mergeCell ref="A156:F156"/>
    <mergeCell ref="A157:F157"/>
    <mergeCell ref="A158:F158"/>
    <mergeCell ref="A159:F159"/>
    <mergeCell ref="A160:F160"/>
  </mergeCells>
  <dataValidations count="4">
    <dataValidation type="list" allowBlank="1" sqref="B6:B13">
      <formula1>"DAS,DAS-1,DAS-2,DAS-3,DAS-4,DAS-5,CAA-1,CAA-2,CAA-3,CAA-4,CAA-5"</formula1>
    </dataValidation>
    <dataValidation type="list" allowBlank="1" sqref="B30:B33">
      <formula1>"FDA,FDA-1,FDA-2,FDA-3,FDA-4"</formula1>
    </dataValidation>
    <dataValidation type="list" allowBlank="1" sqref="B44:B81">
      <formula1>"FGS-1,FGS-2,FGS-3,FGA-1,FGA-2,FGA-3"</formula1>
    </dataValidation>
    <dataValidation type="list" allowBlank="1" sqref="D44:D81 D6:D13 D30:D33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74"/>
  <sheetViews>
    <sheetView workbookViewId="0">
      <selection sqref="A1:XFD2"/>
    </sheetView>
  </sheetViews>
  <sheetFormatPr defaultRowHeight="15" x14ac:dyDescent="0.25"/>
  <cols>
    <col min="1" max="1" width="57.7109375" customWidth="1"/>
    <col min="2" max="2" width="9.28515625" customWidth="1"/>
    <col min="3" max="3" width="13.140625" customWidth="1"/>
    <col min="6" max="6" width="64.28515625" customWidth="1"/>
    <col min="7" max="7" width="13.140625" customWidth="1"/>
    <col min="8" max="8" width="12.7109375" customWidth="1"/>
    <col min="9" max="9" width="12.140625" customWidth="1"/>
    <col min="10" max="10" width="12.42578125" customWidth="1"/>
  </cols>
  <sheetData>
    <row r="1" spans="1:27" ht="21" x14ac:dyDescent="0.35">
      <c r="A1" s="145" t="s">
        <v>85</v>
      </c>
      <c r="B1" s="146"/>
      <c r="C1" s="146"/>
      <c r="D1" s="146"/>
      <c r="E1" s="146"/>
      <c r="F1" s="146"/>
      <c r="G1" s="146"/>
      <c r="H1" s="146"/>
      <c r="I1" s="146"/>
      <c r="J1" s="146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</row>
    <row r="2" spans="1:27" ht="21" x14ac:dyDescent="0.3">
      <c r="A2" s="147" t="s">
        <v>86</v>
      </c>
      <c r="B2" s="148"/>
      <c r="C2" s="148"/>
      <c r="D2" s="148"/>
      <c r="E2" s="148"/>
      <c r="F2" s="148"/>
      <c r="G2" s="148"/>
      <c r="H2" s="148"/>
      <c r="I2" s="148"/>
      <c r="J2" s="148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5"/>
      <c r="AA2" s="55"/>
    </row>
    <row r="3" spans="1:27" ht="27.75" customHeight="1" x14ac:dyDescent="0.25">
      <c r="A3" s="115">
        <v>45425</v>
      </c>
      <c r="B3" s="181" t="s">
        <v>11</v>
      </c>
      <c r="C3" s="182"/>
      <c r="D3" s="182"/>
      <c r="E3" s="182"/>
      <c r="F3" s="182"/>
      <c r="G3" s="182"/>
      <c r="H3" s="182"/>
      <c r="I3" s="182"/>
      <c r="J3" s="183"/>
    </row>
    <row r="4" spans="1:27" x14ac:dyDescent="0.25">
      <c r="A4" s="184" t="s">
        <v>87</v>
      </c>
      <c r="B4" s="185"/>
      <c r="C4" s="185"/>
      <c r="D4" s="185"/>
      <c r="E4" s="185"/>
      <c r="F4" s="185"/>
      <c r="G4" s="185"/>
      <c r="H4" s="185"/>
      <c r="I4" s="185"/>
      <c r="J4" s="186"/>
    </row>
    <row r="5" spans="1:27" ht="22.5" x14ac:dyDescent="0.25">
      <c r="A5" s="56" t="s">
        <v>88</v>
      </c>
      <c r="B5" s="57" t="s">
        <v>89</v>
      </c>
      <c r="C5" s="57" t="s">
        <v>90</v>
      </c>
      <c r="D5" s="57" t="s">
        <v>91</v>
      </c>
      <c r="E5" s="57" t="s">
        <v>92</v>
      </c>
      <c r="F5" s="56" t="s">
        <v>93</v>
      </c>
      <c r="G5" s="57" t="s">
        <v>94</v>
      </c>
      <c r="H5" s="57" t="s">
        <v>95</v>
      </c>
      <c r="I5" s="57" t="s">
        <v>96</v>
      </c>
      <c r="J5" s="57" t="s">
        <v>97</v>
      </c>
    </row>
    <row r="6" spans="1:27" x14ac:dyDescent="0.25">
      <c r="A6" s="58" t="s">
        <v>98</v>
      </c>
      <c r="B6" s="59" t="s">
        <v>99</v>
      </c>
      <c r="C6" s="60" t="s">
        <v>100</v>
      </c>
      <c r="D6" s="60" t="s">
        <v>101</v>
      </c>
      <c r="E6" s="61">
        <v>1</v>
      </c>
      <c r="F6" s="62" t="s">
        <v>102</v>
      </c>
      <c r="G6" s="63">
        <v>0</v>
      </c>
      <c r="H6" s="63">
        <v>8479.33</v>
      </c>
      <c r="I6" s="63">
        <v>9360</v>
      </c>
      <c r="J6" s="64">
        <v>17839.330000000002</v>
      </c>
    </row>
    <row r="7" spans="1:27" x14ac:dyDescent="0.25">
      <c r="A7" s="58" t="s">
        <v>103</v>
      </c>
      <c r="B7" s="59" t="s">
        <v>104</v>
      </c>
      <c r="C7" s="60" t="s">
        <v>105</v>
      </c>
      <c r="D7" s="60" t="s">
        <v>14</v>
      </c>
      <c r="E7" s="61">
        <v>1</v>
      </c>
      <c r="F7" s="62" t="s">
        <v>106</v>
      </c>
      <c r="G7" s="63">
        <v>0</v>
      </c>
      <c r="H7" s="63">
        <v>1079.06</v>
      </c>
      <c r="I7" s="63">
        <v>4316.21</v>
      </c>
      <c r="J7" s="64">
        <v>5395.27</v>
      </c>
    </row>
    <row r="8" spans="1:27" x14ac:dyDescent="0.25">
      <c r="A8" s="58" t="s">
        <v>107</v>
      </c>
      <c r="B8" s="60" t="s">
        <v>104</v>
      </c>
      <c r="C8" s="60" t="s">
        <v>108</v>
      </c>
      <c r="D8" s="60" t="s">
        <v>14</v>
      </c>
      <c r="E8" s="61">
        <v>1</v>
      </c>
      <c r="F8" s="62" t="s">
        <v>109</v>
      </c>
      <c r="G8" s="63">
        <v>0</v>
      </c>
      <c r="H8" s="63">
        <v>1079.06</v>
      </c>
      <c r="I8" s="63">
        <v>4316.21</v>
      </c>
      <c r="J8" s="64">
        <v>5395.27</v>
      </c>
    </row>
    <row r="9" spans="1:27" ht="15" customHeight="1" x14ac:dyDescent="0.25">
      <c r="A9" s="58" t="s">
        <v>110</v>
      </c>
      <c r="B9" s="59" t="s">
        <v>111</v>
      </c>
      <c r="C9" s="60" t="s">
        <v>112</v>
      </c>
      <c r="D9" s="60" t="s">
        <v>14</v>
      </c>
      <c r="E9" s="61">
        <v>1</v>
      </c>
      <c r="F9" s="62" t="s">
        <v>113</v>
      </c>
      <c r="G9" s="63">
        <v>0</v>
      </c>
      <c r="H9" s="63">
        <v>500.99</v>
      </c>
      <c r="I9" s="63">
        <v>2003.96</v>
      </c>
      <c r="J9" s="64">
        <v>2504.9499999999998</v>
      </c>
    </row>
    <row r="10" spans="1:27" x14ac:dyDescent="0.25">
      <c r="A10" s="58" t="s">
        <v>114</v>
      </c>
      <c r="B10" s="59" t="s">
        <v>115</v>
      </c>
      <c r="C10" s="60" t="s">
        <v>116</v>
      </c>
      <c r="D10" s="60" t="s">
        <v>14</v>
      </c>
      <c r="E10" s="61">
        <v>1</v>
      </c>
      <c r="F10" s="62" t="s">
        <v>117</v>
      </c>
      <c r="G10" s="63">
        <v>0</v>
      </c>
      <c r="H10" s="63">
        <v>700.75</v>
      </c>
      <c r="I10" s="63">
        <v>3083.01</v>
      </c>
      <c r="J10" s="64">
        <v>3783.76</v>
      </c>
    </row>
    <row r="11" spans="1:27" x14ac:dyDescent="0.25">
      <c r="A11" s="58" t="s">
        <v>118</v>
      </c>
      <c r="B11" s="59" t="s">
        <v>115</v>
      </c>
      <c r="C11" s="60" t="s">
        <v>119</v>
      </c>
      <c r="D11" s="60" t="s">
        <v>14</v>
      </c>
      <c r="E11" s="61">
        <v>1</v>
      </c>
      <c r="F11" s="62" t="s">
        <v>120</v>
      </c>
      <c r="G11" s="63">
        <v>0</v>
      </c>
      <c r="H11" s="63">
        <v>700.75</v>
      </c>
      <c r="I11" s="63">
        <v>3083.01</v>
      </c>
      <c r="J11" s="64">
        <v>3783.76</v>
      </c>
    </row>
    <row r="12" spans="1:27" x14ac:dyDescent="0.25">
      <c r="A12" s="58" t="s">
        <v>121</v>
      </c>
      <c r="B12" s="59" t="s">
        <v>115</v>
      </c>
      <c r="C12" s="60" t="s">
        <v>122</v>
      </c>
      <c r="D12" s="60" t="s">
        <v>14</v>
      </c>
      <c r="E12" s="61">
        <v>1</v>
      </c>
      <c r="F12" s="62" t="s">
        <v>123</v>
      </c>
      <c r="G12" s="63">
        <v>0</v>
      </c>
      <c r="H12" s="63">
        <v>700.75</v>
      </c>
      <c r="I12" s="63">
        <v>3083.01</v>
      </c>
      <c r="J12" s="64">
        <v>3783.76</v>
      </c>
    </row>
    <row r="13" spans="1:27" x14ac:dyDescent="0.25">
      <c r="A13" s="58" t="s">
        <v>124</v>
      </c>
      <c r="B13" s="59" t="s">
        <v>125</v>
      </c>
      <c r="C13" s="60" t="s">
        <v>126</v>
      </c>
      <c r="D13" s="60" t="s">
        <v>14</v>
      </c>
      <c r="E13" s="61">
        <v>1</v>
      </c>
      <c r="F13" s="65" t="s">
        <v>127</v>
      </c>
      <c r="G13" s="63">
        <v>0</v>
      </c>
      <c r="H13" s="63">
        <v>0</v>
      </c>
      <c r="I13" s="63">
        <v>0</v>
      </c>
      <c r="J13" s="63">
        <v>0</v>
      </c>
    </row>
    <row r="14" spans="1:27" ht="33.75" x14ac:dyDescent="0.25">
      <c r="A14" s="66" t="s">
        <v>128</v>
      </c>
      <c r="B14" s="66" t="s">
        <v>129</v>
      </c>
      <c r="C14" s="67" t="s">
        <v>130</v>
      </c>
      <c r="D14" s="67" t="s">
        <v>131</v>
      </c>
      <c r="E14" s="67" t="s">
        <v>132</v>
      </c>
      <c r="F14" s="68"/>
      <c r="G14" s="67" t="s">
        <v>133</v>
      </c>
      <c r="H14" s="67" t="s">
        <v>134</v>
      </c>
      <c r="I14" s="67" t="s">
        <v>135</v>
      </c>
      <c r="J14" s="69"/>
    </row>
    <row r="15" spans="1:27" ht="15" customHeight="1" x14ac:dyDescent="0.25">
      <c r="A15" s="70" t="s">
        <v>136</v>
      </c>
      <c r="B15" s="71" t="s">
        <v>137</v>
      </c>
      <c r="C15" s="72">
        <f ca="1">SUMIFS($E$13:$E$16,$B$13:$B$16,"DAS",$D$13:$D$16,"&lt;&gt;VAGO")</f>
        <v>0</v>
      </c>
      <c r="D15" s="72">
        <f ca="1">SUMIFS($E$13:$E$16,$B$13:$B$16,"DAS",$D$13:$D$16,"VAGO")</f>
        <v>0</v>
      </c>
      <c r="E15" s="72">
        <f t="shared" ref="E15:E25" ca="1" si="0">C15+D15</f>
        <v>0</v>
      </c>
      <c r="F15" s="73"/>
      <c r="G15" s="74">
        <f ca="1">SUMIF($B$13:$B$16,"DAS",$G$13:$G$16)</f>
        <v>0</v>
      </c>
      <c r="H15" s="74">
        <f ca="1">SUMIF($B$13:$B$16,"DAS",$H$13:$H$16)</f>
        <v>0</v>
      </c>
      <c r="I15" s="74">
        <f ca="1">SUMIF($B$13:$B$16,"DAS",$I$13:$I$16)</f>
        <v>0</v>
      </c>
      <c r="J15" s="69"/>
    </row>
    <row r="16" spans="1:27" ht="15" customHeight="1" x14ac:dyDescent="0.25">
      <c r="A16" s="70" t="s">
        <v>138</v>
      </c>
      <c r="B16" s="71" t="s">
        <v>99</v>
      </c>
      <c r="C16" s="72">
        <v>1</v>
      </c>
      <c r="D16" s="72">
        <f ca="1">SUMIFS($E$13:$E$16,$B$13:$B$16,"DAS-1",$D$13:$D$16,"VAGO")</f>
        <v>0</v>
      </c>
      <c r="E16" s="72">
        <f t="shared" ca="1" si="0"/>
        <v>1</v>
      </c>
      <c r="F16" s="75"/>
      <c r="G16" s="74">
        <f ca="1">SUMIF($B$13:$B$16,"DAS-1",$G$13:$G$16)</f>
        <v>0</v>
      </c>
      <c r="H16" s="76">
        <v>8479.33</v>
      </c>
      <c r="I16" s="76">
        <v>9360</v>
      </c>
      <c r="J16" s="69"/>
    </row>
    <row r="17" spans="1:10" ht="15" customHeight="1" x14ac:dyDescent="0.25">
      <c r="A17" s="70" t="s">
        <v>139</v>
      </c>
      <c r="B17" s="71" t="s">
        <v>140</v>
      </c>
      <c r="C17" s="72">
        <f>SUMIFS($E$13:$E$16,$B$13:$B$16,"DAS-2",$D$13:$D$16,"&lt;&gt;VAGO")</f>
        <v>0</v>
      </c>
      <c r="D17" s="72">
        <v>0</v>
      </c>
      <c r="E17" s="72">
        <f t="shared" si="0"/>
        <v>0</v>
      </c>
      <c r="F17" s="75"/>
      <c r="G17" s="74">
        <f>SUMIF($B$13:$B$16,"DAS-2",$G$13:$G$16)</f>
        <v>0</v>
      </c>
      <c r="H17" s="74">
        <f>SUMIF($B$13:$B$16,"DAS-2",$H$13:$H$16)</f>
        <v>0</v>
      </c>
      <c r="I17" s="74">
        <f>SUMIF($B$13:$B$16,"DAS-2",$I$13:$I$16)</f>
        <v>0</v>
      </c>
      <c r="J17" s="69"/>
    </row>
    <row r="18" spans="1:10" ht="15" customHeight="1" x14ac:dyDescent="0.25">
      <c r="A18" s="70" t="s">
        <v>141</v>
      </c>
      <c r="B18" s="71" t="s">
        <v>142</v>
      </c>
      <c r="C18" s="72">
        <f>SUMIFS($E$13:$E$16,$B$13:$B$16,"DAS-3",$D$13:$D$16,"&lt;&gt;VAGO")</f>
        <v>0</v>
      </c>
      <c r="D18" s="72">
        <f>SUMIFS($E$13:$E$16,$B$13:$B$16,"DAS-3",$D$13:$D$16,"VAGO")</f>
        <v>0</v>
      </c>
      <c r="E18" s="72">
        <f t="shared" si="0"/>
        <v>0</v>
      </c>
      <c r="F18" s="75"/>
      <c r="G18" s="74">
        <f>SUMIF($B$13:$B$16,"DAS-3",$G$13:$G$16)</f>
        <v>0</v>
      </c>
      <c r="H18" s="74">
        <f>SUMIF($B$13:$B$16,"DAS-3",$H$13:$H$16)</f>
        <v>0</v>
      </c>
      <c r="I18" s="74">
        <f>SUMIF($B$13:$B$16,"DAS-3",$I$13:$I$16)</f>
        <v>0</v>
      </c>
      <c r="J18" s="69"/>
    </row>
    <row r="19" spans="1:10" ht="15" customHeight="1" x14ac:dyDescent="0.25">
      <c r="A19" s="77" t="s">
        <v>143</v>
      </c>
      <c r="B19" s="71" t="s">
        <v>144</v>
      </c>
      <c r="C19" s="72">
        <f>SUMIFS($E$13:$E$16,$B$13:$B$16,"DAS-4",$D$13:$D$16,"&lt;&gt;VAGO")</f>
        <v>0</v>
      </c>
      <c r="D19" s="72">
        <f>SUMIFS($E$13:$E$16,$B$13:$B$16,"DAS-4",$D$13:$D$16,"VAGO")</f>
        <v>0</v>
      </c>
      <c r="E19" s="72">
        <f t="shared" si="0"/>
        <v>0</v>
      </c>
      <c r="F19" s="78"/>
      <c r="G19" s="74">
        <f>SUMIF($B$13:$B$16,"DAS-4",$G$13:$G$16)</f>
        <v>0</v>
      </c>
      <c r="H19" s="74">
        <f>SUMIF($B$13:$B$16,"DAS-4",$H$13:$H$16)</f>
        <v>0</v>
      </c>
      <c r="I19" s="74">
        <f>SUMIF($B$13:$B$16,"DAS-4",$I$13:$I$16)</f>
        <v>0</v>
      </c>
      <c r="J19" s="69"/>
    </row>
    <row r="20" spans="1:10" ht="15" customHeight="1" x14ac:dyDescent="0.25">
      <c r="A20" s="77" t="s">
        <v>145</v>
      </c>
      <c r="B20" s="71" t="s">
        <v>104</v>
      </c>
      <c r="C20" s="72">
        <v>2</v>
      </c>
      <c r="D20" s="72">
        <v>0</v>
      </c>
      <c r="E20" s="72">
        <v>2</v>
      </c>
      <c r="F20" s="78"/>
      <c r="G20" s="74">
        <f>SUMIF($B$13:$B$16,"DAS-5",$G$13:$G$16)</f>
        <v>0</v>
      </c>
      <c r="H20" s="76">
        <v>2079.12</v>
      </c>
      <c r="I20" s="76">
        <v>8632.42</v>
      </c>
      <c r="J20" s="69"/>
    </row>
    <row r="21" spans="1:10" ht="15" customHeight="1" x14ac:dyDescent="0.25">
      <c r="A21" s="77" t="s">
        <v>146</v>
      </c>
      <c r="B21" s="71" t="s">
        <v>147</v>
      </c>
      <c r="C21" s="72">
        <f>SUMIFS($E$13:$E$16,$B$13:$B$16,"CAA-1",$D$13:$D$16,"&lt;&gt;VAGO")</f>
        <v>0</v>
      </c>
      <c r="D21" s="72">
        <f>SUMIFS($E$13:$E$16,$B$13:$B$16,"CAA-1",$D$13:$D$16,"VAGO")</f>
        <v>0</v>
      </c>
      <c r="E21" s="72">
        <f t="shared" si="0"/>
        <v>0</v>
      </c>
      <c r="F21" s="78"/>
      <c r="G21" s="74">
        <f>SUMIF($B$13:$B$16,"CAA-1",$G$13:$G$16)</f>
        <v>0</v>
      </c>
      <c r="H21" s="74">
        <f>SUMIF($B$13:$B$16,"CAA-1",$H$13:$H$16)</f>
        <v>0</v>
      </c>
      <c r="I21" s="74">
        <f>SUMIF($B$13:$B$16,"CAA-1",$I$13:$I$16)</f>
        <v>0</v>
      </c>
      <c r="J21" s="69"/>
    </row>
    <row r="22" spans="1:10" ht="15" customHeight="1" x14ac:dyDescent="0.25">
      <c r="A22" s="77" t="s">
        <v>148</v>
      </c>
      <c r="B22" s="71" t="s">
        <v>115</v>
      </c>
      <c r="C22" s="72">
        <v>3</v>
      </c>
      <c r="D22" s="72">
        <v>0</v>
      </c>
      <c r="E22" s="72">
        <v>3</v>
      </c>
      <c r="F22" s="78"/>
      <c r="G22" s="74">
        <f>SUMIF($B$13:$B$16,"CAA-2",$G$13:$G$16)</f>
        <v>0</v>
      </c>
      <c r="H22" s="76">
        <v>2102.25</v>
      </c>
      <c r="I22" s="76">
        <v>9249.0300000000007</v>
      </c>
      <c r="J22" s="69"/>
    </row>
    <row r="23" spans="1:10" ht="15" customHeight="1" x14ac:dyDescent="0.25">
      <c r="A23" s="77" t="s">
        <v>149</v>
      </c>
      <c r="B23" s="71" t="s">
        <v>111</v>
      </c>
      <c r="C23" s="72">
        <v>1</v>
      </c>
      <c r="D23" s="72">
        <v>0</v>
      </c>
      <c r="E23" s="72">
        <f t="shared" si="0"/>
        <v>1</v>
      </c>
      <c r="F23" s="75" t="s">
        <v>150</v>
      </c>
      <c r="G23" s="74">
        <f>SUMIF($B$13:$B$16,"CAA-3",$G$13:$G$16)</f>
        <v>0</v>
      </c>
      <c r="H23" s="76">
        <v>500.99</v>
      </c>
      <c r="I23" s="76">
        <v>2003.96</v>
      </c>
      <c r="J23" s="69"/>
    </row>
    <row r="24" spans="1:10" ht="15" customHeight="1" x14ac:dyDescent="0.25">
      <c r="A24" s="77" t="s">
        <v>151</v>
      </c>
      <c r="B24" s="71" t="s">
        <v>125</v>
      </c>
      <c r="C24" s="72">
        <v>0</v>
      </c>
      <c r="D24" s="72">
        <v>1</v>
      </c>
      <c r="E24" s="72">
        <v>1</v>
      </c>
      <c r="F24" s="75"/>
      <c r="G24" s="74">
        <f>SUMIF($B$13:$B$16,"CAA-4",$G$13:$G$16)</f>
        <v>0</v>
      </c>
      <c r="H24" s="74">
        <f>SUMIF($B$13:$B$16,"CAA-4",$G$13:$G$16)</f>
        <v>0</v>
      </c>
      <c r="I24" s="74">
        <f>SUMIF($B$13:$B$16,"CAA-4",$G$13:$G$16)</f>
        <v>0</v>
      </c>
      <c r="J24" s="69"/>
    </row>
    <row r="25" spans="1:10" ht="15" customHeight="1" x14ac:dyDescent="0.25">
      <c r="A25" s="77" t="s">
        <v>152</v>
      </c>
      <c r="B25" s="71" t="s">
        <v>153</v>
      </c>
      <c r="C25" s="72">
        <f>SUMIFS($E$13:$E$16,$B$13:$B$16,"CAA-5",$D$13:$D$16,"&lt;&gt;VAGO")</f>
        <v>0</v>
      </c>
      <c r="D25" s="72">
        <f>SUMIFS($E$13:$E$16,$B$13:$B$16,"CAA-5",$D$13:$D$16,"VAGO")</f>
        <v>0</v>
      </c>
      <c r="E25" s="72">
        <f t="shared" si="0"/>
        <v>0</v>
      </c>
      <c r="F25" s="75"/>
      <c r="G25" s="74">
        <f>SUMIF($B$13:$B$16,"CAA-5",$G$13:$G$16)</f>
        <v>0</v>
      </c>
      <c r="H25" s="74">
        <f>SUMIF($B$13:$B$16,"CAA-5",$H$13:$H$16)</f>
        <v>0</v>
      </c>
      <c r="I25" s="74">
        <f>SUMIF($B$13:$B$16,"CAA-5",$I$13:$I$16)</f>
        <v>0</v>
      </c>
      <c r="J25" s="69"/>
    </row>
    <row r="26" spans="1:10" ht="35.25" customHeight="1" x14ac:dyDescent="0.25">
      <c r="A26" s="66" t="s">
        <v>154</v>
      </c>
      <c r="B26" s="79"/>
      <c r="C26" s="67">
        <v>7</v>
      </c>
      <c r="D26" s="67">
        <v>0</v>
      </c>
      <c r="E26" s="67">
        <v>8</v>
      </c>
      <c r="F26" s="79"/>
      <c r="G26" s="80">
        <f ca="1">SUM(G15:G25)</f>
        <v>0</v>
      </c>
      <c r="H26" s="80">
        <v>14573.19</v>
      </c>
      <c r="I26" s="80">
        <v>35911.43</v>
      </c>
      <c r="J26" s="69"/>
    </row>
    <row r="27" spans="1:10" x14ac:dyDescent="0.25">
      <c r="A27" s="81"/>
      <c r="B27" s="81"/>
      <c r="C27" s="81"/>
      <c r="D27" s="81"/>
      <c r="E27" s="81"/>
      <c r="F27" s="81"/>
      <c r="G27" s="81"/>
      <c r="H27" s="82"/>
      <c r="I27" s="82"/>
      <c r="J27" s="69"/>
    </row>
    <row r="28" spans="1:10" x14ac:dyDescent="0.25">
      <c r="A28" s="187" t="s">
        <v>155</v>
      </c>
      <c r="B28" s="182"/>
      <c r="C28" s="182"/>
      <c r="D28" s="182"/>
      <c r="E28" s="182"/>
      <c r="F28" s="182"/>
      <c r="G28" s="182"/>
      <c r="H28" s="182"/>
      <c r="I28" s="183"/>
      <c r="J28" s="69"/>
    </row>
    <row r="29" spans="1:10" ht="22.5" x14ac:dyDescent="0.25">
      <c r="A29" s="57" t="s">
        <v>156</v>
      </c>
      <c r="B29" s="57" t="s">
        <v>157</v>
      </c>
      <c r="C29" s="57" t="s">
        <v>158</v>
      </c>
      <c r="D29" s="57" t="s">
        <v>159</v>
      </c>
      <c r="E29" s="57" t="s">
        <v>160</v>
      </c>
      <c r="F29" s="57" t="s">
        <v>161</v>
      </c>
      <c r="G29" s="57" t="s">
        <v>162</v>
      </c>
      <c r="H29" s="57" t="s">
        <v>163</v>
      </c>
      <c r="I29" s="57" t="s">
        <v>164</v>
      </c>
      <c r="J29" s="69"/>
    </row>
    <row r="30" spans="1:10" ht="15" customHeight="1" x14ac:dyDescent="0.25">
      <c r="A30" s="83" t="s">
        <v>165</v>
      </c>
      <c r="B30" s="84" t="s">
        <v>166</v>
      </c>
      <c r="C30" s="60" t="s">
        <v>116</v>
      </c>
      <c r="D30" s="60" t="s">
        <v>101</v>
      </c>
      <c r="E30" s="71">
        <v>1</v>
      </c>
      <c r="F30" s="85" t="s">
        <v>167</v>
      </c>
      <c r="G30" s="74">
        <v>8903.2999999999993</v>
      </c>
      <c r="H30" s="74">
        <v>4316.21</v>
      </c>
      <c r="I30" s="74">
        <v>13219.51</v>
      </c>
      <c r="J30" s="69"/>
    </row>
    <row r="31" spans="1:10" ht="15" customHeight="1" x14ac:dyDescent="0.25">
      <c r="A31" s="83" t="s">
        <v>168</v>
      </c>
      <c r="B31" s="84" t="s">
        <v>166</v>
      </c>
      <c r="C31" s="60" t="s">
        <v>169</v>
      </c>
      <c r="D31" s="60" t="s">
        <v>101</v>
      </c>
      <c r="E31" s="71">
        <v>1</v>
      </c>
      <c r="F31" s="86" t="s">
        <v>170</v>
      </c>
      <c r="G31" s="87">
        <v>5404.89</v>
      </c>
      <c r="H31" s="74">
        <v>1726.48</v>
      </c>
      <c r="I31" s="74">
        <v>7131.37</v>
      </c>
      <c r="J31" s="69"/>
    </row>
    <row r="32" spans="1:10" ht="15" customHeight="1" x14ac:dyDescent="0.25">
      <c r="A32" s="83" t="s">
        <v>171</v>
      </c>
      <c r="B32" s="84" t="s">
        <v>166</v>
      </c>
      <c r="C32" s="60" t="s">
        <v>172</v>
      </c>
      <c r="D32" s="60" t="s">
        <v>101</v>
      </c>
      <c r="E32" s="71">
        <v>1</v>
      </c>
      <c r="F32" s="83" t="s">
        <v>173</v>
      </c>
      <c r="G32" s="74">
        <v>7691</v>
      </c>
      <c r="H32" s="74">
        <v>3884.59</v>
      </c>
      <c r="I32" s="74">
        <v>11575.59</v>
      </c>
      <c r="J32" s="69"/>
    </row>
    <row r="33" spans="1:10" ht="15" customHeight="1" x14ac:dyDescent="0.25">
      <c r="A33" s="83" t="s">
        <v>174</v>
      </c>
      <c r="B33" s="84" t="s">
        <v>175</v>
      </c>
      <c r="C33" s="60" t="s">
        <v>116</v>
      </c>
      <c r="D33" s="60" t="s">
        <v>101</v>
      </c>
      <c r="E33" s="71">
        <v>1</v>
      </c>
      <c r="F33" s="86" t="s">
        <v>176</v>
      </c>
      <c r="G33" s="74">
        <v>7691</v>
      </c>
      <c r="H33" s="74">
        <v>3083.01</v>
      </c>
      <c r="I33" s="74">
        <v>10777.01</v>
      </c>
      <c r="J33" s="69"/>
    </row>
    <row r="34" spans="1:10" ht="76.5" customHeight="1" x14ac:dyDescent="0.25">
      <c r="A34" s="66" t="s">
        <v>177</v>
      </c>
      <c r="B34" s="66" t="s">
        <v>178</v>
      </c>
      <c r="C34" s="67" t="s">
        <v>179</v>
      </c>
      <c r="D34" s="67" t="s">
        <v>180</v>
      </c>
      <c r="E34" s="67" t="s">
        <v>181</v>
      </c>
      <c r="F34" s="88"/>
      <c r="G34" s="67" t="s">
        <v>182</v>
      </c>
      <c r="H34" s="67" t="s">
        <v>183</v>
      </c>
      <c r="I34" s="67" t="s">
        <v>184</v>
      </c>
      <c r="J34" s="69"/>
    </row>
    <row r="35" spans="1:10" ht="15" customHeight="1" x14ac:dyDescent="0.25">
      <c r="A35" s="70" t="s">
        <v>185</v>
      </c>
      <c r="B35" s="89" t="s">
        <v>186</v>
      </c>
      <c r="C35" s="72">
        <f ca="1">SUMIFS($E$30:$E$36,$B$30:$B$36,"FDA",$D$30:$D$36,"&lt;&gt;VAGO")</f>
        <v>0</v>
      </c>
      <c r="D35" s="72">
        <f ca="1">SUMIFS($E$30:$E$36,$B$30:$B$36,"FDA",$D$30:$D$36,"VAGO")</f>
        <v>0</v>
      </c>
      <c r="E35" s="72">
        <f t="shared" ref="E35:E39" ca="1" si="1">C35+D35</f>
        <v>0</v>
      </c>
      <c r="F35" s="73"/>
      <c r="G35" s="90">
        <f ca="1">SUMIF($B$30:$B$36,"FDA",$G$30:$G$36)</f>
        <v>0</v>
      </c>
      <c r="H35" s="90">
        <f ca="1">SUMIF($B$30:$B$36,"FDA",$H$30:$H$36)</f>
        <v>0</v>
      </c>
      <c r="I35" s="90">
        <f ca="1">SUMIF($B$30:$B$36,"FDA",$I$30:$I$36)</f>
        <v>0</v>
      </c>
      <c r="J35" s="69"/>
    </row>
    <row r="36" spans="1:10" ht="15" customHeight="1" x14ac:dyDescent="0.25">
      <c r="A36" s="70" t="s">
        <v>187</v>
      </c>
      <c r="B36" s="89" t="s">
        <v>188</v>
      </c>
      <c r="C36" s="72">
        <f ca="1">SUMIFS($E$30:$E$36,$B$30:$B$36,"FDA-1",$D$30:$D$36,"&lt;&gt;VAGO")</f>
        <v>0</v>
      </c>
      <c r="D36" s="72">
        <f ca="1">SUMIFS($E$30:$E$36,$B$30:$B$36,"FDA-1",$D$30:$D$36,"VAGO")</f>
        <v>0</v>
      </c>
      <c r="E36" s="72">
        <f t="shared" ca="1" si="1"/>
        <v>0</v>
      </c>
      <c r="F36" s="73"/>
      <c r="G36" s="90">
        <f ca="1">SUMIF($B$30:$B$36,"FDA-1",$G$30:$G$36)</f>
        <v>0</v>
      </c>
      <c r="H36" s="90">
        <f ca="1">SUMIF($B$30:$B$36,"FDA-1",$H$30:$H$36)</f>
        <v>0</v>
      </c>
      <c r="I36" s="90">
        <f ca="1">SUMIF($B$30:$B$36,"FDA-1",$I$30:$I$36)</f>
        <v>0</v>
      </c>
      <c r="J36" s="69"/>
    </row>
    <row r="37" spans="1:10" ht="15" customHeight="1" x14ac:dyDescent="0.25">
      <c r="A37" s="70" t="s">
        <v>189</v>
      </c>
      <c r="B37" s="89" t="s">
        <v>190</v>
      </c>
      <c r="C37" s="72">
        <f>SUMIFS($E$30:$E$36,$B$30:$B$36,"FDA-2",$D$30:$D$36,"&lt;&gt;VAGO")</f>
        <v>0</v>
      </c>
      <c r="D37" s="72">
        <f>SUMIFS($E$30:$E$36,$B$30:$B$36,"FDA-2",$D$30:$D$36,"VAGO")</f>
        <v>0</v>
      </c>
      <c r="E37" s="72">
        <f t="shared" si="1"/>
        <v>0</v>
      </c>
      <c r="F37" s="75"/>
      <c r="G37" s="90">
        <f>SUMIF($B$30:$B$36,"FDA-2",$G$30:$G$36)</f>
        <v>0</v>
      </c>
      <c r="H37" s="90">
        <f>SUMIF($B$30:$B$36,"FDA-2",$H$30:$H$36)</f>
        <v>0</v>
      </c>
      <c r="I37" s="90">
        <f>SUMIF($B$30:$B$36,"FDA-2",$I$30:$I$36)</f>
        <v>0</v>
      </c>
      <c r="J37" s="69"/>
    </row>
    <row r="38" spans="1:10" ht="15" customHeight="1" x14ac:dyDescent="0.25">
      <c r="A38" s="70" t="s">
        <v>191</v>
      </c>
      <c r="B38" s="89" t="s">
        <v>166</v>
      </c>
      <c r="C38" s="72">
        <f>SUMIFS($E$30:$E$36,$B$30:$B$36,"FDA-3",$D$30:$D$36,"&lt;&gt;VAGO")</f>
        <v>3</v>
      </c>
      <c r="D38" s="72">
        <f>SUMIFS($E$30:$E$36,$B$30:$B$36,"FDA-3",$D$30:$D$36,"VAGO")</f>
        <v>0</v>
      </c>
      <c r="E38" s="72">
        <f t="shared" si="1"/>
        <v>3</v>
      </c>
      <c r="F38" s="78" t="s">
        <v>192</v>
      </c>
      <c r="G38" s="90">
        <v>21999.19</v>
      </c>
      <c r="H38" s="90">
        <v>9927.2800000000007</v>
      </c>
      <c r="I38" s="90">
        <v>31916.47</v>
      </c>
      <c r="J38" s="69"/>
    </row>
    <row r="39" spans="1:10" ht="15" customHeight="1" x14ac:dyDescent="0.25">
      <c r="A39" s="70" t="s">
        <v>193</v>
      </c>
      <c r="B39" s="89" t="s">
        <v>175</v>
      </c>
      <c r="C39" s="72">
        <f>SUMIFS($E$30:$E$36,$B$30:$B$36,"FDA-4",$D$30:$D$36,"&lt;&gt;VAGO")</f>
        <v>1</v>
      </c>
      <c r="D39" s="72">
        <f>SUMIFS($E$30:$E$36,$B$30:$B$36,"FDA-4",$D$30:$D$36,"VAGO")</f>
        <v>0</v>
      </c>
      <c r="E39" s="72">
        <f t="shared" si="1"/>
        <v>1</v>
      </c>
      <c r="F39" s="75" t="s">
        <v>194</v>
      </c>
      <c r="G39" s="90">
        <f>SUMIF($B$30:$B$36,"FDA-4",$G$30:$G$36)</f>
        <v>7691</v>
      </c>
      <c r="H39" s="90">
        <f>SUMIF($B$30:$B$36,"FDA-4",$H$30:$H$36)</f>
        <v>3083.01</v>
      </c>
      <c r="I39" s="90">
        <f>SUMIF($B$30:$B$36,"FDA-4",$I$30:$I$36)</f>
        <v>10777.01</v>
      </c>
      <c r="J39" s="69"/>
    </row>
    <row r="40" spans="1:10" ht="53.25" customHeight="1" x14ac:dyDescent="0.25">
      <c r="A40" s="66" t="s">
        <v>195</v>
      </c>
      <c r="B40" s="88"/>
      <c r="C40" s="67">
        <f t="shared" ref="C40:E40" ca="1" si="2">SUM(C36:C39)</f>
        <v>4</v>
      </c>
      <c r="D40" s="67">
        <f t="shared" ca="1" si="2"/>
        <v>0</v>
      </c>
      <c r="E40" s="67">
        <f t="shared" ca="1" si="2"/>
        <v>4</v>
      </c>
      <c r="F40" s="88"/>
      <c r="G40" s="91">
        <v>29690.19</v>
      </c>
      <c r="H40" s="91">
        <v>13010.29</v>
      </c>
      <c r="I40" s="91">
        <v>42700.480000000003</v>
      </c>
      <c r="J40" s="69"/>
    </row>
    <row r="41" spans="1:10" x14ac:dyDescent="0.25">
      <c r="A41" s="92"/>
      <c r="B41" s="92"/>
      <c r="C41" s="92"/>
      <c r="D41" s="92"/>
      <c r="E41" s="92"/>
      <c r="F41" s="92"/>
      <c r="G41" s="92"/>
      <c r="H41" s="92"/>
      <c r="I41" s="93"/>
      <c r="J41" s="69"/>
    </row>
    <row r="42" spans="1:10" x14ac:dyDescent="0.25">
      <c r="A42" s="187" t="s">
        <v>196</v>
      </c>
      <c r="B42" s="182"/>
      <c r="C42" s="182"/>
      <c r="D42" s="182"/>
      <c r="E42" s="182"/>
      <c r="F42" s="182"/>
      <c r="G42" s="182"/>
      <c r="H42" s="182"/>
      <c r="I42" s="183"/>
      <c r="J42" s="69"/>
    </row>
    <row r="43" spans="1:10" ht="22.5" x14ac:dyDescent="0.25">
      <c r="A43" s="94" t="s">
        <v>197</v>
      </c>
      <c r="B43" s="57" t="s">
        <v>198</v>
      </c>
      <c r="C43" s="57" t="s">
        <v>199</v>
      </c>
      <c r="D43" s="57" t="s">
        <v>200</v>
      </c>
      <c r="E43" s="57" t="s">
        <v>201</v>
      </c>
      <c r="F43" s="57" t="s">
        <v>202</v>
      </c>
      <c r="G43" s="57" t="s">
        <v>203</v>
      </c>
      <c r="H43" s="57" t="s">
        <v>204</v>
      </c>
      <c r="I43" s="57" t="s">
        <v>205</v>
      </c>
      <c r="J43" s="69"/>
    </row>
    <row r="44" spans="1:10" ht="15" customHeight="1" x14ac:dyDescent="0.25">
      <c r="A44" s="95" t="s">
        <v>206</v>
      </c>
      <c r="B44" s="96" t="s">
        <v>72</v>
      </c>
      <c r="C44" s="97"/>
      <c r="D44" s="97" t="s">
        <v>101</v>
      </c>
      <c r="E44" s="98">
        <v>1</v>
      </c>
      <c r="F44" s="99" t="s">
        <v>207</v>
      </c>
      <c r="G44" s="100">
        <v>5933.35</v>
      </c>
      <c r="H44" s="100">
        <v>1392.8</v>
      </c>
      <c r="I44" s="90">
        <f>SUM(G44:H44)</f>
        <v>7326.1500000000005</v>
      </c>
      <c r="J44" s="101"/>
    </row>
    <row r="45" spans="1:10" ht="15" customHeight="1" x14ac:dyDescent="0.25">
      <c r="A45" s="95" t="s">
        <v>208</v>
      </c>
      <c r="B45" s="96" t="s">
        <v>72</v>
      </c>
      <c r="C45" s="97"/>
      <c r="D45" s="97" t="s">
        <v>101</v>
      </c>
      <c r="E45" s="98">
        <v>1</v>
      </c>
      <c r="F45" s="83" t="s">
        <v>209</v>
      </c>
      <c r="G45" s="100">
        <v>5675.13</v>
      </c>
      <c r="H45" s="100">
        <v>1392.8</v>
      </c>
      <c r="I45" s="90">
        <v>7067.93</v>
      </c>
      <c r="J45" s="101"/>
    </row>
    <row r="46" spans="1:10" ht="22.5" customHeight="1" x14ac:dyDescent="0.25">
      <c r="A46" s="102" t="s">
        <v>210</v>
      </c>
      <c r="B46" s="103" t="s">
        <v>72</v>
      </c>
      <c r="C46" s="103"/>
      <c r="D46" s="60" t="s">
        <v>101</v>
      </c>
      <c r="E46" s="71">
        <v>1</v>
      </c>
      <c r="F46" s="102" t="s">
        <v>211</v>
      </c>
      <c r="G46" s="100" t="s">
        <v>212</v>
      </c>
      <c r="H46" s="100" t="s">
        <v>213</v>
      </c>
      <c r="I46" s="90">
        <v>15301.31</v>
      </c>
      <c r="J46" s="69"/>
    </row>
    <row r="47" spans="1:10" ht="15" customHeight="1" x14ac:dyDescent="0.25">
      <c r="A47" s="83" t="s">
        <v>214</v>
      </c>
      <c r="B47" s="103" t="s">
        <v>72</v>
      </c>
      <c r="C47" s="60"/>
      <c r="D47" s="60" t="s">
        <v>101</v>
      </c>
      <c r="E47" s="71">
        <v>1</v>
      </c>
      <c r="F47" s="83" t="s">
        <v>215</v>
      </c>
      <c r="G47" s="100">
        <v>5250.46</v>
      </c>
      <c r="H47" s="100">
        <v>1392.8</v>
      </c>
      <c r="I47" s="90">
        <f t="shared" ref="I47:I81" si="3">SUM(G47:H47)</f>
        <v>6643.26</v>
      </c>
      <c r="J47" s="69"/>
    </row>
    <row r="48" spans="1:10" ht="15" customHeight="1" x14ac:dyDescent="0.25">
      <c r="A48" s="83" t="s">
        <v>216</v>
      </c>
      <c r="B48" s="103" t="s">
        <v>72</v>
      </c>
      <c r="C48" s="60"/>
      <c r="D48" s="60" t="s">
        <v>101</v>
      </c>
      <c r="E48" s="71">
        <v>1</v>
      </c>
      <c r="F48" s="83" t="s">
        <v>217</v>
      </c>
      <c r="G48" s="100">
        <v>5227.96</v>
      </c>
      <c r="H48" s="100">
        <v>1392.8</v>
      </c>
      <c r="I48" s="90">
        <f t="shared" si="3"/>
        <v>6620.76</v>
      </c>
      <c r="J48" s="69"/>
    </row>
    <row r="49" spans="1:10" ht="15" customHeight="1" x14ac:dyDescent="0.25">
      <c r="A49" s="83" t="s">
        <v>218</v>
      </c>
      <c r="B49" s="103" t="s">
        <v>72</v>
      </c>
      <c r="C49" s="60"/>
      <c r="D49" s="60" t="s">
        <v>101</v>
      </c>
      <c r="E49" s="71">
        <v>1</v>
      </c>
      <c r="F49" s="83" t="s">
        <v>219</v>
      </c>
      <c r="G49" s="100">
        <v>7691</v>
      </c>
      <c r="H49" s="100">
        <v>1392.8</v>
      </c>
      <c r="I49" s="90">
        <f t="shared" si="3"/>
        <v>9083.7999999999993</v>
      </c>
      <c r="J49" s="69"/>
    </row>
    <row r="50" spans="1:10" ht="15" customHeight="1" x14ac:dyDescent="0.25">
      <c r="A50" s="83" t="s">
        <v>220</v>
      </c>
      <c r="B50" s="103" t="s">
        <v>72</v>
      </c>
      <c r="C50" s="60"/>
      <c r="D50" s="60" t="s">
        <v>101</v>
      </c>
      <c r="E50" s="71">
        <v>1</v>
      </c>
      <c r="F50" s="83" t="s">
        <v>221</v>
      </c>
      <c r="G50" s="100">
        <v>8299.11</v>
      </c>
      <c r="H50" s="100">
        <v>1392.8</v>
      </c>
      <c r="I50" s="90">
        <f t="shared" si="3"/>
        <v>9691.91</v>
      </c>
      <c r="J50" s="69"/>
    </row>
    <row r="51" spans="1:10" ht="15" customHeight="1" x14ac:dyDescent="0.25">
      <c r="A51" s="83" t="s">
        <v>222</v>
      </c>
      <c r="B51" s="103" t="s">
        <v>72</v>
      </c>
      <c r="C51" s="60"/>
      <c r="D51" s="60" t="s">
        <v>101</v>
      </c>
      <c r="E51" s="71">
        <v>1</v>
      </c>
      <c r="F51" s="83" t="s">
        <v>223</v>
      </c>
      <c r="G51" s="100">
        <v>4902.3900000000003</v>
      </c>
      <c r="H51" s="100">
        <v>1392.8</v>
      </c>
      <c r="I51" s="90">
        <f t="shared" si="3"/>
        <v>6295.1900000000005</v>
      </c>
      <c r="J51" s="69"/>
    </row>
    <row r="52" spans="1:10" ht="15" customHeight="1" x14ac:dyDescent="0.25">
      <c r="A52" s="83" t="s">
        <v>224</v>
      </c>
      <c r="B52" s="103" t="s">
        <v>72</v>
      </c>
      <c r="C52" s="60"/>
      <c r="D52" s="60" t="s">
        <v>101</v>
      </c>
      <c r="E52" s="71">
        <v>1</v>
      </c>
      <c r="F52" s="83" t="s">
        <v>225</v>
      </c>
      <c r="G52" s="100">
        <v>7691</v>
      </c>
      <c r="H52" s="100">
        <v>1392.8</v>
      </c>
      <c r="I52" s="90">
        <f t="shared" si="3"/>
        <v>9083.7999999999993</v>
      </c>
      <c r="J52" s="69"/>
    </row>
    <row r="53" spans="1:10" ht="15" customHeight="1" x14ac:dyDescent="0.25">
      <c r="A53" s="83" t="s">
        <v>226</v>
      </c>
      <c r="B53" s="103" t="s">
        <v>72</v>
      </c>
      <c r="C53" s="60"/>
      <c r="D53" s="60" t="s">
        <v>101</v>
      </c>
      <c r="E53" s="71">
        <v>1</v>
      </c>
      <c r="F53" s="83" t="s">
        <v>227</v>
      </c>
      <c r="G53" s="100">
        <v>7691</v>
      </c>
      <c r="H53" s="100">
        <v>1392.8</v>
      </c>
      <c r="I53" s="90">
        <f t="shared" si="3"/>
        <v>9083.7999999999993</v>
      </c>
      <c r="J53" s="69"/>
    </row>
    <row r="54" spans="1:10" ht="15" customHeight="1" x14ac:dyDescent="0.25">
      <c r="A54" s="83" t="s">
        <v>228</v>
      </c>
      <c r="B54" s="103" t="s">
        <v>72</v>
      </c>
      <c r="C54" s="60"/>
      <c r="D54" s="60" t="s">
        <v>101</v>
      </c>
      <c r="E54" s="71">
        <v>1</v>
      </c>
      <c r="F54" s="83" t="s">
        <v>229</v>
      </c>
      <c r="G54" s="100">
        <v>8075.56</v>
      </c>
      <c r="H54" s="100">
        <v>1392.8</v>
      </c>
      <c r="I54" s="90">
        <f t="shared" si="3"/>
        <v>9468.36</v>
      </c>
      <c r="J54" s="69"/>
    </row>
    <row r="55" spans="1:10" ht="15" customHeight="1" x14ac:dyDescent="0.25">
      <c r="A55" s="83" t="s">
        <v>230</v>
      </c>
      <c r="B55" s="103" t="s">
        <v>72</v>
      </c>
      <c r="C55" s="60"/>
      <c r="D55" s="60" t="s">
        <v>101</v>
      </c>
      <c r="E55" s="71">
        <v>1</v>
      </c>
      <c r="F55" s="83" t="s">
        <v>231</v>
      </c>
      <c r="G55" s="100">
        <v>8075.56</v>
      </c>
      <c r="H55" s="100">
        <v>1392.8</v>
      </c>
      <c r="I55" s="90">
        <f t="shared" si="3"/>
        <v>9468.36</v>
      </c>
      <c r="J55" s="69"/>
    </row>
    <row r="56" spans="1:10" ht="15" customHeight="1" x14ac:dyDescent="0.25">
      <c r="A56" s="83" t="s">
        <v>232</v>
      </c>
      <c r="B56" s="103" t="s">
        <v>72</v>
      </c>
      <c r="C56" s="60"/>
      <c r="D56" s="60" t="s">
        <v>101</v>
      </c>
      <c r="E56" s="71">
        <v>1</v>
      </c>
      <c r="F56" s="83" t="s">
        <v>233</v>
      </c>
      <c r="G56" s="100">
        <v>7691</v>
      </c>
      <c r="H56" s="100">
        <v>1392.8</v>
      </c>
      <c r="I56" s="90">
        <f t="shared" si="3"/>
        <v>9083.7999999999993</v>
      </c>
      <c r="J56" s="69"/>
    </row>
    <row r="57" spans="1:10" ht="15" customHeight="1" x14ac:dyDescent="0.25">
      <c r="A57" s="83" t="s">
        <v>234</v>
      </c>
      <c r="B57" s="103" t="s">
        <v>72</v>
      </c>
      <c r="C57" s="60"/>
      <c r="D57" s="60" t="s">
        <v>101</v>
      </c>
      <c r="E57" s="71">
        <v>1</v>
      </c>
      <c r="F57" s="83" t="s">
        <v>235</v>
      </c>
      <c r="G57" s="100">
        <v>2295.89</v>
      </c>
      <c r="H57" s="100">
        <v>1392.8</v>
      </c>
      <c r="I57" s="90">
        <f t="shared" si="3"/>
        <v>3688.6899999999996</v>
      </c>
      <c r="J57" s="69"/>
    </row>
    <row r="58" spans="1:10" ht="15" customHeight="1" x14ac:dyDescent="0.25">
      <c r="A58" s="83" t="s">
        <v>236</v>
      </c>
      <c r="B58" s="103" t="s">
        <v>72</v>
      </c>
      <c r="C58" s="60"/>
      <c r="D58" s="60" t="s">
        <v>101</v>
      </c>
      <c r="E58" s="71">
        <v>1</v>
      </c>
      <c r="F58" s="83" t="s">
        <v>237</v>
      </c>
      <c r="G58" s="100">
        <v>5125.45</v>
      </c>
      <c r="H58" s="100">
        <v>1392.8</v>
      </c>
      <c r="I58" s="90">
        <f>SUM(G58:H58)</f>
        <v>6518.25</v>
      </c>
      <c r="J58" s="69"/>
    </row>
    <row r="59" spans="1:10" ht="15" customHeight="1" x14ac:dyDescent="0.25">
      <c r="A59" s="83" t="s">
        <v>238</v>
      </c>
      <c r="B59" s="103" t="s">
        <v>72</v>
      </c>
      <c r="C59" s="60"/>
      <c r="D59" s="60" t="s">
        <v>239</v>
      </c>
      <c r="E59" s="71">
        <v>1</v>
      </c>
      <c r="F59" s="83" t="s">
        <v>240</v>
      </c>
      <c r="G59" s="100">
        <v>0</v>
      </c>
      <c r="H59" s="100">
        <v>1392.8</v>
      </c>
      <c r="I59" s="90">
        <f t="shared" si="3"/>
        <v>1392.8</v>
      </c>
      <c r="J59" s="69"/>
    </row>
    <row r="60" spans="1:10" ht="15" customHeight="1" x14ac:dyDescent="0.25">
      <c r="A60" s="83" t="s">
        <v>241</v>
      </c>
      <c r="B60" s="103" t="s">
        <v>72</v>
      </c>
      <c r="C60" s="60"/>
      <c r="D60" s="60" t="s">
        <v>101</v>
      </c>
      <c r="E60" s="71">
        <v>1</v>
      </c>
      <c r="F60" s="83" t="s">
        <v>242</v>
      </c>
      <c r="G60" s="100">
        <v>5933.35</v>
      </c>
      <c r="H60" s="100">
        <v>1392.8</v>
      </c>
      <c r="I60" s="90">
        <f t="shared" si="3"/>
        <v>7326.1500000000005</v>
      </c>
      <c r="J60" s="69"/>
    </row>
    <row r="61" spans="1:10" ht="15" customHeight="1" x14ac:dyDescent="0.25">
      <c r="A61" s="83" t="s">
        <v>243</v>
      </c>
      <c r="B61" s="103" t="s">
        <v>72</v>
      </c>
      <c r="C61" s="60"/>
      <c r="D61" s="60" t="s">
        <v>101</v>
      </c>
      <c r="E61" s="71">
        <v>1</v>
      </c>
      <c r="F61" s="83" t="s">
        <v>380</v>
      </c>
      <c r="G61" s="100">
        <v>5125.45</v>
      </c>
      <c r="H61" s="100">
        <v>1392.8</v>
      </c>
      <c r="I61" s="90">
        <v>6518.25</v>
      </c>
      <c r="J61" s="69"/>
    </row>
    <row r="62" spans="1:10" ht="15" customHeight="1" x14ac:dyDescent="0.25">
      <c r="A62" s="83" t="s">
        <v>247</v>
      </c>
      <c r="B62" s="103" t="s">
        <v>72</v>
      </c>
      <c r="C62" s="60"/>
      <c r="D62" s="60" t="s">
        <v>101</v>
      </c>
      <c r="E62" s="71">
        <v>1</v>
      </c>
      <c r="F62" s="83" t="s">
        <v>248</v>
      </c>
      <c r="G62" s="100">
        <v>5404.89</v>
      </c>
      <c r="H62" s="100">
        <v>1392.8</v>
      </c>
      <c r="I62" s="90">
        <f t="shared" si="3"/>
        <v>6797.6900000000005</v>
      </c>
      <c r="J62" s="69"/>
    </row>
    <row r="63" spans="1:10" ht="15" customHeight="1" x14ac:dyDescent="0.25">
      <c r="A63" s="83" t="s">
        <v>249</v>
      </c>
      <c r="B63" s="103" t="s">
        <v>72</v>
      </c>
      <c r="C63" s="60"/>
      <c r="D63" s="60" t="s">
        <v>101</v>
      </c>
      <c r="E63" s="71">
        <v>1</v>
      </c>
      <c r="F63" s="83" t="s">
        <v>250</v>
      </c>
      <c r="G63" s="100">
        <v>5650.81</v>
      </c>
      <c r="H63" s="100">
        <v>1392.8</v>
      </c>
      <c r="I63" s="90">
        <f t="shared" si="3"/>
        <v>7043.6100000000006</v>
      </c>
      <c r="J63" s="69"/>
    </row>
    <row r="64" spans="1:10" ht="15" customHeight="1" x14ac:dyDescent="0.25">
      <c r="A64" s="83" t="s">
        <v>251</v>
      </c>
      <c r="B64" s="103" t="s">
        <v>72</v>
      </c>
      <c r="C64" s="60"/>
      <c r="D64" s="60" t="s">
        <v>239</v>
      </c>
      <c r="E64" s="71">
        <v>1</v>
      </c>
      <c r="F64" s="83" t="s">
        <v>252</v>
      </c>
      <c r="G64" s="100">
        <v>0</v>
      </c>
      <c r="H64" s="100">
        <v>1392.8</v>
      </c>
      <c r="I64" s="90">
        <f t="shared" si="3"/>
        <v>1392.8</v>
      </c>
      <c r="J64" s="69"/>
    </row>
    <row r="65" spans="1:10" ht="15" customHeight="1" x14ac:dyDescent="0.25">
      <c r="A65" s="83" t="s">
        <v>253</v>
      </c>
      <c r="B65" s="103" t="s">
        <v>72</v>
      </c>
      <c r="C65" s="60"/>
      <c r="D65" s="60" t="s">
        <v>101</v>
      </c>
      <c r="E65" s="71">
        <v>1</v>
      </c>
      <c r="F65" s="83" t="s">
        <v>254</v>
      </c>
      <c r="G65" s="100">
        <v>8075.56</v>
      </c>
      <c r="H65" s="100">
        <v>1392.8</v>
      </c>
      <c r="I65" s="90">
        <f t="shared" si="3"/>
        <v>9468.36</v>
      </c>
      <c r="J65" s="69"/>
    </row>
    <row r="66" spans="1:10" ht="15" customHeight="1" x14ac:dyDescent="0.25">
      <c r="A66" s="83" t="s">
        <v>255</v>
      </c>
      <c r="B66" s="103" t="s">
        <v>72</v>
      </c>
      <c r="C66" s="60"/>
      <c r="D66" s="60" t="s">
        <v>101</v>
      </c>
      <c r="E66" s="71">
        <v>1</v>
      </c>
      <c r="F66" s="83" t="s">
        <v>67</v>
      </c>
      <c r="G66" s="100">
        <v>2531.2199999999998</v>
      </c>
      <c r="H66" s="100">
        <v>1392.8</v>
      </c>
      <c r="I66" s="90">
        <f t="shared" si="3"/>
        <v>3924.0199999999995</v>
      </c>
      <c r="J66" s="69"/>
    </row>
    <row r="67" spans="1:10" ht="15" customHeight="1" x14ac:dyDescent="0.25">
      <c r="A67" s="83" t="s">
        <v>256</v>
      </c>
      <c r="B67" s="103" t="s">
        <v>69</v>
      </c>
      <c r="C67" s="60"/>
      <c r="D67" s="60" t="s">
        <v>101</v>
      </c>
      <c r="E67" s="71">
        <v>1</v>
      </c>
      <c r="F67" s="83" t="s">
        <v>257</v>
      </c>
      <c r="G67" s="100" t="s">
        <v>258</v>
      </c>
      <c r="H67" s="100">
        <v>849.76</v>
      </c>
      <c r="I67" s="90">
        <v>8940.68</v>
      </c>
      <c r="J67" s="69"/>
    </row>
    <row r="68" spans="1:10" ht="15" customHeight="1" x14ac:dyDescent="0.25">
      <c r="A68" s="83" t="s">
        <v>256</v>
      </c>
      <c r="B68" s="103" t="s">
        <v>69</v>
      </c>
      <c r="C68" s="60"/>
      <c r="D68" s="60" t="s">
        <v>101</v>
      </c>
      <c r="E68" s="71">
        <v>1</v>
      </c>
      <c r="F68" s="102" t="s">
        <v>259</v>
      </c>
      <c r="G68" s="100">
        <v>5404.89</v>
      </c>
      <c r="H68" s="100">
        <v>849.76</v>
      </c>
      <c r="I68" s="90">
        <v>6254.65</v>
      </c>
      <c r="J68" s="69"/>
    </row>
    <row r="69" spans="1:10" ht="15" customHeight="1" x14ac:dyDescent="0.25">
      <c r="A69" s="83" t="s">
        <v>256</v>
      </c>
      <c r="B69" s="103" t="s">
        <v>69</v>
      </c>
      <c r="C69" s="60"/>
      <c r="D69" s="60" t="s">
        <v>101</v>
      </c>
      <c r="E69" s="71">
        <v>1</v>
      </c>
      <c r="F69" s="83" t="s">
        <v>260</v>
      </c>
      <c r="G69" s="100">
        <v>5675.13</v>
      </c>
      <c r="H69" s="100">
        <v>849.76</v>
      </c>
      <c r="I69" s="90">
        <f t="shared" si="3"/>
        <v>6524.89</v>
      </c>
      <c r="J69" s="69"/>
    </row>
    <row r="70" spans="1:10" ht="15" customHeight="1" x14ac:dyDescent="0.25">
      <c r="A70" s="83" t="s">
        <v>261</v>
      </c>
      <c r="B70" s="103" t="s">
        <v>262</v>
      </c>
      <c r="C70" s="60"/>
      <c r="D70" s="60"/>
      <c r="E70" s="71">
        <v>1</v>
      </c>
      <c r="F70" s="104" t="s">
        <v>263</v>
      </c>
      <c r="G70" s="100">
        <v>0</v>
      </c>
      <c r="H70" s="100">
        <v>0</v>
      </c>
      <c r="I70" s="90">
        <f t="shared" si="3"/>
        <v>0</v>
      </c>
      <c r="J70" s="69"/>
    </row>
    <row r="71" spans="1:10" ht="15" customHeight="1" x14ac:dyDescent="0.25">
      <c r="A71" s="83" t="s">
        <v>261</v>
      </c>
      <c r="B71" s="103" t="s">
        <v>262</v>
      </c>
      <c r="C71" s="60"/>
      <c r="D71" s="60" t="s">
        <v>101</v>
      </c>
      <c r="E71" s="71">
        <v>1</v>
      </c>
      <c r="F71" s="83" t="s">
        <v>264</v>
      </c>
      <c r="G71" s="100">
        <v>5046.58</v>
      </c>
      <c r="H71" s="100">
        <v>505.81</v>
      </c>
      <c r="I71" s="90">
        <f t="shared" si="3"/>
        <v>5552.39</v>
      </c>
      <c r="J71" s="69"/>
    </row>
    <row r="72" spans="1:10" ht="15" customHeight="1" x14ac:dyDescent="0.25">
      <c r="A72" s="83" t="s">
        <v>261</v>
      </c>
      <c r="B72" s="103" t="s">
        <v>262</v>
      </c>
      <c r="C72" s="60"/>
      <c r="D72" s="60" t="s">
        <v>239</v>
      </c>
      <c r="E72" s="71">
        <v>1</v>
      </c>
      <c r="F72" s="83" t="s">
        <v>265</v>
      </c>
      <c r="G72" s="100">
        <v>0</v>
      </c>
      <c r="H72" s="100">
        <v>505.81</v>
      </c>
      <c r="I72" s="90">
        <f t="shared" si="3"/>
        <v>505.81</v>
      </c>
      <c r="J72" s="69"/>
    </row>
    <row r="73" spans="1:10" ht="15" customHeight="1" x14ac:dyDescent="0.25">
      <c r="A73" s="83" t="s">
        <v>261</v>
      </c>
      <c r="B73" s="103" t="s">
        <v>262</v>
      </c>
      <c r="C73" s="103"/>
      <c r="D73" s="60" t="s">
        <v>239</v>
      </c>
      <c r="E73" s="71">
        <v>1</v>
      </c>
      <c r="F73" s="86" t="s">
        <v>381</v>
      </c>
      <c r="G73" s="100">
        <v>0</v>
      </c>
      <c r="H73" s="100">
        <v>151.74</v>
      </c>
      <c r="I73" s="90">
        <f t="shared" si="3"/>
        <v>151.74</v>
      </c>
      <c r="J73" s="69"/>
    </row>
    <row r="74" spans="1:10" ht="15" customHeight="1" x14ac:dyDescent="0.25">
      <c r="A74" s="83" t="s">
        <v>261</v>
      </c>
      <c r="B74" s="103" t="s">
        <v>262</v>
      </c>
      <c r="C74" s="103"/>
      <c r="D74" s="60" t="s">
        <v>101</v>
      </c>
      <c r="E74" s="71">
        <v>1</v>
      </c>
      <c r="F74" s="86" t="s">
        <v>267</v>
      </c>
      <c r="G74" s="100">
        <v>5763.82</v>
      </c>
      <c r="H74" s="100">
        <v>505.81</v>
      </c>
      <c r="I74" s="90">
        <f t="shared" si="3"/>
        <v>6269.63</v>
      </c>
      <c r="J74" s="69"/>
    </row>
    <row r="75" spans="1:10" ht="15" customHeight="1" x14ac:dyDescent="0.25">
      <c r="A75" s="102" t="s">
        <v>268</v>
      </c>
      <c r="B75" s="103" t="s">
        <v>269</v>
      </c>
      <c r="C75" s="103"/>
      <c r="D75" s="60" t="s">
        <v>101</v>
      </c>
      <c r="E75" s="71">
        <v>1</v>
      </c>
      <c r="F75" s="102" t="s">
        <v>270</v>
      </c>
      <c r="G75" s="100">
        <v>7691</v>
      </c>
      <c r="H75" s="100">
        <v>465.35</v>
      </c>
      <c r="I75" s="90">
        <f t="shared" si="3"/>
        <v>8156.35</v>
      </c>
      <c r="J75" s="69"/>
    </row>
    <row r="76" spans="1:10" ht="15" customHeight="1" x14ac:dyDescent="0.25">
      <c r="A76" s="102" t="s">
        <v>268</v>
      </c>
      <c r="B76" s="103" t="s">
        <v>269</v>
      </c>
      <c r="C76" s="103"/>
      <c r="D76" s="60" t="s">
        <v>239</v>
      </c>
      <c r="E76" s="71">
        <v>1</v>
      </c>
      <c r="F76" s="102" t="s">
        <v>271</v>
      </c>
      <c r="G76" s="100">
        <v>0</v>
      </c>
      <c r="H76" s="100">
        <v>465.35</v>
      </c>
      <c r="I76" s="90">
        <f t="shared" si="3"/>
        <v>465.35</v>
      </c>
      <c r="J76" s="69"/>
    </row>
    <row r="77" spans="1:10" ht="15" customHeight="1" x14ac:dyDescent="0.25">
      <c r="A77" s="102" t="s">
        <v>268</v>
      </c>
      <c r="B77" s="103" t="s">
        <v>269</v>
      </c>
      <c r="C77" s="103"/>
      <c r="D77" s="60"/>
      <c r="E77" s="71">
        <v>1</v>
      </c>
      <c r="F77" s="104" t="s">
        <v>263</v>
      </c>
      <c r="G77" s="100">
        <v>0</v>
      </c>
      <c r="H77" s="100">
        <v>0</v>
      </c>
      <c r="I77" s="90">
        <f t="shared" si="3"/>
        <v>0</v>
      </c>
      <c r="J77" s="69"/>
    </row>
    <row r="78" spans="1:10" ht="15" customHeight="1" x14ac:dyDescent="0.25">
      <c r="A78" s="102" t="s">
        <v>268</v>
      </c>
      <c r="B78" s="103" t="s">
        <v>269</v>
      </c>
      <c r="C78" s="103"/>
      <c r="D78" s="60" t="s">
        <v>239</v>
      </c>
      <c r="E78" s="71">
        <v>1</v>
      </c>
      <c r="F78" s="102" t="s">
        <v>272</v>
      </c>
      <c r="G78" s="100">
        <v>0</v>
      </c>
      <c r="H78" s="100">
        <v>465.35</v>
      </c>
      <c r="I78" s="90">
        <f t="shared" si="3"/>
        <v>465.35</v>
      </c>
      <c r="J78" s="69"/>
    </row>
    <row r="79" spans="1:10" ht="15" customHeight="1" x14ac:dyDescent="0.25">
      <c r="A79" s="102" t="s">
        <v>268</v>
      </c>
      <c r="B79" s="103" t="s">
        <v>269</v>
      </c>
      <c r="C79" s="103"/>
      <c r="D79" s="60" t="s">
        <v>101</v>
      </c>
      <c r="E79" s="71">
        <v>1</v>
      </c>
      <c r="F79" s="102" t="s">
        <v>273</v>
      </c>
      <c r="G79" s="100">
        <v>5563.85</v>
      </c>
      <c r="H79" s="100">
        <v>465.35</v>
      </c>
      <c r="I79" s="90">
        <f t="shared" si="3"/>
        <v>6029.2000000000007</v>
      </c>
      <c r="J79" s="69"/>
    </row>
    <row r="80" spans="1:10" ht="15" customHeight="1" x14ac:dyDescent="0.25">
      <c r="A80" s="102" t="s">
        <v>268</v>
      </c>
      <c r="B80" s="103" t="s">
        <v>269</v>
      </c>
      <c r="C80" s="103"/>
      <c r="D80" s="60" t="s">
        <v>101</v>
      </c>
      <c r="E80" s="71">
        <v>1</v>
      </c>
      <c r="F80" s="102" t="s">
        <v>274</v>
      </c>
      <c r="G80" s="100">
        <v>4440.25</v>
      </c>
      <c r="H80" s="100">
        <v>465.35</v>
      </c>
      <c r="I80" s="90">
        <f t="shared" si="3"/>
        <v>4905.6000000000004</v>
      </c>
      <c r="J80" s="69"/>
    </row>
    <row r="81" spans="1:10" ht="15" customHeight="1" x14ac:dyDescent="0.25">
      <c r="A81" s="102" t="s">
        <v>268</v>
      </c>
      <c r="B81" s="103" t="s">
        <v>269</v>
      </c>
      <c r="C81" s="103"/>
      <c r="D81" s="60" t="s">
        <v>239</v>
      </c>
      <c r="E81" s="71">
        <v>1</v>
      </c>
      <c r="F81" s="102" t="s">
        <v>275</v>
      </c>
      <c r="G81" s="100">
        <v>0</v>
      </c>
      <c r="H81" s="100">
        <v>465.35</v>
      </c>
      <c r="I81" s="90">
        <f t="shared" si="3"/>
        <v>465.35</v>
      </c>
      <c r="J81" s="69"/>
    </row>
    <row r="82" spans="1:10" ht="60" customHeight="1" x14ac:dyDescent="0.25">
      <c r="A82" s="66" t="s">
        <v>276</v>
      </c>
      <c r="B82" s="66" t="s">
        <v>277</v>
      </c>
      <c r="C82" s="67" t="s">
        <v>278</v>
      </c>
      <c r="D82" s="67" t="s">
        <v>279</v>
      </c>
      <c r="E82" s="67" t="s">
        <v>280</v>
      </c>
      <c r="F82" s="88"/>
      <c r="G82" s="67" t="s">
        <v>281</v>
      </c>
      <c r="H82" s="67" t="s">
        <v>282</v>
      </c>
      <c r="I82" s="67" t="s">
        <v>283</v>
      </c>
      <c r="J82" s="69"/>
    </row>
    <row r="83" spans="1:10" ht="27" customHeight="1" x14ac:dyDescent="0.25">
      <c r="A83" s="70" t="s">
        <v>284</v>
      </c>
      <c r="B83" s="89" t="s">
        <v>72</v>
      </c>
      <c r="C83" s="72">
        <v>23</v>
      </c>
      <c r="D83" s="72">
        <v>0</v>
      </c>
      <c r="E83" s="72">
        <v>23</v>
      </c>
      <c r="F83" s="73" t="s">
        <v>285</v>
      </c>
      <c r="G83" s="90">
        <v>140090.35999999999</v>
      </c>
      <c r="H83" s="90">
        <v>34627.199999999997</v>
      </c>
      <c r="I83" s="90">
        <v>174717.56</v>
      </c>
      <c r="J83" s="69"/>
    </row>
    <row r="84" spans="1:10" ht="24" customHeight="1" x14ac:dyDescent="0.25">
      <c r="A84" s="70" t="s">
        <v>286</v>
      </c>
      <c r="B84" s="89" t="s">
        <v>287</v>
      </c>
      <c r="C84" s="72">
        <f>SUMIFS($E$49:$E$84,$B$49:$B$84,"FGS-2",$D$49:$D$84,"&lt;&gt;VAGO")</f>
        <v>3</v>
      </c>
      <c r="D84" s="72">
        <f>SUMIFS($E$49:$E$84,$B$49:$B$84,"FGS-2",$D$49:$D$84,"VAGO")</f>
        <v>0</v>
      </c>
      <c r="E84" s="72">
        <f t="shared" ref="E84:E88" si="4">C84+D84</f>
        <v>3</v>
      </c>
      <c r="F84" s="75" t="s">
        <v>288</v>
      </c>
      <c r="G84" s="90">
        <v>19569.349999999999</v>
      </c>
      <c r="H84" s="90">
        <v>2549.2800000000002</v>
      </c>
      <c r="I84" s="90">
        <v>22118.63</v>
      </c>
      <c r="J84" s="69"/>
    </row>
    <row r="85" spans="1:10" ht="18" customHeight="1" x14ac:dyDescent="0.25">
      <c r="A85" s="70" t="s">
        <v>289</v>
      </c>
      <c r="B85" s="89" t="s">
        <v>290</v>
      </c>
      <c r="C85" s="72">
        <f>SUMIFS($E$49:$E$84,$B$49:$B$84,"FGS-3",$D$49:$D$84,"&lt;&gt;VAGO")</f>
        <v>0</v>
      </c>
      <c r="D85" s="72">
        <f>SUMIFS($E$49:$E$84,$B$49:$B$84,"FGS-3",$D$49:$D$84,"VAGO")</f>
        <v>0</v>
      </c>
      <c r="E85" s="72">
        <f t="shared" si="4"/>
        <v>0</v>
      </c>
      <c r="F85" s="75"/>
      <c r="G85" s="90">
        <f>SUMIF($B$49:$B$84,"FGS-3",$G$49:$G$84)</f>
        <v>0</v>
      </c>
      <c r="H85" s="90">
        <f>SUMIF($B$49:$B$84,"FGS-3",$G$49:$G$84)</f>
        <v>0</v>
      </c>
      <c r="I85" s="90">
        <f>SUMIF($B$49:$B$84,"FGS-3",$G$49:$G$84)</f>
        <v>0</v>
      </c>
      <c r="J85" s="69"/>
    </row>
    <row r="86" spans="1:10" ht="18" customHeight="1" x14ac:dyDescent="0.25">
      <c r="A86" s="77" t="s">
        <v>291</v>
      </c>
      <c r="B86" s="105" t="s">
        <v>292</v>
      </c>
      <c r="C86" s="72">
        <v>4</v>
      </c>
      <c r="D86" s="72">
        <v>1</v>
      </c>
      <c r="E86" s="72">
        <f t="shared" si="4"/>
        <v>5</v>
      </c>
      <c r="F86" s="78"/>
      <c r="G86" s="90">
        <v>10810.4</v>
      </c>
      <c r="H86" s="90">
        <v>2428.9499999999998</v>
      </c>
      <c r="I86" s="90">
        <v>13239.35</v>
      </c>
      <c r="J86" s="69"/>
    </row>
    <row r="87" spans="1:10" ht="18" customHeight="1" x14ac:dyDescent="0.25">
      <c r="A87" s="70" t="s">
        <v>293</v>
      </c>
      <c r="B87" s="89" t="s">
        <v>269</v>
      </c>
      <c r="C87" s="72">
        <v>6</v>
      </c>
      <c r="D87" s="72">
        <v>1</v>
      </c>
      <c r="E87" s="72">
        <v>7</v>
      </c>
      <c r="F87" s="78"/>
      <c r="G87" s="90">
        <v>17695.099999999999</v>
      </c>
      <c r="H87" s="90">
        <v>2792.1</v>
      </c>
      <c r="I87" s="90">
        <v>20487.2</v>
      </c>
      <c r="J87" s="69"/>
    </row>
    <row r="88" spans="1:10" ht="18" customHeight="1" x14ac:dyDescent="0.25">
      <c r="A88" s="70" t="s">
        <v>294</v>
      </c>
      <c r="B88" s="89" t="s">
        <v>295</v>
      </c>
      <c r="C88" s="72">
        <f>SUMIFS($E$49:$E$84,$B$49:$B$84,"FGA-3",$D$49:$D$84,"&lt;&gt;VAGO")</f>
        <v>0</v>
      </c>
      <c r="D88" s="72">
        <f>SUMIFS($E$49:$E$84,$B$49:$B$84,"FGA-3",$D$49:$D$84,"VAGO")</f>
        <v>0</v>
      </c>
      <c r="E88" s="72">
        <f t="shared" si="4"/>
        <v>0</v>
      </c>
      <c r="F88" s="75"/>
      <c r="G88" s="90">
        <f>SUMIF($B$49:$B$84,"FGA-3",$G$49:$G$84)</f>
        <v>0</v>
      </c>
      <c r="H88" s="90">
        <f>SUMIF($B$49:$B$84,"FGA-3",$G$49:$G$84)</f>
        <v>0</v>
      </c>
      <c r="I88" s="90">
        <f>SUMIF($B$49:$B$84,"FGA-3",$G$49:$G$84)</f>
        <v>0</v>
      </c>
      <c r="J88" s="69"/>
    </row>
    <row r="89" spans="1:10" ht="45.75" customHeight="1" x14ac:dyDescent="0.25">
      <c r="A89" s="66" t="s">
        <v>296</v>
      </c>
      <c r="B89" s="88"/>
      <c r="C89" s="67">
        <f t="shared" ref="C89:E89" si="5">SUM(C83:C88)</f>
        <v>36</v>
      </c>
      <c r="D89" s="67">
        <v>2</v>
      </c>
      <c r="E89" s="67">
        <f t="shared" si="5"/>
        <v>38</v>
      </c>
      <c r="F89" s="88"/>
      <c r="G89" s="91">
        <v>182510.87</v>
      </c>
      <c r="H89" s="91">
        <v>40957.629999999997</v>
      </c>
      <c r="I89" s="91">
        <v>223468.5</v>
      </c>
      <c r="J89" s="69"/>
    </row>
    <row r="90" spans="1:10" x14ac:dyDescent="0.25">
      <c r="A90" s="81"/>
      <c r="B90" s="81"/>
      <c r="C90" s="81"/>
      <c r="D90" s="81"/>
      <c r="E90" s="81"/>
      <c r="F90" s="81"/>
      <c r="G90" s="81"/>
      <c r="H90" s="81"/>
      <c r="I90" s="106"/>
      <c r="J90" s="69"/>
    </row>
    <row r="91" spans="1:10" ht="38.25" customHeight="1" x14ac:dyDescent="0.25">
      <c r="A91" s="66"/>
      <c r="B91" s="66"/>
      <c r="C91" s="67" t="s">
        <v>297</v>
      </c>
      <c r="D91" s="67" t="s">
        <v>298</v>
      </c>
      <c r="E91" s="67" t="s">
        <v>299</v>
      </c>
      <c r="F91" s="79"/>
      <c r="G91" s="67" t="s">
        <v>300</v>
      </c>
      <c r="H91" s="67" t="s">
        <v>301</v>
      </c>
      <c r="I91" s="67" t="s">
        <v>302</v>
      </c>
      <c r="J91" s="69"/>
    </row>
    <row r="92" spans="1:10" ht="45.75" customHeight="1" x14ac:dyDescent="0.25">
      <c r="A92" s="66" t="s">
        <v>303</v>
      </c>
      <c r="B92" s="79"/>
      <c r="C92" s="67">
        <v>47</v>
      </c>
      <c r="D92" s="67">
        <v>3</v>
      </c>
      <c r="E92" s="67">
        <v>50</v>
      </c>
      <c r="F92" s="79"/>
      <c r="G92" s="91">
        <v>212901.81</v>
      </c>
      <c r="H92" s="91">
        <v>103065.47</v>
      </c>
      <c r="I92" s="91">
        <v>315967.28000000003</v>
      </c>
      <c r="J92" s="69"/>
    </row>
    <row r="93" spans="1:10" x14ac:dyDescent="0.25">
      <c r="A93" s="107"/>
      <c r="B93" s="107"/>
      <c r="C93" s="107"/>
      <c r="D93" s="107"/>
      <c r="E93" s="107"/>
      <c r="F93" s="107"/>
      <c r="G93" s="107"/>
      <c r="H93" s="107"/>
      <c r="I93" s="108"/>
      <c r="J93" s="69"/>
    </row>
    <row r="94" spans="1:10" x14ac:dyDescent="0.25">
      <c r="A94" s="188" t="s">
        <v>304</v>
      </c>
      <c r="B94" s="189"/>
      <c r="C94" s="189"/>
      <c r="D94" s="189"/>
      <c r="E94" s="189"/>
      <c r="F94" s="190"/>
      <c r="G94" s="109"/>
      <c r="H94" s="107"/>
      <c r="I94" s="107"/>
      <c r="J94" s="69"/>
    </row>
    <row r="95" spans="1:10" x14ac:dyDescent="0.25">
      <c r="A95" s="191" t="s">
        <v>305</v>
      </c>
      <c r="B95" s="192"/>
      <c r="C95" s="192"/>
      <c r="D95" s="192"/>
      <c r="E95" s="192"/>
      <c r="F95" s="193"/>
      <c r="G95" s="109"/>
      <c r="H95" s="107"/>
      <c r="I95" s="107"/>
      <c r="J95" s="69"/>
    </row>
    <row r="96" spans="1:10" x14ac:dyDescent="0.25">
      <c r="A96" s="191" t="s">
        <v>306</v>
      </c>
      <c r="B96" s="192"/>
      <c r="C96" s="192"/>
      <c r="D96" s="192"/>
      <c r="E96" s="192"/>
      <c r="F96" s="193"/>
      <c r="G96" s="109"/>
      <c r="H96" s="107"/>
      <c r="I96" s="107"/>
      <c r="J96" s="69"/>
    </row>
    <row r="97" spans="1:10" x14ac:dyDescent="0.25">
      <c r="A97" s="160" t="s">
        <v>307</v>
      </c>
      <c r="B97" s="161"/>
      <c r="C97" s="161"/>
      <c r="D97" s="161"/>
      <c r="E97" s="161"/>
      <c r="F97" s="162"/>
      <c r="G97" s="109"/>
      <c r="H97" s="107"/>
      <c r="I97" s="107"/>
      <c r="J97" s="69"/>
    </row>
    <row r="98" spans="1:10" x14ac:dyDescent="0.25">
      <c r="A98" s="160" t="s">
        <v>308</v>
      </c>
      <c r="B98" s="161"/>
      <c r="C98" s="161"/>
      <c r="D98" s="161"/>
      <c r="E98" s="161"/>
      <c r="F98" s="162"/>
      <c r="G98" s="109"/>
      <c r="H98" s="107"/>
      <c r="I98" s="107"/>
      <c r="J98" s="69"/>
    </row>
    <row r="99" spans="1:10" x14ac:dyDescent="0.25">
      <c r="A99" s="160" t="s">
        <v>309</v>
      </c>
      <c r="B99" s="161"/>
      <c r="C99" s="161"/>
      <c r="D99" s="161"/>
      <c r="E99" s="161"/>
      <c r="F99" s="162"/>
      <c r="G99" s="109"/>
      <c r="H99" s="107"/>
      <c r="I99" s="107"/>
      <c r="J99" s="69"/>
    </row>
    <row r="100" spans="1:10" x14ac:dyDescent="0.25">
      <c r="A100" s="194" t="s">
        <v>310</v>
      </c>
      <c r="B100" s="195"/>
      <c r="C100" s="195"/>
      <c r="D100" s="195"/>
      <c r="E100" s="195"/>
      <c r="F100" s="196"/>
      <c r="G100" s="109"/>
      <c r="H100" s="107"/>
      <c r="I100" s="107"/>
      <c r="J100" s="69"/>
    </row>
    <row r="101" spans="1:10" x14ac:dyDescent="0.25">
      <c r="A101" s="160" t="s">
        <v>311</v>
      </c>
      <c r="B101" s="161"/>
      <c r="C101" s="161"/>
      <c r="D101" s="161"/>
      <c r="E101" s="161"/>
      <c r="F101" s="162"/>
      <c r="G101" s="109"/>
      <c r="H101" s="107"/>
      <c r="I101" s="107"/>
      <c r="J101" s="69"/>
    </row>
    <row r="102" spans="1:10" x14ac:dyDescent="0.25">
      <c r="A102" s="160" t="s">
        <v>312</v>
      </c>
      <c r="B102" s="161"/>
      <c r="C102" s="161"/>
      <c r="D102" s="161"/>
      <c r="E102" s="161"/>
      <c r="F102" s="162"/>
      <c r="G102" s="109"/>
      <c r="H102" s="107"/>
      <c r="I102" s="107"/>
      <c r="J102" s="69"/>
    </row>
    <row r="103" spans="1:10" x14ac:dyDescent="0.25">
      <c r="A103" s="163" t="s">
        <v>313</v>
      </c>
      <c r="B103" s="164"/>
      <c r="C103" s="164"/>
      <c r="D103" s="164"/>
      <c r="E103" s="164"/>
      <c r="F103" s="165"/>
      <c r="G103" s="109"/>
      <c r="H103" s="107"/>
      <c r="I103" s="107"/>
      <c r="J103" s="69"/>
    </row>
    <row r="104" spans="1:10" x14ac:dyDescent="0.25">
      <c r="A104" s="163" t="s">
        <v>314</v>
      </c>
      <c r="B104" s="164"/>
      <c r="C104" s="164"/>
      <c r="D104" s="164"/>
      <c r="E104" s="164"/>
      <c r="F104" s="165"/>
      <c r="G104" s="109"/>
      <c r="H104" s="107"/>
      <c r="I104" s="107"/>
      <c r="J104" s="69"/>
    </row>
    <row r="105" spans="1:10" x14ac:dyDescent="0.25">
      <c r="A105" s="166"/>
      <c r="B105" s="167"/>
      <c r="C105" s="167"/>
      <c r="D105" s="167"/>
      <c r="E105" s="167"/>
      <c r="F105" s="168"/>
      <c r="G105" s="109"/>
      <c r="H105" s="107"/>
      <c r="I105" s="107"/>
      <c r="J105" s="69"/>
    </row>
    <row r="106" spans="1:10" x14ac:dyDescent="0.25">
      <c r="A106" s="169"/>
      <c r="B106" s="170"/>
      <c r="C106" s="170"/>
      <c r="D106" s="170"/>
      <c r="E106" s="170"/>
      <c r="F106" s="171"/>
      <c r="G106" s="109"/>
      <c r="H106" s="107"/>
      <c r="I106" s="107"/>
      <c r="J106" s="69"/>
    </row>
    <row r="107" spans="1:10" x14ac:dyDescent="0.25">
      <c r="A107" s="172"/>
      <c r="B107" s="173"/>
      <c r="C107" s="173"/>
      <c r="D107" s="173"/>
      <c r="E107" s="173"/>
      <c r="F107" s="174"/>
      <c r="G107" s="109"/>
      <c r="H107" s="107"/>
      <c r="I107" s="107"/>
      <c r="J107" s="69"/>
    </row>
    <row r="108" spans="1:10" x14ac:dyDescent="0.25">
      <c r="A108" s="175" t="s">
        <v>38</v>
      </c>
      <c r="B108" s="176"/>
      <c r="C108" s="176"/>
      <c r="D108" s="176"/>
      <c r="E108" s="176"/>
      <c r="F108" s="177"/>
      <c r="G108" s="109"/>
      <c r="H108" s="107"/>
      <c r="I108" s="107"/>
      <c r="J108" s="69"/>
    </row>
    <row r="109" spans="1:10" x14ac:dyDescent="0.25">
      <c r="A109" s="178" t="s">
        <v>315</v>
      </c>
      <c r="B109" s="179"/>
      <c r="C109" s="179"/>
      <c r="D109" s="179"/>
      <c r="E109" s="179"/>
      <c r="F109" s="180"/>
      <c r="G109" s="109"/>
      <c r="H109" s="107"/>
      <c r="I109" s="107"/>
      <c r="J109" s="69"/>
    </row>
    <row r="110" spans="1:10" x14ac:dyDescent="0.25">
      <c r="A110" s="156" t="s">
        <v>316</v>
      </c>
      <c r="B110" s="157"/>
      <c r="C110" s="157"/>
      <c r="D110" s="157"/>
      <c r="E110" s="157"/>
      <c r="F110" s="158"/>
      <c r="G110" s="109"/>
      <c r="H110" s="107"/>
      <c r="I110" s="107"/>
      <c r="J110" s="69"/>
    </row>
    <row r="111" spans="1:10" x14ac:dyDescent="0.25">
      <c r="A111" s="156" t="s">
        <v>317</v>
      </c>
      <c r="B111" s="157"/>
      <c r="C111" s="157"/>
      <c r="D111" s="157"/>
      <c r="E111" s="157"/>
      <c r="F111" s="158"/>
      <c r="G111" s="109"/>
      <c r="H111" s="107"/>
      <c r="I111" s="107"/>
      <c r="J111" s="69"/>
    </row>
    <row r="112" spans="1:10" x14ac:dyDescent="0.25">
      <c r="A112" s="156" t="s">
        <v>318</v>
      </c>
      <c r="B112" s="157"/>
      <c r="C112" s="157"/>
      <c r="D112" s="157"/>
      <c r="E112" s="157"/>
      <c r="F112" s="158"/>
      <c r="G112" s="109"/>
      <c r="H112" s="107"/>
      <c r="I112" s="107"/>
      <c r="J112" s="69"/>
    </row>
    <row r="113" spans="1:10" x14ac:dyDescent="0.25">
      <c r="A113" s="156" t="s">
        <v>319</v>
      </c>
      <c r="B113" s="157"/>
      <c r="C113" s="157"/>
      <c r="D113" s="157"/>
      <c r="E113" s="157"/>
      <c r="F113" s="158"/>
      <c r="G113" s="109"/>
      <c r="H113" s="107"/>
      <c r="I113" s="107"/>
      <c r="J113" s="69"/>
    </row>
    <row r="114" spans="1:10" x14ac:dyDescent="0.25">
      <c r="A114" s="156" t="s">
        <v>320</v>
      </c>
      <c r="B114" s="157"/>
      <c r="C114" s="157"/>
      <c r="D114" s="157"/>
      <c r="E114" s="157"/>
      <c r="F114" s="158"/>
      <c r="G114" s="109"/>
      <c r="H114" s="107"/>
      <c r="I114" s="107"/>
      <c r="J114" s="69"/>
    </row>
    <row r="115" spans="1:10" x14ac:dyDescent="0.25">
      <c r="A115" s="156" t="s">
        <v>321</v>
      </c>
      <c r="B115" s="157"/>
      <c r="C115" s="157"/>
      <c r="D115" s="157"/>
      <c r="E115" s="157"/>
      <c r="F115" s="158"/>
      <c r="G115" s="109"/>
      <c r="H115" s="107"/>
      <c r="I115" s="107"/>
      <c r="J115" s="69"/>
    </row>
    <row r="116" spans="1:10" x14ac:dyDescent="0.25">
      <c r="A116" s="156" t="s">
        <v>322</v>
      </c>
      <c r="B116" s="157"/>
      <c r="C116" s="157"/>
      <c r="D116" s="157"/>
      <c r="E116" s="157"/>
      <c r="F116" s="158"/>
      <c r="G116" s="109"/>
      <c r="H116" s="107"/>
      <c r="I116" s="107"/>
      <c r="J116" s="69"/>
    </row>
    <row r="117" spans="1:10" x14ac:dyDescent="0.25">
      <c r="A117" s="156" t="s">
        <v>323</v>
      </c>
      <c r="B117" s="157"/>
      <c r="C117" s="157"/>
      <c r="D117" s="157"/>
      <c r="E117" s="157"/>
      <c r="F117" s="158"/>
      <c r="G117" s="109"/>
      <c r="H117" s="107"/>
      <c r="I117" s="107"/>
      <c r="J117" s="69"/>
    </row>
    <row r="118" spans="1:10" x14ac:dyDescent="0.25">
      <c r="A118" s="156" t="s">
        <v>324</v>
      </c>
      <c r="B118" s="157"/>
      <c r="C118" s="157"/>
      <c r="D118" s="157"/>
      <c r="E118" s="157"/>
      <c r="F118" s="158"/>
      <c r="G118" s="109"/>
      <c r="H118" s="107"/>
      <c r="I118" s="107"/>
      <c r="J118" s="69"/>
    </row>
    <row r="119" spans="1:10" x14ac:dyDescent="0.25">
      <c r="A119" s="156" t="s">
        <v>325</v>
      </c>
      <c r="B119" s="157"/>
      <c r="C119" s="157"/>
      <c r="D119" s="157"/>
      <c r="E119" s="157"/>
      <c r="F119" s="158"/>
      <c r="G119" s="109"/>
      <c r="H119" s="107"/>
      <c r="I119" s="107"/>
      <c r="J119" s="69"/>
    </row>
    <row r="120" spans="1:10" x14ac:dyDescent="0.25">
      <c r="A120" s="156" t="s">
        <v>326</v>
      </c>
      <c r="B120" s="157"/>
      <c r="C120" s="157"/>
      <c r="D120" s="157"/>
      <c r="E120" s="157"/>
      <c r="F120" s="158"/>
      <c r="G120" s="109"/>
      <c r="H120" s="107"/>
      <c r="I120" s="107"/>
      <c r="J120" s="69"/>
    </row>
    <row r="121" spans="1:10" x14ac:dyDescent="0.25">
      <c r="A121" s="156" t="s">
        <v>327</v>
      </c>
      <c r="B121" s="157"/>
      <c r="C121" s="157"/>
      <c r="D121" s="157"/>
      <c r="E121" s="157"/>
      <c r="F121" s="158"/>
      <c r="G121" s="109"/>
      <c r="H121" s="107"/>
      <c r="I121" s="107"/>
      <c r="J121" s="69"/>
    </row>
    <row r="122" spans="1:10" x14ac:dyDescent="0.25">
      <c r="A122" s="156" t="s">
        <v>328</v>
      </c>
      <c r="B122" s="157"/>
      <c r="C122" s="157"/>
      <c r="D122" s="157"/>
      <c r="E122" s="157"/>
      <c r="F122" s="158"/>
      <c r="G122" s="109"/>
      <c r="H122" s="107"/>
      <c r="I122" s="107"/>
      <c r="J122" s="69"/>
    </row>
    <row r="123" spans="1:10" x14ac:dyDescent="0.25">
      <c r="A123" s="156" t="s">
        <v>329</v>
      </c>
      <c r="B123" s="157"/>
      <c r="C123" s="157"/>
      <c r="D123" s="157"/>
      <c r="E123" s="157"/>
      <c r="F123" s="158"/>
      <c r="G123" s="109"/>
      <c r="H123" s="107"/>
      <c r="I123" s="107"/>
      <c r="J123" s="69"/>
    </row>
    <row r="124" spans="1:10" x14ac:dyDescent="0.25">
      <c r="A124" s="156" t="s">
        <v>330</v>
      </c>
      <c r="B124" s="157"/>
      <c r="C124" s="157"/>
      <c r="D124" s="157"/>
      <c r="E124" s="157"/>
      <c r="F124" s="158"/>
      <c r="G124" s="109"/>
      <c r="H124" s="107"/>
      <c r="I124" s="107"/>
      <c r="J124" s="69"/>
    </row>
    <row r="125" spans="1:10" x14ac:dyDescent="0.25">
      <c r="A125" s="156" t="s">
        <v>331</v>
      </c>
      <c r="B125" s="157"/>
      <c r="C125" s="157"/>
      <c r="D125" s="157"/>
      <c r="E125" s="157"/>
      <c r="F125" s="158"/>
      <c r="G125" s="109"/>
      <c r="H125" s="107"/>
      <c r="I125" s="107"/>
      <c r="J125" s="69"/>
    </row>
    <row r="126" spans="1:10" x14ac:dyDescent="0.25">
      <c r="A126" s="156" t="s">
        <v>332</v>
      </c>
      <c r="B126" s="157"/>
      <c r="C126" s="157"/>
      <c r="D126" s="157"/>
      <c r="E126" s="157"/>
      <c r="F126" s="158"/>
      <c r="G126" s="109"/>
      <c r="H126" s="107"/>
      <c r="I126" s="107"/>
      <c r="J126" s="69"/>
    </row>
    <row r="127" spans="1:10" x14ac:dyDescent="0.25">
      <c r="A127" s="156" t="s">
        <v>333</v>
      </c>
      <c r="B127" s="157"/>
      <c r="C127" s="157"/>
      <c r="D127" s="157"/>
      <c r="E127" s="157"/>
      <c r="F127" s="158"/>
      <c r="G127" s="109"/>
      <c r="H127" s="107"/>
      <c r="I127" s="107"/>
      <c r="J127" s="69"/>
    </row>
    <row r="128" spans="1:10" x14ac:dyDescent="0.25">
      <c r="A128" s="156" t="s">
        <v>334</v>
      </c>
      <c r="B128" s="157"/>
      <c r="C128" s="157"/>
      <c r="D128" s="157"/>
      <c r="E128" s="157"/>
      <c r="F128" s="158"/>
      <c r="G128" s="109"/>
      <c r="H128" s="107"/>
      <c r="I128" s="107"/>
      <c r="J128" s="69"/>
    </row>
    <row r="129" spans="1:10" x14ac:dyDescent="0.25">
      <c r="A129" s="156" t="s">
        <v>335</v>
      </c>
      <c r="B129" s="157"/>
      <c r="C129" s="157"/>
      <c r="D129" s="157"/>
      <c r="E129" s="157"/>
      <c r="F129" s="158"/>
      <c r="G129" s="109"/>
      <c r="H129" s="107"/>
      <c r="I129" s="107"/>
      <c r="J129" s="69"/>
    </row>
    <row r="130" spans="1:10" x14ac:dyDescent="0.25">
      <c r="A130" s="156" t="s">
        <v>336</v>
      </c>
      <c r="B130" s="157"/>
      <c r="C130" s="157"/>
      <c r="D130" s="157"/>
      <c r="E130" s="157"/>
      <c r="F130" s="158"/>
      <c r="G130" s="109"/>
      <c r="H130" s="107"/>
      <c r="I130" s="107"/>
      <c r="J130" s="69"/>
    </row>
    <row r="131" spans="1:10" x14ac:dyDescent="0.25">
      <c r="A131" s="156" t="s">
        <v>337</v>
      </c>
      <c r="B131" s="157"/>
      <c r="C131" s="157"/>
      <c r="D131" s="157"/>
      <c r="E131" s="157"/>
      <c r="F131" s="158"/>
      <c r="G131" s="109"/>
      <c r="H131" s="107"/>
      <c r="I131" s="107"/>
      <c r="J131" s="69"/>
    </row>
    <row r="132" spans="1:10" x14ac:dyDescent="0.25">
      <c r="A132" s="156" t="s">
        <v>338</v>
      </c>
      <c r="B132" s="157"/>
      <c r="C132" s="157"/>
      <c r="D132" s="157"/>
      <c r="E132" s="157"/>
      <c r="F132" s="158"/>
      <c r="G132" s="109"/>
      <c r="H132" s="107"/>
      <c r="I132" s="107"/>
      <c r="J132" s="69"/>
    </row>
    <row r="133" spans="1:10" x14ac:dyDescent="0.25">
      <c r="A133" s="156" t="s">
        <v>339</v>
      </c>
      <c r="B133" s="157"/>
      <c r="C133" s="157"/>
      <c r="D133" s="157"/>
      <c r="E133" s="157"/>
      <c r="F133" s="158"/>
      <c r="G133" s="109"/>
      <c r="H133" s="107"/>
      <c r="I133" s="107"/>
      <c r="J133" s="69"/>
    </row>
    <row r="134" spans="1:10" x14ac:dyDescent="0.25">
      <c r="A134" s="156" t="s">
        <v>340</v>
      </c>
      <c r="B134" s="157"/>
      <c r="C134" s="157"/>
      <c r="D134" s="157"/>
      <c r="E134" s="157"/>
      <c r="F134" s="158"/>
      <c r="G134" s="109"/>
      <c r="H134" s="107"/>
      <c r="I134" s="107"/>
      <c r="J134" s="69"/>
    </row>
    <row r="135" spans="1:10" x14ac:dyDescent="0.25">
      <c r="A135" s="156" t="s">
        <v>341</v>
      </c>
      <c r="B135" s="157"/>
      <c r="C135" s="157"/>
      <c r="D135" s="157"/>
      <c r="E135" s="157"/>
      <c r="F135" s="158"/>
      <c r="G135" s="109"/>
      <c r="H135" s="107"/>
      <c r="I135" s="107"/>
      <c r="J135" s="69"/>
    </row>
    <row r="136" spans="1:10" x14ac:dyDescent="0.25">
      <c r="A136" s="156" t="s">
        <v>342</v>
      </c>
      <c r="B136" s="157"/>
      <c r="C136" s="157"/>
      <c r="D136" s="157"/>
      <c r="E136" s="157"/>
      <c r="F136" s="158"/>
      <c r="G136" s="109"/>
      <c r="H136" s="107"/>
      <c r="I136" s="107"/>
      <c r="J136" s="69"/>
    </row>
    <row r="137" spans="1:10" x14ac:dyDescent="0.25">
      <c r="A137" s="156" t="s">
        <v>343</v>
      </c>
      <c r="B137" s="157"/>
      <c r="C137" s="157"/>
      <c r="D137" s="157"/>
      <c r="E137" s="157"/>
      <c r="F137" s="158"/>
      <c r="G137" s="109"/>
      <c r="H137" s="107"/>
      <c r="I137" s="107"/>
      <c r="J137" s="69"/>
    </row>
    <row r="138" spans="1:10" x14ac:dyDescent="0.25">
      <c r="A138" s="156" t="s">
        <v>344</v>
      </c>
      <c r="B138" s="157"/>
      <c r="C138" s="157"/>
      <c r="D138" s="157"/>
      <c r="E138" s="157"/>
      <c r="F138" s="158"/>
      <c r="G138" s="109"/>
      <c r="H138" s="107"/>
      <c r="I138" s="107"/>
      <c r="J138" s="69"/>
    </row>
    <row r="139" spans="1:10" x14ac:dyDescent="0.25">
      <c r="A139" s="156" t="s">
        <v>345</v>
      </c>
      <c r="B139" s="157"/>
      <c r="C139" s="157"/>
      <c r="D139" s="157"/>
      <c r="E139" s="157"/>
      <c r="F139" s="158"/>
      <c r="G139" s="109"/>
      <c r="H139" s="107"/>
      <c r="I139" s="107"/>
      <c r="J139" s="69"/>
    </row>
    <row r="140" spans="1:10" x14ac:dyDescent="0.25">
      <c r="A140" s="156" t="s">
        <v>346</v>
      </c>
      <c r="B140" s="157"/>
      <c r="C140" s="157"/>
      <c r="D140" s="157"/>
      <c r="E140" s="157"/>
      <c r="F140" s="158"/>
      <c r="G140" s="109"/>
      <c r="H140" s="107"/>
      <c r="I140" s="107"/>
      <c r="J140" s="69"/>
    </row>
    <row r="141" spans="1:10" x14ac:dyDescent="0.25">
      <c r="A141" s="156" t="s">
        <v>347</v>
      </c>
      <c r="B141" s="157"/>
      <c r="C141" s="157"/>
      <c r="D141" s="157"/>
      <c r="E141" s="157"/>
      <c r="F141" s="158"/>
      <c r="G141" s="109"/>
      <c r="H141" s="107"/>
      <c r="I141" s="107"/>
      <c r="J141" s="69"/>
    </row>
    <row r="142" spans="1:10" x14ac:dyDescent="0.25">
      <c r="A142" s="156" t="s">
        <v>348</v>
      </c>
      <c r="B142" s="157"/>
      <c r="C142" s="157"/>
      <c r="D142" s="157"/>
      <c r="E142" s="157"/>
      <c r="F142" s="158"/>
      <c r="G142" s="109"/>
      <c r="H142" s="107"/>
      <c r="I142" s="107"/>
      <c r="J142" s="69"/>
    </row>
    <row r="143" spans="1:10" x14ac:dyDescent="0.25">
      <c r="A143" s="156" t="s">
        <v>349</v>
      </c>
      <c r="B143" s="157"/>
      <c r="C143" s="157"/>
      <c r="D143" s="157"/>
      <c r="E143" s="157"/>
      <c r="F143" s="158"/>
      <c r="G143" s="109"/>
      <c r="H143" s="107"/>
      <c r="I143" s="107"/>
      <c r="J143" s="69"/>
    </row>
    <row r="144" spans="1:10" x14ac:dyDescent="0.25">
      <c r="A144" s="156" t="s">
        <v>350</v>
      </c>
      <c r="B144" s="157"/>
      <c r="C144" s="157"/>
      <c r="D144" s="157"/>
      <c r="E144" s="157"/>
      <c r="F144" s="158"/>
      <c r="G144" s="109"/>
      <c r="H144" s="107"/>
      <c r="I144" s="107"/>
      <c r="J144" s="69"/>
    </row>
    <row r="145" spans="1:10" x14ac:dyDescent="0.25">
      <c r="A145" s="156" t="s">
        <v>351</v>
      </c>
      <c r="B145" s="157"/>
      <c r="C145" s="157"/>
      <c r="D145" s="157"/>
      <c r="E145" s="157"/>
      <c r="F145" s="158"/>
      <c r="G145" s="109"/>
      <c r="H145" s="107"/>
      <c r="I145" s="107"/>
      <c r="J145" s="69"/>
    </row>
    <row r="146" spans="1:10" x14ac:dyDescent="0.25">
      <c r="A146" s="156" t="s">
        <v>352</v>
      </c>
      <c r="B146" s="157"/>
      <c r="C146" s="157"/>
      <c r="D146" s="157"/>
      <c r="E146" s="157"/>
      <c r="F146" s="158"/>
      <c r="G146" s="109"/>
      <c r="H146" s="107"/>
      <c r="I146" s="107"/>
      <c r="J146" s="69"/>
    </row>
    <row r="147" spans="1:10" x14ac:dyDescent="0.25">
      <c r="A147" s="156" t="s">
        <v>353</v>
      </c>
      <c r="B147" s="157"/>
      <c r="C147" s="157"/>
      <c r="D147" s="157"/>
      <c r="E147" s="157"/>
      <c r="F147" s="158"/>
      <c r="G147" s="109"/>
      <c r="H147" s="107"/>
      <c r="I147" s="107"/>
      <c r="J147" s="69"/>
    </row>
    <row r="148" spans="1:10" x14ac:dyDescent="0.25">
      <c r="A148" s="156" t="s">
        <v>354</v>
      </c>
      <c r="B148" s="157"/>
      <c r="C148" s="157"/>
      <c r="D148" s="157"/>
      <c r="E148" s="157"/>
      <c r="F148" s="158"/>
      <c r="G148" s="109"/>
      <c r="H148" s="107"/>
      <c r="I148" s="107"/>
      <c r="J148" s="69"/>
    </row>
    <row r="149" spans="1:10" x14ac:dyDescent="0.25">
      <c r="A149" s="156" t="s">
        <v>355</v>
      </c>
      <c r="B149" s="157"/>
      <c r="C149" s="157"/>
      <c r="D149" s="157"/>
      <c r="E149" s="157"/>
      <c r="F149" s="158"/>
      <c r="G149" s="109"/>
      <c r="H149" s="107"/>
      <c r="I149" s="107"/>
      <c r="J149" s="69"/>
    </row>
    <row r="150" spans="1:10" x14ac:dyDescent="0.25">
      <c r="A150" s="156" t="s">
        <v>356</v>
      </c>
      <c r="B150" s="157"/>
      <c r="C150" s="157"/>
      <c r="D150" s="157"/>
      <c r="E150" s="157"/>
      <c r="F150" s="158"/>
      <c r="G150" s="110"/>
      <c r="H150" s="110"/>
      <c r="I150" s="110"/>
      <c r="J150" s="69"/>
    </row>
    <row r="151" spans="1:10" x14ac:dyDescent="0.25">
      <c r="A151" s="156" t="s">
        <v>357</v>
      </c>
      <c r="B151" s="157"/>
      <c r="C151" s="157"/>
      <c r="D151" s="157"/>
      <c r="E151" s="157"/>
      <c r="F151" s="158"/>
      <c r="G151" s="110"/>
      <c r="H151" s="110"/>
      <c r="I151" s="110"/>
      <c r="J151" s="69"/>
    </row>
    <row r="152" spans="1:10" x14ac:dyDescent="0.25">
      <c r="A152" s="156" t="s">
        <v>358</v>
      </c>
      <c r="B152" s="157"/>
      <c r="C152" s="157"/>
      <c r="D152" s="157"/>
      <c r="E152" s="157"/>
      <c r="F152" s="158"/>
      <c r="G152" s="110"/>
      <c r="H152" s="110"/>
      <c r="I152" s="110"/>
      <c r="J152" s="69"/>
    </row>
    <row r="153" spans="1:10" x14ac:dyDescent="0.25">
      <c r="A153" s="156" t="s">
        <v>359</v>
      </c>
      <c r="B153" s="157"/>
      <c r="C153" s="157"/>
      <c r="D153" s="157"/>
      <c r="E153" s="157"/>
      <c r="F153" s="158"/>
      <c r="G153" s="110"/>
      <c r="H153" s="110"/>
      <c r="I153" s="110"/>
      <c r="J153" s="69"/>
    </row>
    <row r="154" spans="1:10" x14ac:dyDescent="0.25">
      <c r="A154" s="156" t="s">
        <v>360</v>
      </c>
      <c r="B154" s="157"/>
      <c r="C154" s="157"/>
      <c r="D154" s="157"/>
      <c r="E154" s="157"/>
      <c r="F154" s="158"/>
      <c r="G154" s="110"/>
      <c r="H154" s="110"/>
      <c r="I154" s="110"/>
      <c r="J154" s="69"/>
    </row>
    <row r="155" spans="1:10" x14ac:dyDescent="0.25">
      <c r="A155" s="156" t="s">
        <v>361</v>
      </c>
      <c r="B155" s="157"/>
      <c r="C155" s="157"/>
      <c r="D155" s="157"/>
      <c r="E155" s="157"/>
      <c r="F155" s="158"/>
      <c r="G155" s="110"/>
      <c r="H155" s="110"/>
      <c r="I155" s="110"/>
      <c r="J155" s="69"/>
    </row>
    <row r="156" spans="1:10" x14ac:dyDescent="0.25">
      <c r="A156" s="156" t="s">
        <v>362</v>
      </c>
      <c r="B156" s="157"/>
      <c r="C156" s="157"/>
      <c r="D156" s="157"/>
      <c r="E156" s="157"/>
      <c r="F156" s="158"/>
      <c r="G156" s="110"/>
      <c r="H156" s="110"/>
      <c r="I156" s="110"/>
      <c r="J156" s="69"/>
    </row>
    <row r="157" spans="1:10" x14ac:dyDescent="0.25">
      <c r="A157" s="156" t="s">
        <v>363</v>
      </c>
      <c r="B157" s="157"/>
      <c r="C157" s="157"/>
      <c r="D157" s="157"/>
      <c r="E157" s="157"/>
      <c r="F157" s="158"/>
      <c r="G157" s="110"/>
      <c r="H157" s="110"/>
      <c r="I157" s="110"/>
      <c r="J157" s="69"/>
    </row>
    <row r="158" spans="1:10" x14ac:dyDescent="0.25">
      <c r="A158" s="156" t="s">
        <v>364</v>
      </c>
      <c r="B158" s="157"/>
      <c r="C158" s="157"/>
      <c r="D158" s="157"/>
      <c r="E158" s="157"/>
      <c r="F158" s="158"/>
      <c r="G158" s="110"/>
      <c r="H158" s="110"/>
      <c r="I158" s="110"/>
      <c r="J158" s="69"/>
    </row>
    <row r="159" spans="1:10" x14ac:dyDescent="0.25">
      <c r="A159" s="156" t="s">
        <v>365</v>
      </c>
      <c r="B159" s="157"/>
      <c r="C159" s="157"/>
      <c r="D159" s="157"/>
      <c r="E159" s="157"/>
      <c r="F159" s="158"/>
      <c r="G159" s="110"/>
      <c r="H159" s="110"/>
      <c r="I159" s="110"/>
      <c r="J159" s="69"/>
    </row>
    <row r="160" spans="1:10" x14ac:dyDescent="0.25">
      <c r="A160" s="156" t="s">
        <v>366</v>
      </c>
      <c r="B160" s="157"/>
      <c r="C160" s="157"/>
      <c r="D160" s="157"/>
      <c r="E160" s="157"/>
      <c r="F160" s="158"/>
      <c r="G160" s="110"/>
      <c r="H160" s="110"/>
      <c r="I160" s="110"/>
      <c r="J160" s="69"/>
    </row>
    <row r="161" spans="1:10" x14ac:dyDescent="0.25">
      <c r="A161" s="156" t="s">
        <v>367</v>
      </c>
      <c r="B161" s="157"/>
      <c r="C161" s="157"/>
      <c r="D161" s="157"/>
      <c r="E161" s="157"/>
      <c r="F161" s="158"/>
      <c r="G161" s="110"/>
      <c r="H161" s="110"/>
      <c r="I161" s="110"/>
      <c r="J161" s="69"/>
    </row>
    <row r="162" spans="1:10" x14ac:dyDescent="0.25">
      <c r="A162" s="156" t="s">
        <v>368</v>
      </c>
      <c r="B162" s="157"/>
      <c r="C162" s="157"/>
      <c r="D162" s="157"/>
      <c r="E162" s="157"/>
      <c r="F162" s="158"/>
      <c r="G162" s="110"/>
      <c r="H162" s="110"/>
      <c r="I162" s="110"/>
      <c r="J162" s="69"/>
    </row>
    <row r="163" spans="1:10" x14ac:dyDescent="0.25">
      <c r="A163" s="156" t="s">
        <v>369</v>
      </c>
      <c r="B163" s="157"/>
      <c r="C163" s="157"/>
      <c r="D163" s="157"/>
      <c r="E163" s="157"/>
      <c r="F163" s="158"/>
      <c r="G163" s="110"/>
      <c r="H163" s="110"/>
      <c r="I163" s="110"/>
      <c r="J163" s="69"/>
    </row>
    <row r="164" spans="1:10" x14ac:dyDescent="0.25">
      <c r="A164" s="156" t="s">
        <v>370</v>
      </c>
      <c r="B164" s="157"/>
      <c r="C164" s="157"/>
      <c r="D164" s="157"/>
      <c r="E164" s="157"/>
      <c r="F164" s="158"/>
      <c r="G164" s="110"/>
      <c r="H164" s="110"/>
      <c r="I164" s="110"/>
      <c r="J164" s="69"/>
    </row>
    <row r="165" spans="1:10" x14ac:dyDescent="0.25">
      <c r="A165" s="156" t="s">
        <v>371</v>
      </c>
      <c r="B165" s="157"/>
      <c r="C165" s="157"/>
      <c r="D165" s="157"/>
      <c r="E165" s="157"/>
      <c r="F165" s="158"/>
      <c r="G165" s="110"/>
      <c r="H165" s="110"/>
      <c r="I165" s="110"/>
      <c r="J165" s="69"/>
    </row>
    <row r="166" spans="1:10" x14ac:dyDescent="0.25">
      <c r="A166" s="156" t="s">
        <v>372</v>
      </c>
      <c r="B166" s="157"/>
      <c r="C166" s="157"/>
      <c r="D166" s="157"/>
      <c r="E166" s="157"/>
      <c r="F166" s="158"/>
      <c r="G166" s="110"/>
      <c r="H166" s="110"/>
      <c r="I166" s="110"/>
      <c r="J166" s="69"/>
    </row>
    <row r="167" spans="1:10" x14ac:dyDescent="0.25">
      <c r="A167" s="156" t="s">
        <v>373</v>
      </c>
      <c r="B167" s="157"/>
      <c r="C167" s="157"/>
      <c r="D167" s="157"/>
      <c r="E167" s="157"/>
      <c r="F167" s="158"/>
      <c r="G167" s="110"/>
      <c r="H167" s="110"/>
      <c r="I167" s="110"/>
      <c r="J167" s="69"/>
    </row>
    <row r="168" spans="1:10" x14ac:dyDescent="0.25">
      <c r="A168" s="156" t="s">
        <v>374</v>
      </c>
      <c r="B168" s="157"/>
      <c r="C168" s="157"/>
      <c r="D168" s="157"/>
      <c r="E168" s="157"/>
      <c r="F168" s="158"/>
      <c r="G168" s="110"/>
      <c r="H168" s="110"/>
      <c r="I168" s="110"/>
      <c r="J168" s="69"/>
    </row>
    <row r="169" spans="1:10" x14ac:dyDescent="0.25">
      <c r="A169" s="156" t="s">
        <v>375</v>
      </c>
      <c r="B169" s="157"/>
      <c r="C169" s="157"/>
      <c r="D169" s="157"/>
      <c r="E169" s="157"/>
      <c r="F169" s="158"/>
      <c r="G169" s="110"/>
      <c r="H169" s="110"/>
      <c r="I169" s="110"/>
      <c r="J169" s="69"/>
    </row>
    <row r="170" spans="1:10" x14ac:dyDescent="0.25">
      <c r="A170" s="111"/>
      <c r="B170" s="112"/>
      <c r="C170" s="112"/>
      <c r="D170" s="112"/>
      <c r="E170" s="112"/>
      <c r="F170" s="112"/>
      <c r="G170" s="110"/>
      <c r="H170" s="110"/>
      <c r="I170" s="110"/>
      <c r="J170" s="69"/>
    </row>
    <row r="171" spans="1:10" x14ac:dyDescent="0.25">
      <c r="A171" s="47"/>
      <c r="B171" s="47"/>
      <c r="C171" s="47"/>
      <c r="D171" s="47"/>
      <c r="E171" s="47"/>
      <c r="F171" s="47"/>
      <c r="G171" s="69"/>
      <c r="H171" s="69"/>
      <c r="I171" s="69"/>
      <c r="J171" s="69"/>
    </row>
    <row r="172" spans="1:10" x14ac:dyDescent="0.25">
      <c r="A172" s="47" t="s">
        <v>382</v>
      </c>
    </row>
    <row r="174" spans="1:10" ht="27.75" customHeight="1" x14ac:dyDescent="0.25">
      <c r="A174" s="197" t="s">
        <v>383</v>
      </c>
      <c r="B174" s="197"/>
      <c r="C174" s="197"/>
      <c r="D174" s="197"/>
      <c r="E174" s="197"/>
      <c r="F174" s="197"/>
    </row>
  </sheetData>
  <mergeCells count="83">
    <mergeCell ref="A168:F168"/>
    <mergeCell ref="A169:F169"/>
    <mergeCell ref="A174:F174"/>
    <mergeCell ref="A1:J1"/>
    <mergeCell ref="A2:J2"/>
    <mergeCell ref="A162:F162"/>
    <mergeCell ref="A163:F163"/>
    <mergeCell ref="A164:F164"/>
    <mergeCell ref="A165:F165"/>
    <mergeCell ref="A166:F166"/>
    <mergeCell ref="A167:F167"/>
    <mergeCell ref="A156:F156"/>
    <mergeCell ref="A157:F157"/>
    <mergeCell ref="A158:F158"/>
    <mergeCell ref="A159:F159"/>
    <mergeCell ref="A160:F160"/>
    <mergeCell ref="A161:F161"/>
    <mergeCell ref="A150:F150"/>
    <mergeCell ref="A151:F151"/>
    <mergeCell ref="A152:F152"/>
    <mergeCell ref="A153:F153"/>
    <mergeCell ref="A154:F154"/>
    <mergeCell ref="A155:F155"/>
    <mergeCell ref="A149:F149"/>
    <mergeCell ref="A138:F138"/>
    <mergeCell ref="A139:F139"/>
    <mergeCell ref="A140:F140"/>
    <mergeCell ref="A141:F141"/>
    <mergeCell ref="A142:F142"/>
    <mergeCell ref="A143:F143"/>
    <mergeCell ref="A144:F144"/>
    <mergeCell ref="A145:F145"/>
    <mergeCell ref="A146:F146"/>
    <mergeCell ref="A147:F147"/>
    <mergeCell ref="A148:F148"/>
    <mergeCell ref="A137:F137"/>
    <mergeCell ref="A126:F126"/>
    <mergeCell ref="A127:F127"/>
    <mergeCell ref="A128:F128"/>
    <mergeCell ref="A129:F129"/>
    <mergeCell ref="A130:F130"/>
    <mergeCell ref="A131:F131"/>
    <mergeCell ref="A132:F132"/>
    <mergeCell ref="A133:F133"/>
    <mergeCell ref="A134:F134"/>
    <mergeCell ref="A135:F135"/>
    <mergeCell ref="A136:F136"/>
    <mergeCell ref="A125:F125"/>
    <mergeCell ref="A114:F114"/>
    <mergeCell ref="A115:F115"/>
    <mergeCell ref="A116:F116"/>
    <mergeCell ref="A117:F117"/>
    <mergeCell ref="A118:F118"/>
    <mergeCell ref="A119:F119"/>
    <mergeCell ref="A120:F120"/>
    <mergeCell ref="A121:F121"/>
    <mergeCell ref="A122:F122"/>
    <mergeCell ref="A123:F123"/>
    <mergeCell ref="A124:F124"/>
    <mergeCell ref="A113:F113"/>
    <mergeCell ref="A102:F102"/>
    <mergeCell ref="A103:F103"/>
    <mergeCell ref="A104:F104"/>
    <mergeCell ref="A105:F105"/>
    <mergeCell ref="A106:F106"/>
    <mergeCell ref="A107:F107"/>
    <mergeCell ref="A108:F108"/>
    <mergeCell ref="A109:F109"/>
    <mergeCell ref="A110:F110"/>
    <mergeCell ref="A111:F111"/>
    <mergeCell ref="A112:F112"/>
    <mergeCell ref="A101:F101"/>
    <mergeCell ref="B3:J3"/>
    <mergeCell ref="A4:J4"/>
    <mergeCell ref="A28:I28"/>
    <mergeCell ref="A42:I42"/>
    <mergeCell ref="A94:F94"/>
    <mergeCell ref="A95:F95"/>
    <mergeCell ref="A96:F96"/>
    <mergeCell ref="A97:F97"/>
    <mergeCell ref="A98:F98"/>
    <mergeCell ref="A99:F99"/>
    <mergeCell ref="A100:F100"/>
  </mergeCells>
  <dataValidations count="4">
    <dataValidation type="list" allowBlank="1" sqref="D44:D81 D6:D13 D30:D33">
      <formula1>"AGP,CLH,CLT,COM,CTD,CTI,DES,DISP,ELE,ESG,EST,EXM,EXQ,EXR,FRQ,REV,VAGO"</formula1>
    </dataValidation>
    <dataValidation type="list" allowBlank="1" sqref="B44:B81">
      <formula1>"FGS-1,FGS-2,FGS-3,FGA-1,FGA-2,FGA-3"</formula1>
    </dataValidation>
    <dataValidation type="list" allowBlank="1" sqref="B30:B33">
      <formula1>"FDA,FDA-1,FDA-2,FDA-3,FDA-4"</formula1>
    </dataValidation>
    <dataValidation type="list" allowBlank="1" sqref="B6:B13">
      <formula1>"DAS,DAS-1,DAS-2,DAS-3,DAS-4,DAS-5,CAA-1,CAA-2,CAA-3,CAA-4,CAA-5"</formula1>
    </dataValidation>
  </dataValidations>
  <pageMargins left="0.51181102362204722" right="0.51181102362204722" top="0.78740157480314965" bottom="0.78740157480314965" header="0.31496062992125984" footer="0.31496062992125984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82"/>
  <sheetViews>
    <sheetView workbookViewId="0">
      <selection sqref="A1:XFD2"/>
    </sheetView>
  </sheetViews>
  <sheetFormatPr defaultRowHeight="15" x14ac:dyDescent="0.25"/>
  <cols>
    <col min="1" max="1" width="59.28515625" customWidth="1"/>
    <col min="3" max="3" width="12.5703125" customWidth="1"/>
    <col min="6" max="6" width="64.140625" customWidth="1"/>
    <col min="7" max="8" width="12.42578125" customWidth="1"/>
    <col min="9" max="9" width="12.7109375" customWidth="1"/>
    <col min="10" max="10" width="13.85546875" customWidth="1"/>
  </cols>
  <sheetData>
    <row r="1" spans="1:27" ht="21" x14ac:dyDescent="0.35">
      <c r="A1" s="145" t="s">
        <v>85</v>
      </c>
      <c r="B1" s="146"/>
      <c r="C1" s="146"/>
      <c r="D1" s="146"/>
      <c r="E1" s="146"/>
      <c r="F1" s="146"/>
      <c r="G1" s="146"/>
      <c r="H1" s="146"/>
      <c r="I1" s="146"/>
      <c r="J1" s="146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</row>
    <row r="2" spans="1:27" ht="21" x14ac:dyDescent="0.3">
      <c r="A2" s="147" t="s">
        <v>86</v>
      </c>
      <c r="B2" s="148"/>
      <c r="C2" s="148"/>
      <c r="D2" s="148"/>
      <c r="E2" s="148"/>
      <c r="F2" s="148"/>
      <c r="G2" s="148"/>
      <c r="H2" s="148"/>
      <c r="I2" s="148"/>
      <c r="J2" s="148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5"/>
      <c r="AA2" s="55"/>
    </row>
    <row r="3" spans="1:27" x14ac:dyDescent="0.25">
      <c r="A3" s="115">
        <v>45425</v>
      </c>
      <c r="B3" s="181" t="s">
        <v>11</v>
      </c>
      <c r="C3" s="182"/>
      <c r="D3" s="182"/>
      <c r="E3" s="182"/>
      <c r="F3" s="182"/>
      <c r="G3" s="182"/>
      <c r="H3" s="182"/>
      <c r="I3" s="182"/>
      <c r="J3" s="183"/>
    </row>
    <row r="4" spans="1:27" x14ac:dyDescent="0.25">
      <c r="A4" s="184" t="s">
        <v>87</v>
      </c>
      <c r="B4" s="185"/>
      <c r="C4" s="185"/>
      <c r="D4" s="185"/>
      <c r="E4" s="185"/>
      <c r="F4" s="185"/>
      <c r="G4" s="185"/>
      <c r="H4" s="185"/>
      <c r="I4" s="185"/>
      <c r="J4" s="186"/>
    </row>
    <row r="5" spans="1:27" ht="22.5" customHeight="1" x14ac:dyDescent="0.25">
      <c r="A5" s="56" t="s">
        <v>88</v>
      </c>
      <c r="B5" s="57" t="s">
        <v>89</v>
      </c>
      <c r="C5" s="57" t="s">
        <v>90</v>
      </c>
      <c r="D5" s="57" t="s">
        <v>91</v>
      </c>
      <c r="E5" s="57" t="s">
        <v>92</v>
      </c>
      <c r="F5" s="56" t="s">
        <v>93</v>
      </c>
      <c r="G5" s="57" t="s">
        <v>94</v>
      </c>
      <c r="H5" s="57" t="s">
        <v>95</v>
      </c>
      <c r="I5" s="57" t="s">
        <v>96</v>
      </c>
      <c r="J5" s="57" t="s">
        <v>97</v>
      </c>
    </row>
    <row r="6" spans="1:27" ht="15" customHeight="1" x14ac:dyDescent="0.25">
      <c r="A6" s="58" t="s">
        <v>98</v>
      </c>
      <c r="B6" s="59" t="s">
        <v>99</v>
      </c>
      <c r="C6" s="60" t="s">
        <v>100</v>
      </c>
      <c r="D6" s="60" t="s">
        <v>101</v>
      </c>
      <c r="E6" s="61">
        <v>1</v>
      </c>
      <c r="F6" s="62" t="s">
        <v>102</v>
      </c>
      <c r="G6" s="63">
        <v>0</v>
      </c>
      <c r="H6" s="63">
        <v>8479.33</v>
      </c>
      <c r="I6" s="63">
        <v>9360</v>
      </c>
      <c r="J6" s="64">
        <v>17839.330000000002</v>
      </c>
    </row>
    <row r="7" spans="1:27" ht="15" customHeight="1" x14ac:dyDescent="0.25">
      <c r="A7" s="58" t="s">
        <v>103</v>
      </c>
      <c r="B7" s="59" t="s">
        <v>104</v>
      </c>
      <c r="C7" s="60" t="s">
        <v>105</v>
      </c>
      <c r="D7" s="60" t="s">
        <v>14</v>
      </c>
      <c r="E7" s="61">
        <v>1</v>
      </c>
      <c r="F7" s="62" t="s">
        <v>106</v>
      </c>
      <c r="G7" s="63">
        <v>0</v>
      </c>
      <c r="H7" s="63">
        <v>1079.06</v>
      </c>
      <c r="I7" s="63">
        <v>4316.21</v>
      </c>
      <c r="J7" s="64">
        <v>5395.27</v>
      </c>
    </row>
    <row r="8" spans="1:27" ht="15" customHeight="1" x14ac:dyDescent="0.25">
      <c r="A8" s="58" t="s">
        <v>107</v>
      </c>
      <c r="B8" s="60" t="s">
        <v>104</v>
      </c>
      <c r="C8" s="60" t="s">
        <v>108</v>
      </c>
      <c r="D8" s="60" t="s">
        <v>14</v>
      </c>
      <c r="E8" s="61">
        <v>1</v>
      </c>
      <c r="F8" s="62" t="s">
        <v>109</v>
      </c>
      <c r="G8" s="63">
        <v>0</v>
      </c>
      <c r="H8" s="63">
        <v>1079.06</v>
      </c>
      <c r="I8" s="63">
        <v>4316.21</v>
      </c>
      <c r="J8" s="64">
        <v>5395.27</v>
      </c>
    </row>
    <row r="9" spans="1:27" ht="15" customHeight="1" x14ac:dyDescent="0.25">
      <c r="A9" s="58" t="s">
        <v>110</v>
      </c>
      <c r="B9" s="59" t="s">
        <v>111</v>
      </c>
      <c r="C9" s="60" t="s">
        <v>112</v>
      </c>
      <c r="D9" s="60" t="s">
        <v>14</v>
      </c>
      <c r="E9" s="61">
        <v>1</v>
      </c>
      <c r="F9" s="62" t="s">
        <v>113</v>
      </c>
      <c r="G9" s="63">
        <v>0</v>
      </c>
      <c r="H9" s="63">
        <v>500.99</v>
      </c>
      <c r="I9" s="63">
        <v>2003.96</v>
      </c>
      <c r="J9" s="64">
        <v>2504.9499999999998</v>
      </c>
    </row>
    <row r="10" spans="1:27" ht="15" customHeight="1" x14ac:dyDescent="0.25">
      <c r="A10" s="58" t="s">
        <v>384</v>
      </c>
      <c r="B10" s="59" t="s">
        <v>115</v>
      </c>
      <c r="C10" s="60" t="s">
        <v>116</v>
      </c>
      <c r="D10" s="60" t="s">
        <v>14</v>
      </c>
      <c r="E10" s="61">
        <v>1</v>
      </c>
      <c r="F10" s="65" t="s">
        <v>127</v>
      </c>
      <c r="G10" s="63">
        <v>0</v>
      </c>
      <c r="H10" s="63"/>
      <c r="I10" s="63"/>
      <c r="J10" s="64"/>
    </row>
    <row r="11" spans="1:27" ht="15" customHeight="1" x14ac:dyDescent="0.25">
      <c r="A11" s="58" t="s">
        <v>118</v>
      </c>
      <c r="B11" s="59" t="s">
        <v>115</v>
      </c>
      <c r="C11" s="60" t="s">
        <v>119</v>
      </c>
      <c r="D11" s="60" t="s">
        <v>14</v>
      </c>
      <c r="E11" s="61">
        <v>1</v>
      </c>
      <c r="F11" s="62" t="s">
        <v>120</v>
      </c>
      <c r="G11" s="63">
        <v>0</v>
      </c>
      <c r="H11" s="63">
        <v>700.75</v>
      </c>
      <c r="I11" s="63">
        <v>3083.01</v>
      </c>
      <c r="J11" s="64">
        <v>3783.76</v>
      </c>
    </row>
    <row r="12" spans="1:27" ht="15" customHeight="1" x14ac:dyDescent="0.25">
      <c r="A12" s="58" t="s">
        <v>121</v>
      </c>
      <c r="B12" s="59" t="s">
        <v>115</v>
      </c>
      <c r="C12" s="60" t="s">
        <v>122</v>
      </c>
      <c r="D12" s="60" t="s">
        <v>14</v>
      </c>
      <c r="E12" s="61">
        <v>1</v>
      </c>
      <c r="F12" s="62" t="s">
        <v>123</v>
      </c>
      <c r="G12" s="63">
        <v>0</v>
      </c>
      <c r="H12" s="63">
        <v>700.75</v>
      </c>
      <c r="I12" s="63">
        <v>3083.01</v>
      </c>
      <c r="J12" s="64">
        <v>3783.76</v>
      </c>
    </row>
    <row r="13" spans="1:27" ht="15" customHeight="1" x14ac:dyDescent="0.25">
      <c r="A13" s="58" t="s">
        <v>124</v>
      </c>
      <c r="B13" s="59" t="s">
        <v>125</v>
      </c>
      <c r="C13" s="60" t="s">
        <v>126</v>
      </c>
      <c r="D13" s="60" t="s">
        <v>14</v>
      </c>
      <c r="E13" s="61">
        <v>1</v>
      </c>
      <c r="F13" s="65" t="s">
        <v>127</v>
      </c>
      <c r="G13" s="63">
        <v>0</v>
      </c>
      <c r="H13" s="63">
        <v>0</v>
      </c>
      <c r="I13" s="63">
        <v>0</v>
      </c>
      <c r="J13" s="63">
        <v>0</v>
      </c>
    </row>
    <row r="14" spans="1:27" ht="33.75" customHeight="1" x14ac:dyDescent="0.25">
      <c r="A14" s="66" t="s">
        <v>128</v>
      </c>
      <c r="B14" s="66" t="s">
        <v>129</v>
      </c>
      <c r="C14" s="67" t="s">
        <v>130</v>
      </c>
      <c r="D14" s="67" t="s">
        <v>131</v>
      </c>
      <c r="E14" s="67" t="s">
        <v>132</v>
      </c>
      <c r="F14" s="68"/>
      <c r="G14" s="67" t="s">
        <v>133</v>
      </c>
      <c r="H14" s="67" t="s">
        <v>134</v>
      </c>
      <c r="I14" s="67" t="s">
        <v>135</v>
      </c>
      <c r="J14" s="69"/>
    </row>
    <row r="15" spans="1:27" ht="15" customHeight="1" x14ac:dyDescent="0.25">
      <c r="A15" s="70" t="s">
        <v>136</v>
      </c>
      <c r="B15" s="71" t="s">
        <v>137</v>
      </c>
      <c r="C15" s="72">
        <f ca="1">SUMIFS($E$13:$E$16,$B$13:$B$16,"DAS",$D$13:$D$16,"&lt;&gt;VAGO")</f>
        <v>0</v>
      </c>
      <c r="D15" s="72">
        <f ca="1">SUMIFS($E$13:$E$16,$B$13:$B$16,"DAS",$D$13:$D$16,"VAGO")</f>
        <v>0</v>
      </c>
      <c r="E15" s="72">
        <f t="shared" ref="E15:E25" ca="1" si="0">C15+D15</f>
        <v>0</v>
      </c>
      <c r="F15" s="73"/>
      <c r="G15" s="74">
        <f ca="1">SUMIF($B$13:$B$16,"DAS",$G$13:$G$16)</f>
        <v>0</v>
      </c>
      <c r="H15" s="74">
        <f ca="1">SUMIF($B$13:$B$16,"DAS",$H$13:$H$16)</f>
        <v>0</v>
      </c>
      <c r="I15" s="74">
        <f ca="1">SUMIF($B$13:$B$16,"DAS",$I$13:$I$16)</f>
        <v>0</v>
      </c>
      <c r="J15" s="69"/>
    </row>
    <row r="16" spans="1:27" ht="15" customHeight="1" x14ac:dyDescent="0.25">
      <c r="A16" s="70" t="s">
        <v>138</v>
      </c>
      <c r="B16" s="71" t="s">
        <v>99</v>
      </c>
      <c r="C16" s="72">
        <v>1</v>
      </c>
      <c r="D16" s="72">
        <f ca="1">SUMIFS($E$13:$E$16,$B$13:$B$16,"DAS-1",$D$13:$D$16,"VAGO")</f>
        <v>0</v>
      </c>
      <c r="E16" s="72">
        <f t="shared" ca="1" si="0"/>
        <v>1</v>
      </c>
      <c r="F16" s="75"/>
      <c r="G16" s="74">
        <f ca="1">SUMIF($B$13:$B$16,"DAS-1",$G$13:$G$16)</f>
        <v>0</v>
      </c>
      <c r="H16" s="76">
        <v>8479.33</v>
      </c>
      <c r="I16" s="76">
        <v>9360</v>
      </c>
      <c r="J16" s="69"/>
    </row>
    <row r="17" spans="1:10" ht="15" customHeight="1" x14ac:dyDescent="0.25">
      <c r="A17" s="70" t="s">
        <v>139</v>
      </c>
      <c r="B17" s="71" t="s">
        <v>140</v>
      </c>
      <c r="C17" s="72">
        <f>SUMIFS($E$13:$E$16,$B$13:$B$16,"DAS-2",$D$13:$D$16,"&lt;&gt;VAGO")</f>
        <v>0</v>
      </c>
      <c r="D17" s="72">
        <v>0</v>
      </c>
      <c r="E17" s="72">
        <f t="shared" si="0"/>
        <v>0</v>
      </c>
      <c r="F17" s="75"/>
      <c r="G17" s="74">
        <f>SUMIF($B$13:$B$16,"DAS-2",$G$13:$G$16)</f>
        <v>0</v>
      </c>
      <c r="H17" s="74">
        <f>SUMIF($B$13:$B$16,"DAS-2",$H$13:$H$16)</f>
        <v>0</v>
      </c>
      <c r="I17" s="74">
        <f>SUMIF($B$13:$B$16,"DAS-2",$I$13:$I$16)</f>
        <v>0</v>
      </c>
      <c r="J17" s="69"/>
    </row>
    <row r="18" spans="1:10" ht="15" customHeight="1" x14ac:dyDescent="0.25">
      <c r="A18" s="70" t="s">
        <v>141</v>
      </c>
      <c r="B18" s="71" t="s">
        <v>142</v>
      </c>
      <c r="C18" s="72">
        <f>SUMIFS($E$13:$E$16,$B$13:$B$16,"DAS-3",$D$13:$D$16,"&lt;&gt;VAGO")</f>
        <v>0</v>
      </c>
      <c r="D18" s="72">
        <f>SUMIFS($E$13:$E$16,$B$13:$B$16,"DAS-3",$D$13:$D$16,"VAGO")</f>
        <v>0</v>
      </c>
      <c r="E18" s="72">
        <f t="shared" si="0"/>
        <v>0</v>
      </c>
      <c r="F18" s="75"/>
      <c r="G18" s="74">
        <f>SUMIF($B$13:$B$16,"DAS-3",$G$13:$G$16)</f>
        <v>0</v>
      </c>
      <c r="H18" s="74">
        <f>SUMIF($B$13:$B$16,"DAS-3",$H$13:$H$16)</f>
        <v>0</v>
      </c>
      <c r="I18" s="74">
        <f>SUMIF($B$13:$B$16,"DAS-3",$I$13:$I$16)</f>
        <v>0</v>
      </c>
      <c r="J18" s="69"/>
    </row>
    <row r="19" spans="1:10" ht="15" customHeight="1" x14ac:dyDescent="0.25">
      <c r="A19" s="77" t="s">
        <v>143</v>
      </c>
      <c r="B19" s="71" t="s">
        <v>144</v>
      </c>
      <c r="C19" s="72">
        <f>SUMIFS($E$13:$E$16,$B$13:$B$16,"DAS-4",$D$13:$D$16,"&lt;&gt;VAGO")</f>
        <v>0</v>
      </c>
      <c r="D19" s="72">
        <f>SUMIFS($E$13:$E$16,$B$13:$B$16,"DAS-4",$D$13:$D$16,"VAGO")</f>
        <v>0</v>
      </c>
      <c r="E19" s="72">
        <f t="shared" si="0"/>
        <v>0</v>
      </c>
      <c r="F19" s="78"/>
      <c r="G19" s="74">
        <f>SUMIF($B$13:$B$16,"DAS-4",$G$13:$G$16)</f>
        <v>0</v>
      </c>
      <c r="H19" s="74">
        <f>SUMIF($B$13:$B$16,"DAS-4",$H$13:$H$16)</f>
        <v>0</v>
      </c>
      <c r="I19" s="74">
        <f>SUMIF($B$13:$B$16,"DAS-4",$I$13:$I$16)</f>
        <v>0</v>
      </c>
      <c r="J19" s="69"/>
    </row>
    <row r="20" spans="1:10" ht="15" customHeight="1" x14ac:dyDescent="0.25">
      <c r="A20" s="77" t="s">
        <v>145</v>
      </c>
      <c r="B20" s="71" t="s">
        <v>104</v>
      </c>
      <c r="C20" s="72">
        <v>2</v>
      </c>
      <c r="D20" s="72">
        <v>0</v>
      </c>
      <c r="E20" s="72">
        <v>2</v>
      </c>
      <c r="F20" s="78"/>
      <c r="G20" s="74">
        <f>SUMIF($B$13:$B$16,"DAS-5",$G$13:$G$16)</f>
        <v>0</v>
      </c>
      <c r="H20" s="76">
        <v>2079.12</v>
      </c>
      <c r="I20" s="76">
        <v>8632.42</v>
      </c>
      <c r="J20" s="69"/>
    </row>
    <row r="21" spans="1:10" ht="15" customHeight="1" x14ac:dyDescent="0.25">
      <c r="A21" s="77" t="s">
        <v>146</v>
      </c>
      <c r="B21" s="71" t="s">
        <v>147</v>
      </c>
      <c r="C21" s="72">
        <f>SUMIFS($E$13:$E$16,$B$13:$B$16,"CAA-1",$D$13:$D$16,"&lt;&gt;VAGO")</f>
        <v>0</v>
      </c>
      <c r="D21" s="72">
        <f>SUMIFS($E$13:$E$16,$B$13:$B$16,"CAA-1",$D$13:$D$16,"VAGO")</f>
        <v>0</v>
      </c>
      <c r="E21" s="72">
        <f t="shared" si="0"/>
        <v>0</v>
      </c>
      <c r="F21" s="78"/>
      <c r="G21" s="74">
        <f>SUMIF($B$13:$B$16,"CAA-1",$G$13:$G$16)</f>
        <v>0</v>
      </c>
      <c r="H21" s="74">
        <f>SUMIF($B$13:$B$16,"CAA-1",$H$13:$H$16)</f>
        <v>0</v>
      </c>
      <c r="I21" s="74">
        <f>SUMIF($B$13:$B$16,"CAA-1",$I$13:$I$16)</f>
        <v>0</v>
      </c>
      <c r="J21" s="69"/>
    </row>
    <row r="22" spans="1:10" ht="15" customHeight="1" x14ac:dyDescent="0.25">
      <c r="A22" s="77" t="s">
        <v>148</v>
      </c>
      <c r="B22" s="71" t="s">
        <v>115</v>
      </c>
      <c r="C22" s="72">
        <v>2</v>
      </c>
      <c r="D22" s="72">
        <v>1</v>
      </c>
      <c r="E22" s="72">
        <v>3</v>
      </c>
      <c r="F22" s="78"/>
      <c r="G22" s="74">
        <f>SUMIF($B$13:$B$16,"CAA-2",$G$13:$G$16)</f>
        <v>0</v>
      </c>
      <c r="H22" s="76">
        <v>1401.5</v>
      </c>
      <c r="I22" s="76">
        <v>6166.02</v>
      </c>
      <c r="J22" s="69"/>
    </row>
    <row r="23" spans="1:10" ht="15" customHeight="1" x14ac:dyDescent="0.25">
      <c r="A23" s="77" t="s">
        <v>149</v>
      </c>
      <c r="B23" s="71" t="s">
        <v>111</v>
      </c>
      <c r="C23" s="72">
        <v>1</v>
      </c>
      <c r="D23" s="72">
        <v>0</v>
      </c>
      <c r="E23" s="72">
        <f t="shared" si="0"/>
        <v>1</v>
      </c>
      <c r="F23" s="75" t="s">
        <v>150</v>
      </c>
      <c r="G23" s="74">
        <f>SUMIF($B$13:$B$16,"CAA-3",$G$13:$G$16)</f>
        <v>0</v>
      </c>
      <c r="H23" s="76">
        <v>500.99</v>
      </c>
      <c r="I23" s="76">
        <v>2003.96</v>
      </c>
      <c r="J23" s="69"/>
    </row>
    <row r="24" spans="1:10" ht="15" customHeight="1" x14ac:dyDescent="0.25">
      <c r="A24" s="77" t="s">
        <v>151</v>
      </c>
      <c r="B24" s="71" t="s">
        <v>125</v>
      </c>
      <c r="C24" s="72">
        <v>1</v>
      </c>
      <c r="D24" s="72">
        <v>1</v>
      </c>
      <c r="E24" s="72">
        <v>0</v>
      </c>
      <c r="F24" s="75"/>
      <c r="G24" s="74">
        <f>SUMIF($B$13:$B$16,"CAA-4",$G$13:$G$16)</f>
        <v>0</v>
      </c>
      <c r="H24" s="74">
        <f>SUMIF($B$13:$B$16,"CAA-4",$G$13:$G$16)</f>
        <v>0</v>
      </c>
      <c r="I24" s="74">
        <f>SUMIF($B$13:$B$16,"CAA-4",$G$13:$G$16)</f>
        <v>0</v>
      </c>
      <c r="J24" s="69"/>
    </row>
    <row r="25" spans="1:10" ht="15" customHeight="1" x14ac:dyDescent="0.25">
      <c r="A25" s="77" t="s">
        <v>152</v>
      </c>
      <c r="B25" s="71" t="s">
        <v>153</v>
      </c>
      <c r="C25" s="72">
        <f>SUMIFS($E$13:$E$16,$B$13:$B$16,"CAA-5",$D$13:$D$16,"&lt;&gt;VAGO")</f>
        <v>0</v>
      </c>
      <c r="D25" s="72">
        <f>SUMIFS($E$13:$E$16,$B$13:$B$16,"CAA-5",$D$13:$D$16,"VAGO")</f>
        <v>0</v>
      </c>
      <c r="E25" s="72">
        <f t="shared" si="0"/>
        <v>0</v>
      </c>
      <c r="F25" s="75"/>
      <c r="G25" s="74">
        <f>SUMIF($B$13:$B$16,"CAA-5",$G$13:$G$16)</f>
        <v>0</v>
      </c>
      <c r="H25" s="74">
        <f>SUMIF($B$13:$B$16,"CAA-5",$H$13:$H$16)</f>
        <v>0</v>
      </c>
      <c r="I25" s="74">
        <f>SUMIF($B$13:$B$16,"CAA-5",$I$13:$I$16)</f>
        <v>0</v>
      </c>
      <c r="J25" s="69"/>
    </row>
    <row r="26" spans="1:10" ht="15" customHeight="1" x14ac:dyDescent="0.25">
      <c r="A26" s="66" t="s">
        <v>154</v>
      </c>
      <c r="B26" s="79"/>
      <c r="C26" s="67">
        <v>7</v>
      </c>
      <c r="D26" s="67">
        <v>0</v>
      </c>
      <c r="E26" s="67">
        <v>8</v>
      </c>
      <c r="F26" s="79"/>
      <c r="G26" s="80">
        <f ca="1">SUM(G15:G25)</f>
        <v>0</v>
      </c>
      <c r="H26" s="80">
        <v>13872.44</v>
      </c>
      <c r="I26" s="80">
        <v>32828.42</v>
      </c>
      <c r="J26" s="69"/>
    </row>
    <row r="27" spans="1:10" x14ac:dyDescent="0.25">
      <c r="A27" s="81"/>
      <c r="B27" s="81"/>
      <c r="C27" s="81"/>
      <c r="D27" s="81"/>
      <c r="E27" s="81"/>
      <c r="F27" s="81"/>
      <c r="G27" s="81"/>
      <c r="H27" s="82"/>
      <c r="I27" s="82"/>
      <c r="J27" s="69"/>
    </row>
    <row r="28" spans="1:10" x14ac:dyDescent="0.25">
      <c r="A28" s="187" t="s">
        <v>155</v>
      </c>
      <c r="B28" s="182"/>
      <c r="C28" s="182"/>
      <c r="D28" s="182"/>
      <c r="E28" s="182"/>
      <c r="F28" s="182"/>
      <c r="G28" s="182"/>
      <c r="H28" s="182"/>
      <c r="I28" s="183"/>
      <c r="J28" s="69"/>
    </row>
    <row r="29" spans="1:10" ht="22.5" customHeight="1" x14ac:dyDescent="0.25">
      <c r="A29" s="57" t="s">
        <v>156</v>
      </c>
      <c r="B29" s="57" t="s">
        <v>157</v>
      </c>
      <c r="C29" s="57" t="s">
        <v>158</v>
      </c>
      <c r="D29" s="57" t="s">
        <v>159</v>
      </c>
      <c r="E29" s="57" t="s">
        <v>160</v>
      </c>
      <c r="F29" s="57" t="s">
        <v>161</v>
      </c>
      <c r="G29" s="57" t="s">
        <v>162</v>
      </c>
      <c r="H29" s="57" t="s">
        <v>163</v>
      </c>
      <c r="I29" s="57" t="s">
        <v>164</v>
      </c>
      <c r="J29" s="69"/>
    </row>
    <row r="30" spans="1:10" ht="15" customHeight="1" x14ac:dyDescent="0.25">
      <c r="A30" s="83" t="s">
        <v>165</v>
      </c>
      <c r="B30" s="84" t="s">
        <v>166</v>
      </c>
      <c r="C30" s="60" t="s">
        <v>116</v>
      </c>
      <c r="D30" s="60" t="s">
        <v>101</v>
      </c>
      <c r="E30" s="71">
        <v>1</v>
      </c>
      <c r="F30" s="85" t="s">
        <v>167</v>
      </c>
      <c r="G30" s="74">
        <v>8903.2999999999993</v>
      </c>
      <c r="H30" s="74">
        <v>4316.21</v>
      </c>
      <c r="I30" s="74">
        <v>13219.51</v>
      </c>
      <c r="J30" s="69"/>
    </row>
    <row r="31" spans="1:10" ht="15" customHeight="1" x14ac:dyDescent="0.25">
      <c r="A31" s="83" t="s">
        <v>168</v>
      </c>
      <c r="B31" s="84" t="s">
        <v>166</v>
      </c>
      <c r="C31" s="60" t="s">
        <v>169</v>
      </c>
      <c r="D31" s="60" t="s">
        <v>101</v>
      </c>
      <c r="E31" s="71">
        <v>1</v>
      </c>
      <c r="F31" s="86" t="s">
        <v>170</v>
      </c>
      <c r="G31" s="87">
        <v>5404.89</v>
      </c>
      <c r="H31" s="74">
        <v>1726.48</v>
      </c>
      <c r="I31" s="74">
        <v>7131.37</v>
      </c>
      <c r="J31" s="69"/>
    </row>
    <row r="32" spans="1:10" ht="15" customHeight="1" x14ac:dyDescent="0.25">
      <c r="A32" s="83" t="s">
        <v>171</v>
      </c>
      <c r="B32" s="84" t="s">
        <v>166</v>
      </c>
      <c r="C32" s="60" t="s">
        <v>172</v>
      </c>
      <c r="D32" s="60" t="s">
        <v>101</v>
      </c>
      <c r="E32" s="71">
        <v>1</v>
      </c>
      <c r="F32" s="83" t="s">
        <v>173</v>
      </c>
      <c r="G32" s="74">
        <v>7691</v>
      </c>
      <c r="H32" s="74">
        <v>3884.59</v>
      </c>
      <c r="I32" s="74">
        <v>11575.59</v>
      </c>
      <c r="J32" s="69"/>
    </row>
    <row r="33" spans="1:10" ht="15" customHeight="1" x14ac:dyDescent="0.25">
      <c r="A33" s="83" t="s">
        <v>174</v>
      </c>
      <c r="B33" s="84" t="s">
        <v>175</v>
      </c>
      <c r="C33" s="60" t="s">
        <v>116</v>
      </c>
      <c r="D33" s="60" t="s">
        <v>101</v>
      </c>
      <c r="E33" s="71">
        <v>1</v>
      </c>
      <c r="F33" s="86" t="s">
        <v>176</v>
      </c>
      <c r="G33" s="74">
        <v>7691</v>
      </c>
      <c r="H33" s="74">
        <v>3083.01</v>
      </c>
      <c r="I33" s="74">
        <v>10777.01</v>
      </c>
      <c r="J33" s="69"/>
    </row>
    <row r="34" spans="1:10" ht="33" customHeight="1" x14ac:dyDescent="0.25">
      <c r="A34" s="66" t="s">
        <v>177</v>
      </c>
      <c r="B34" s="66" t="s">
        <v>178</v>
      </c>
      <c r="C34" s="67" t="s">
        <v>179</v>
      </c>
      <c r="D34" s="67" t="s">
        <v>180</v>
      </c>
      <c r="E34" s="67" t="s">
        <v>181</v>
      </c>
      <c r="F34" s="88"/>
      <c r="G34" s="67" t="s">
        <v>182</v>
      </c>
      <c r="H34" s="67" t="s">
        <v>183</v>
      </c>
      <c r="I34" s="67" t="s">
        <v>184</v>
      </c>
      <c r="J34" s="69"/>
    </row>
    <row r="35" spans="1:10" ht="15" customHeight="1" x14ac:dyDescent="0.25">
      <c r="A35" s="70" t="s">
        <v>185</v>
      </c>
      <c r="B35" s="89" t="s">
        <v>186</v>
      </c>
      <c r="C35" s="72">
        <f ca="1">SUMIFS($E$30:$E$36,$B$30:$B$36,"FDA",$D$30:$D$36,"&lt;&gt;VAGO")</f>
        <v>0</v>
      </c>
      <c r="D35" s="72">
        <f ca="1">SUMIFS($E$30:$E$36,$B$30:$B$36,"FDA",$D$30:$D$36,"VAGO")</f>
        <v>0</v>
      </c>
      <c r="E35" s="72">
        <f t="shared" ref="E35:E39" ca="1" si="1">C35+D35</f>
        <v>0</v>
      </c>
      <c r="F35" s="73"/>
      <c r="G35" s="90">
        <f ca="1">SUMIF($B$30:$B$36,"FDA",$G$30:$G$36)</f>
        <v>0</v>
      </c>
      <c r="H35" s="90">
        <f ca="1">SUMIF($B$30:$B$36,"FDA",$H$30:$H$36)</f>
        <v>0</v>
      </c>
      <c r="I35" s="90">
        <f ca="1">SUMIF($B$30:$B$36,"FDA",$I$30:$I$36)</f>
        <v>0</v>
      </c>
      <c r="J35" s="69"/>
    </row>
    <row r="36" spans="1:10" ht="15" customHeight="1" x14ac:dyDescent="0.25">
      <c r="A36" s="70" t="s">
        <v>187</v>
      </c>
      <c r="B36" s="89" t="s">
        <v>188</v>
      </c>
      <c r="C36" s="72">
        <f ca="1">SUMIFS($E$30:$E$36,$B$30:$B$36,"FDA-1",$D$30:$D$36,"&lt;&gt;VAGO")</f>
        <v>0</v>
      </c>
      <c r="D36" s="72">
        <f ca="1">SUMIFS($E$30:$E$36,$B$30:$B$36,"FDA-1",$D$30:$D$36,"VAGO")</f>
        <v>0</v>
      </c>
      <c r="E36" s="72">
        <f t="shared" ca="1" si="1"/>
        <v>0</v>
      </c>
      <c r="F36" s="73"/>
      <c r="G36" s="90">
        <f ca="1">SUMIF($B$30:$B$36,"FDA-1",$G$30:$G$36)</f>
        <v>0</v>
      </c>
      <c r="H36" s="90">
        <f ca="1">SUMIF($B$30:$B$36,"FDA-1",$H$30:$H$36)</f>
        <v>0</v>
      </c>
      <c r="I36" s="90">
        <f ca="1">SUMIF($B$30:$B$36,"FDA-1",$I$30:$I$36)</f>
        <v>0</v>
      </c>
      <c r="J36" s="69"/>
    </row>
    <row r="37" spans="1:10" ht="15" customHeight="1" x14ac:dyDescent="0.25">
      <c r="A37" s="70" t="s">
        <v>189</v>
      </c>
      <c r="B37" s="89" t="s">
        <v>190</v>
      </c>
      <c r="C37" s="72">
        <f>SUMIFS($E$30:$E$36,$B$30:$B$36,"FDA-2",$D$30:$D$36,"&lt;&gt;VAGO")</f>
        <v>0</v>
      </c>
      <c r="D37" s="72">
        <f>SUMIFS($E$30:$E$36,$B$30:$B$36,"FDA-2",$D$30:$D$36,"VAGO")</f>
        <v>0</v>
      </c>
      <c r="E37" s="72">
        <f t="shared" si="1"/>
        <v>0</v>
      </c>
      <c r="F37" s="75"/>
      <c r="G37" s="90">
        <f>SUMIF($B$30:$B$36,"FDA-2",$G$30:$G$36)</f>
        <v>0</v>
      </c>
      <c r="H37" s="90">
        <f>SUMIF($B$30:$B$36,"FDA-2",$H$30:$H$36)</f>
        <v>0</v>
      </c>
      <c r="I37" s="90">
        <f>SUMIF($B$30:$B$36,"FDA-2",$I$30:$I$36)</f>
        <v>0</v>
      </c>
      <c r="J37" s="69"/>
    </row>
    <row r="38" spans="1:10" ht="15" customHeight="1" x14ac:dyDescent="0.25">
      <c r="A38" s="70" t="s">
        <v>191</v>
      </c>
      <c r="B38" s="89" t="s">
        <v>166</v>
      </c>
      <c r="C38" s="72">
        <f>SUMIFS($E$30:$E$36,$B$30:$B$36,"FDA-3",$D$30:$D$36,"&lt;&gt;VAGO")</f>
        <v>3</v>
      </c>
      <c r="D38" s="72">
        <f>SUMIFS($E$30:$E$36,$B$30:$B$36,"FDA-3",$D$30:$D$36,"VAGO")</f>
        <v>0</v>
      </c>
      <c r="E38" s="72">
        <f t="shared" si="1"/>
        <v>3</v>
      </c>
      <c r="F38" s="78" t="s">
        <v>192</v>
      </c>
      <c r="G38" s="90">
        <v>21999.19</v>
      </c>
      <c r="H38" s="90">
        <v>9927.2800000000007</v>
      </c>
      <c r="I38" s="90">
        <v>31916.47</v>
      </c>
      <c r="J38" s="69"/>
    </row>
    <row r="39" spans="1:10" ht="15" customHeight="1" x14ac:dyDescent="0.25">
      <c r="A39" s="70" t="s">
        <v>193</v>
      </c>
      <c r="B39" s="89" t="s">
        <v>175</v>
      </c>
      <c r="C39" s="72">
        <f>SUMIFS($E$30:$E$36,$B$30:$B$36,"FDA-4",$D$30:$D$36,"&lt;&gt;VAGO")</f>
        <v>1</v>
      </c>
      <c r="D39" s="72">
        <f>SUMIFS($E$30:$E$36,$B$30:$B$36,"FDA-4",$D$30:$D$36,"VAGO")</f>
        <v>0</v>
      </c>
      <c r="E39" s="72">
        <f t="shared" si="1"/>
        <v>1</v>
      </c>
      <c r="F39" s="75" t="s">
        <v>385</v>
      </c>
      <c r="G39" s="90">
        <f>SUMIF($B$30:$B$36,"FDA-4",$G$30:$G$36)</f>
        <v>7691</v>
      </c>
      <c r="H39" s="90">
        <f>SUMIF($B$30:$B$36,"FDA-4",$H$30:$H$36)</f>
        <v>3083.01</v>
      </c>
      <c r="I39" s="90">
        <f>SUMIF($B$30:$B$36,"FDA-4",$I$30:$I$36)</f>
        <v>10777.01</v>
      </c>
      <c r="J39" s="69"/>
    </row>
    <row r="40" spans="1:10" ht="33.75" customHeight="1" x14ac:dyDescent="0.25">
      <c r="A40" s="66" t="s">
        <v>195</v>
      </c>
      <c r="B40" s="88"/>
      <c r="C40" s="67">
        <f t="shared" ref="C40:E40" ca="1" si="2">SUM(C36:C39)</f>
        <v>4</v>
      </c>
      <c r="D40" s="67">
        <f t="shared" ca="1" si="2"/>
        <v>0</v>
      </c>
      <c r="E40" s="67">
        <f t="shared" ca="1" si="2"/>
        <v>4</v>
      </c>
      <c r="F40" s="88"/>
      <c r="G40" s="91">
        <v>29690.19</v>
      </c>
      <c r="H40" s="91">
        <v>13010.29</v>
      </c>
      <c r="I40" s="91">
        <v>42700.480000000003</v>
      </c>
      <c r="J40" s="69"/>
    </row>
    <row r="41" spans="1:10" x14ac:dyDescent="0.25">
      <c r="A41" s="92"/>
      <c r="B41" s="92"/>
      <c r="C41" s="92"/>
      <c r="D41" s="92"/>
      <c r="E41" s="92"/>
      <c r="F41" s="92"/>
      <c r="G41" s="92"/>
      <c r="H41" s="92"/>
      <c r="I41" s="93"/>
      <c r="J41" s="69"/>
    </row>
    <row r="42" spans="1:10" x14ac:dyDescent="0.25">
      <c r="A42" s="187" t="s">
        <v>196</v>
      </c>
      <c r="B42" s="182"/>
      <c r="C42" s="182"/>
      <c r="D42" s="182"/>
      <c r="E42" s="182"/>
      <c r="F42" s="182"/>
      <c r="G42" s="182"/>
      <c r="H42" s="182"/>
      <c r="I42" s="183"/>
      <c r="J42" s="69"/>
    </row>
    <row r="43" spans="1:10" ht="22.5" x14ac:dyDescent="0.25">
      <c r="A43" s="94" t="s">
        <v>197</v>
      </c>
      <c r="B43" s="57" t="s">
        <v>198</v>
      </c>
      <c r="C43" s="57" t="s">
        <v>199</v>
      </c>
      <c r="D43" s="57" t="s">
        <v>200</v>
      </c>
      <c r="E43" s="57" t="s">
        <v>201</v>
      </c>
      <c r="F43" s="57" t="s">
        <v>202</v>
      </c>
      <c r="G43" s="57" t="s">
        <v>203</v>
      </c>
      <c r="H43" s="57" t="s">
        <v>204</v>
      </c>
      <c r="I43" s="57" t="s">
        <v>205</v>
      </c>
      <c r="J43" s="69"/>
    </row>
    <row r="44" spans="1:10" ht="15" customHeight="1" x14ac:dyDescent="0.25">
      <c r="A44" s="95" t="s">
        <v>206</v>
      </c>
      <c r="B44" s="96" t="s">
        <v>72</v>
      </c>
      <c r="C44" s="97"/>
      <c r="D44" s="97" t="s">
        <v>101</v>
      </c>
      <c r="E44" s="98">
        <v>1</v>
      </c>
      <c r="F44" s="99" t="s">
        <v>207</v>
      </c>
      <c r="G44" s="100">
        <v>5933.35</v>
      </c>
      <c r="H44" s="100">
        <v>1392.8</v>
      </c>
      <c r="I44" s="90">
        <f>SUM(G44:H44)</f>
        <v>7326.1500000000005</v>
      </c>
      <c r="J44" s="101"/>
    </row>
    <row r="45" spans="1:10" ht="15" customHeight="1" x14ac:dyDescent="0.25">
      <c r="A45" s="95" t="s">
        <v>208</v>
      </c>
      <c r="B45" s="96" t="s">
        <v>72</v>
      </c>
      <c r="C45" s="97"/>
      <c r="D45" s="97" t="s">
        <v>101</v>
      </c>
      <c r="E45" s="98">
        <v>1</v>
      </c>
      <c r="F45" s="83" t="s">
        <v>209</v>
      </c>
      <c r="G45" s="100">
        <v>5675.13</v>
      </c>
      <c r="H45" s="100">
        <v>1392.8</v>
      </c>
      <c r="I45" s="90">
        <v>7067.93</v>
      </c>
      <c r="J45" s="101"/>
    </row>
    <row r="46" spans="1:10" ht="25.5" customHeight="1" x14ac:dyDescent="0.25">
      <c r="A46" s="102" t="s">
        <v>386</v>
      </c>
      <c r="B46" s="103" t="s">
        <v>72</v>
      </c>
      <c r="C46" s="103"/>
      <c r="D46" s="60" t="s">
        <v>101</v>
      </c>
      <c r="E46" s="71">
        <v>1</v>
      </c>
      <c r="F46" s="102" t="s">
        <v>387</v>
      </c>
      <c r="G46" s="100" t="s">
        <v>212</v>
      </c>
      <c r="H46" s="100" t="s">
        <v>213</v>
      </c>
      <c r="I46" s="90">
        <v>15301.31</v>
      </c>
      <c r="J46" s="69"/>
    </row>
    <row r="47" spans="1:10" ht="15" customHeight="1" x14ac:dyDescent="0.25">
      <c r="A47" s="83" t="s">
        <v>214</v>
      </c>
      <c r="B47" s="103" t="s">
        <v>72</v>
      </c>
      <c r="C47" s="60"/>
      <c r="D47" s="60" t="s">
        <v>101</v>
      </c>
      <c r="E47" s="71">
        <v>1</v>
      </c>
      <c r="F47" s="83" t="s">
        <v>215</v>
      </c>
      <c r="G47" s="100">
        <v>5250.46</v>
      </c>
      <c r="H47" s="100">
        <v>1392.8</v>
      </c>
      <c r="I47" s="90">
        <f t="shared" ref="I47:I81" si="3">SUM(G47:H47)</f>
        <v>6643.26</v>
      </c>
      <c r="J47" s="69"/>
    </row>
    <row r="48" spans="1:10" ht="15" customHeight="1" x14ac:dyDescent="0.25">
      <c r="A48" s="83" t="s">
        <v>216</v>
      </c>
      <c r="B48" s="103" t="s">
        <v>72</v>
      </c>
      <c r="C48" s="60"/>
      <c r="D48" s="60" t="s">
        <v>101</v>
      </c>
      <c r="E48" s="71">
        <v>1</v>
      </c>
      <c r="F48" s="83" t="s">
        <v>217</v>
      </c>
      <c r="G48" s="100">
        <v>5227.96</v>
      </c>
      <c r="H48" s="100">
        <v>1392.8</v>
      </c>
      <c r="I48" s="90">
        <f t="shared" si="3"/>
        <v>6620.76</v>
      </c>
      <c r="J48" s="69"/>
    </row>
    <row r="49" spans="1:10" ht="15" customHeight="1" x14ac:dyDescent="0.25">
      <c r="A49" s="83" t="s">
        <v>218</v>
      </c>
      <c r="B49" s="103" t="s">
        <v>72</v>
      </c>
      <c r="C49" s="60"/>
      <c r="D49" s="60" t="s">
        <v>101</v>
      </c>
      <c r="E49" s="71">
        <v>1</v>
      </c>
      <c r="F49" s="83" t="s">
        <v>219</v>
      </c>
      <c r="G49" s="100">
        <v>7691</v>
      </c>
      <c r="H49" s="100">
        <v>1392.8</v>
      </c>
      <c r="I49" s="90">
        <f t="shared" si="3"/>
        <v>9083.7999999999993</v>
      </c>
      <c r="J49" s="69"/>
    </row>
    <row r="50" spans="1:10" ht="15" customHeight="1" x14ac:dyDescent="0.25">
      <c r="A50" s="83" t="s">
        <v>220</v>
      </c>
      <c r="B50" s="103" t="s">
        <v>72</v>
      </c>
      <c r="C50" s="60"/>
      <c r="D50" s="60" t="s">
        <v>101</v>
      </c>
      <c r="E50" s="71">
        <v>1</v>
      </c>
      <c r="F50" s="83" t="s">
        <v>221</v>
      </c>
      <c r="G50" s="100">
        <v>8299.11</v>
      </c>
      <c r="H50" s="100">
        <v>1392.8</v>
      </c>
      <c r="I50" s="90">
        <f t="shared" si="3"/>
        <v>9691.91</v>
      </c>
      <c r="J50" s="69"/>
    </row>
    <row r="51" spans="1:10" ht="15" customHeight="1" x14ac:dyDescent="0.25">
      <c r="A51" s="83" t="s">
        <v>222</v>
      </c>
      <c r="B51" s="103" t="s">
        <v>72</v>
      </c>
      <c r="C51" s="60"/>
      <c r="D51" s="60" t="s">
        <v>101</v>
      </c>
      <c r="E51" s="71">
        <v>1</v>
      </c>
      <c r="F51" s="83" t="s">
        <v>223</v>
      </c>
      <c r="G51" s="100">
        <v>4902.3900000000003</v>
      </c>
      <c r="H51" s="100">
        <v>1392.8</v>
      </c>
      <c r="I51" s="90">
        <f t="shared" si="3"/>
        <v>6295.1900000000005</v>
      </c>
      <c r="J51" s="69"/>
    </row>
    <row r="52" spans="1:10" ht="15" customHeight="1" x14ac:dyDescent="0.25">
      <c r="A52" s="83" t="s">
        <v>224</v>
      </c>
      <c r="B52" s="103" t="s">
        <v>72</v>
      </c>
      <c r="C52" s="60"/>
      <c r="D52" s="60" t="s">
        <v>101</v>
      </c>
      <c r="E52" s="71">
        <v>1</v>
      </c>
      <c r="F52" s="83" t="s">
        <v>225</v>
      </c>
      <c r="G52" s="100">
        <v>7691</v>
      </c>
      <c r="H52" s="100">
        <v>1392.8</v>
      </c>
      <c r="I52" s="90">
        <f t="shared" si="3"/>
        <v>9083.7999999999993</v>
      </c>
      <c r="J52" s="69"/>
    </row>
    <row r="53" spans="1:10" ht="15" customHeight="1" x14ac:dyDescent="0.25">
      <c r="A53" s="83" t="s">
        <v>226</v>
      </c>
      <c r="B53" s="103" t="s">
        <v>72</v>
      </c>
      <c r="C53" s="60"/>
      <c r="D53" s="60" t="s">
        <v>101</v>
      </c>
      <c r="E53" s="71">
        <v>1</v>
      </c>
      <c r="F53" s="83" t="s">
        <v>227</v>
      </c>
      <c r="G53" s="100">
        <v>7691</v>
      </c>
      <c r="H53" s="100">
        <v>1392.8</v>
      </c>
      <c r="I53" s="90">
        <f t="shared" si="3"/>
        <v>9083.7999999999993</v>
      </c>
      <c r="J53" s="69"/>
    </row>
    <row r="54" spans="1:10" ht="15" customHeight="1" x14ac:dyDescent="0.25">
      <c r="A54" s="83" t="s">
        <v>228</v>
      </c>
      <c r="B54" s="103" t="s">
        <v>72</v>
      </c>
      <c r="C54" s="60"/>
      <c r="D54" s="60" t="s">
        <v>101</v>
      </c>
      <c r="E54" s="71">
        <v>1</v>
      </c>
      <c r="F54" s="83" t="s">
        <v>229</v>
      </c>
      <c r="G54" s="100">
        <v>8075.56</v>
      </c>
      <c r="H54" s="100">
        <v>1392.8</v>
      </c>
      <c r="I54" s="90">
        <f t="shared" si="3"/>
        <v>9468.36</v>
      </c>
      <c r="J54" s="69"/>
    </row>
    <row r="55" spans="1:10" ht="15" customHeight="1" x14ac:dyDescent="0.25">
      <c r="A55" s="83" t="s">
        <v>230</v>
      </c>
      <c r="B55" s="103" t="s">
        <v>72</v>
      </c>
      <c r="C55" s="60"/>
      <c r="D55" s="60" t="s">
        <v>101</v>
      </c>
      <c r="E55" s="71">
        <v>1</v>
      </c>
      <c r="F55" s="83" t="s">
        <v>231</v>
      </c>
      <c r="G55" s="100">
        <v>8075.56</v>
      </c>
      <c r="H55" s="100">
        <v>1392.8</v>
      </c>
      <c r="I55" s="90">
        <f t="shared" si="3"/>
        <v>9468.36</v>
      </c>
      <c r="J55" s="69"/>
    </row>
    <row r="56" spans="1:10" ht="15" customHeight="1" x14ac:dyDescent="0.25">
      <c r="A56" s="83" t="s">
        <v>388</v>
      </c>
      <c r="B56" s="103" t="s">
        <v>72</v>
      </c>
      <c r="C56" s="60"/>
      <c r="D56" s="60" t="s">
        <v>101</v>
      </c>
      <c r="E56" s="71">
        <v>1</v>
      </c>
      <c r="F56" s="83" t="s">
        <v>389</v>
      </c>
      <c r="G56" s="100">
        <v>7691</v>
      </c>
      <c r="H56" s="100">
        <v>1392.8</v>
      </c>
      <c r="I56" s="90">
        <f t="shared" si="3"/>
        <v>9083.7999999999993</v>
      </c>
      <c r="J56" s="69"/>
    </row>
    <row r="57" spans="1:10" ht="15" customHeight="1" x14ac:dyDescent="0.25">
      <c r="A57" s="83" t="s">
        <v>234</v>
      </c>
      <c r="B57" s="103" t="s">
        <v>72</v>
      </c>
      <c r="C57" s="60"/>
      <c r="D57" s="60" t="s">
        <v>101</v>
      </c>
      <c r="E57" s="71">
        <v>1</v>
      </c>
      <c r="F57" s="83" t="s">
        <v>235</v>
      </c>
      <c r="G57" s="100">
        <v>2295.89</v>
      </c>
      <c r="H57" s="100">
        <v>1392.8</v>
      </c>
      <c r="I57" s="90">
        <f t="shared" si="3"/>
        <v>3688.6899999999996</v>
      </c>
      <c r="J57" s="69"/>
    </row>
    <row r="58" spans="1:10" ht="15" customHeight="1" x14ac:dyDescent="0.25">
      <c r="A58" s="83" t="s">
        <v>236</v>
      </c>
      <c r="B58" s="103" t="s">
        <v>72</v>
      </c>
      <c r="C58" s="60"/>
      <c r="D58" s="60" t="s">
        <v>101</v>
      </c>
      <c r="E58" s="71">
        <v>1</v>
      </c>
      <c r="F58" s="83" t="s">
        <v>237</v>
      </c>
      <c r="G58" s="100">
        <v>5125.45</v>
      </c>
      <c r="H58" s="100">
        <v>1392.8</v>
      </c>
      <c r="I58" s="90">
        <f>SUM(G58:H58)</f>
        <v>6518.25</v>
      </c>
      <c r="J58" s="69"/>
    </row>
    <row r="59" spans="1:10" ht="15" customHeight="1" x14ac:dyDescent="0.25">
      <c r="A59" s="83" t="s">
        <v>238</v>
      </c>
      <c r="B59" s="103" t="s">
        <v>72</v>
      </c>
      <c r="C59" s="60"/>
      <c r="D59" s="60" t="s">
        <v>239</v>
      </c>
      <c r="E59" s="71">
        <v>1</v>
      </c>
      <c r="F59" s="83" t="s">
        <v>240</v>
      </c>
      <c r="G59" s="100">
        <v>0</v>
      </c>
      <c r="H59" s="100">
        <v>1392.8</v>
      </c>
      <c r="I59" s="90">
        <f t="shared" si="3"/>
        <v>1392.8</v>
      </c>
      <c r="J59" s="69"/>
    </row>
    <row r="60" spans="1:10" ht="15" customHeight="1" x14ac:dyDescent="0.25">
      <c r="A60" s="83" t="s">
        <v>241</v>
      </c>
      <c r="B60" s="103" t="s">
        <v>72</v>
      </c>
      <c r="C60" s="60"/>
      <c r="D60" s="60" t="s">
        <v>101</v>
      </c>
      <c r="E60" s="71">
        <v>1</v>
      </c>
      <c r="F60" s="83" t="s">
        <v>242</v>
      </c>
      <c r="G60" s="100">
        <v>5933.35</v>
      </c>
      <c r="H60" s="100">
        <v>1392.8</v>
      </c>
      <c r="I60" s="90">
        <f t="shared" si="3"/>
        <v>7326.1500000000005</v>
      </c>
      <c r="J60" s="69"/>
    </row>
    <row r="61" spans="1:10" ht="27.75" customHeight="1" x14ac:dyDescent="0.25">
      <c r="A61" s="83" t="s">
        <v>390</v>
      </c>
      <c r="B61" s="103" t="s">
        <v>72</v>
      </c>
      <c r="C61" s="60"/>
      <c r="D61" s="60" t="s">
        <v>101</v>
      </c>
      <c r="E61" s="71">
        <v>1</v>
      </c>
      <c r="F61" s="83" t="s">
        <v>391</v>
      </c>
      <c r="G61" s="100" t="s">
        <v>392</v>
      </c>
      <c r="H61" s="100" t="s">
        <v>393</v>
      </c>
      <c r="I61" s="90" t="s">
        <v>394</v>
      </c>
      <c r="J61" s="69"/>
    </row>
    <row r="62" spans="1:10" ht="15" customHeight="1" x14ac:dyDescent="0.25">
      <c r="A62" s="83" t="s">
        <v>247</v>
      </c>
      <c r="B62" s="103" t="s">
        <v>72</v>
      </c>
      <c r="C62" s="60"/>
      <c r="D62" s="60" t="s">
        <v>101</v>
      </c>
      <c r="E62" s="71">
        <v>1</v>
      </c>
      <c r="F62" s="83" t="s">
        <v>248</v>
      </c>
      <c r="G62" s="100">
        <v>5404.89</v>
      </c>
      <c r="H62" s="100">
        <v>1392.8</v>
      </c>
      <c r="I62" s="90">
        <f t="shared" si="3"/>
        <v>6797.6900000000005</v>
      </c>
      <c r="J62" s="69"/>
    </row>
    <row r="63" spans="1:10" ht="15" customHeight="1" x14ac:dyDescent="0.25">
      <c r="A63" s="83" t="s">
        <v>249</v>
      </c>
      <c r="B63" s="103" t="s">
        <v>72</v>
      </c>
      <c r="C63" s="60"/>
      <c r="D63" s="60" t="s">
        <v>101</v>
      </c>
      <c r="E63" s="71">
        <v>1</v>
      </c>
      <c r="F63" s="83" t="s">
        <v>250</v>
      </c>
      <c r="G63" s="100">
        <v>5650.81</v>
      </c>
      <c r="H63" s="100">
        <v>1392.8</v>
      </c>
      <c r="I63" s="90">
        <f t="shared" si="3"/>
        <v>7043.6100000000006</v>
      </c>
      <c r="J63" s="69"/>
    </row>
    <row r="64" spans="1:10" ht="15" customHeight="1" x14ac:dyDescent="0.25">
      <c r="A64" s="83" t="s">
        <v>251</v>
      </c>
      <c r="B64" s="103" t="s">
        <v>72</v>
      </c>
      <c r="C64" s="60"/>
      <c r="D64" s="60" t="s">
        <v>239</v>
      </c>
      <c r="E64" s="71">
        <v>1</v>
      </c>
      <c r="F64" s="83" t="s">
        <v>252</v>
      </c>
      <c r="G64" s="100">
        <v>0</v>
      </c>
      <c r="H64" s="100">
        <v>1392.8</v>
      </c>
      <c r="I64" s="90">
        <f t="shared" si="3"/>
        <v>1392.8</v>
      </c>
      <c r="J64" s="69"/>
    </row>
    <row r="65" spans="1:10" ht="15" customHeight="1" x14ac:dyDescent="0.25">
      <c r="A65" s="83" t="s">
        <v>253</v>
      </c>
      <c r="B65" s="103" t="s">
        <v>72</v>
      </c>
      <c r="C65" s="60"/>
      <c r="D65" s="60" t="s">
        <v>101</v>
      </c>
      <c r="E65" s="71">
        <v>1</v>
      </c>
      <c r="F65" s="83" t="s">
        <v>254</v>
      </c>
      <c r="G65" s="100">
        <v>8075.56</v>
      </c>
      <c r="H65" s="100">
        <v>1392.8</v>
      </c>
      <c r="I65" s="90">
        <f t="shared" si="3"/>
        <v>9468.36</v>
      </c>
      <c r="J65" s="69"/>
    </row>
    <row r="66" spans="1:10" ht="15" customHeight="1" x14ac:dyDescent="0.25">
      <c r="A66" s="83" t="s">
        <v>255</v>
      </c>
      <c r="B66" s="103" t="s">
        <v>72</v>
      </c>
      <c r="C66" s="60"/>
      <c r="D66" s="60" t="s">
        <v>101</v>
      </c>
      <c r="E66" s="71">
        <v>1</v>
      </c>
      <c r="F66" s="83" t="s">
        <v>67</v>
      </c>
      <c r="G66" s="100">
        <v>2531.2199999999998</v>
      </c>
      <c r="H66" s="100">
        <v>1392.8</v>
      </c>
      <c r="I66" s="90">
        <f t="shared" si="3"/>
        <v>3924.0199999999995</v>
      </c>
      <c r="J66" s="69"/>
    </row>
    <row r="67" spans="1:10" ht="15" customHeight="1" x14ac:dyDescent="0.25">
      <c r="A67" s="83" t="s">
        <v>256</v>
      </c>
      <c r="B67" s="103" t="s">
        <v>69</v>
      </c>
      <c r="C67" s="60"/>
      <c r="D67" s="60" t="s">
        <v>101</v>
      </c>
      <c r="E67" s="71">
        <v>1</v>
      </c>
      <c r="F67" s="83" t="s">
        <v>257</v>
      </c>
      <c r="G67" s="100" t="s">
        <v>258</v>
      </c>
      <c r="H67" s="100">
        <v>849.76</v>
      </c>
      <c r="I67" s="90">
        <v>8940.68</v>
      </c>
      <c r="J67" s="69"/>
    </row>
    <row r="68" spans="1:10" ht="15" customHeight="1" x14ac:dyDescent="0.25">
      <c r="A68" s="83" t="s">
        <v>256</v>
      </c>
      <c r="B68" s="103" t="s">
        <v>69</v>
      </c>
      <c r="C68" s="60"/>
      <c r="D68" s="60" t="s">
        <v>101</v>
      </c>
      <c r="E68" s="71">
        <v>1</v>
      </c>
      <c r="F68" s="102" t="s">
        <v>259</v>
      </c>
      <c r="G68" s="100">
        <v>5404.89</v>
      </c>
      <c r="H68" s="100">
        <v>849.76</v>
      </c>
      <c r="I68" s="90">
        <v>6254.65</v>
      </c>
      <c r="J68" s="69"/>
    </row>
    <row r="69" spans="1:10" ht="15" customHeight="1" x14ac:dyDescent="0.25">
      <c r="A69" s="83" t="s">
        <v>256</v>
      </c>
      <c r="B69" s="103" t="s">
        <v>69</v>
      </c>
      <c r="C69" s="60"/>
      <c r="D69" s="60" t="s">
        <v>101</v>
      </c>
      <c r="E69" s="71">
        <v>1</v>
      </c>
      <c r="F69" s="83" t="s">
        <v>260</v>
      </c>
      <c r="G69" s="100">
        <v>5675.13</v>
      </c>
      <c r="H69" s="100">
        <v>849.76</v>
      </c>
      <c r="I69" s="90">
        <f t="shared" si="3"/>
        <v>6524.89</v>
      </c>
      <c r="J69" s="69"/>
    </row>
    <row r="70" spans="1:10" ht="15" customHeight="1" x14ac:dyDescent="0.25">
      <c r="A70" s="83" t="s">
        <v>261</v>
      </c>
      <c r="B70" s="103" t="s">
        <v>262</v>
      </c>
      <c r="C70" s="60"/>
      <c r="D70" s="60"/>
      <c r="E70" s="71">
        <v>1</v>
      </c>
      <c r="F70" s="104" t="s">
        <v>263</v>
      </c>
      <c r="G70" s="100">
        <v>0</v>
      </c>
      <c r="H70" s="100">
        <v>0</v>
      </c>
      <c r="I70" s="90">
        <f t="shared" si="3"/>
        <v>0</v>
      </c>
      <c r="J70" s="69"/>
    </row>
    <row r="71" spans="1:10" ht="15" customHeight="1" x14ac:dyDescent="0.25">
      <c r="A71" s="83" t="s">
        <v>261</v>
      </c>
      <c r="B71" s="103" t="s">
        <v>262</v>
      </c>
      <c r="C71" s="60"/>
      <c r="D71" s="60" t="s">
        <v>101</v>
      </c>
      <c r="E71" s="71">
        <v>1</v>
      </c>
      <c r="F71" s="83" t="s">
        <v>264</v>
      </c>
      <c r="G71" s="100">
        <v>5046.58</v>
      </c>
      <c r="H71" s="100">
        <v>505.81</v>
      </c>
      <c r="I71" s="90">
        <f t="shared" si="3"/>
        <v>5552.39</v>
      </c>
      <c r="J71" s="69"/>
    </row>
    <row r="72" spans="1:10" ht="15" customHeight="1" x14ac:dyDescent="0.25">
      <c r="A72" s="83" t="s">
        <v>261</v>
      </c>
      <c r="B72" s="103" t="s">
        <v>262</v>
      </c>
      <c r="C72" s="60"/>
      <c r="D72" s="60" t="s">
        <v>239</v>
      </c>
      <c r="E72" s="71">
        <v>1</v>
      </c>
      <c r="F72" s="83" t="s">
        <v>265</v>
      </c>
      <c r="G72" s="100">
        <v>0</v>
      </c>
      <c r="H72" s="100">
        <v>505.81</v>
      </c>
      <c r="I72" s="90">
        <f t="shared" si="3"/>
        <v>505.81</v>
      </c>
      <c r="J72" s="69"/>
    </row>
    <row r="73" spans="1:10" ht="15" customHeight="1" x14ac:dyDescent="0.25">
      <c r="A73" s="83" t="s">
        <v>261</v>
      </c>
      <c r="B73" s="103" t="s">
        <v>262</v>
      </c>
      <c r="C73" s="103"/>
      <c r="D73" s="60" t="s">
        <v>239</v>
      </c>
      <c r="E73" s="71">
        <v>1</v>
      </c>
      <c r="F73" s="86" t="s">
        <v>381</v>
      </c>
      <c r="G73" s="100">
        <v>0</v>
      </c>
      <c r="H73" s="100">
        <v>151.74</v>
      </c>
      <c r="I73" s="90">
        <f t="shared" si="3"/>
        <v>151.74</v>
      </c>
      <c r="J73" s="69"/>
    </row>
    <row r="74" spans="1:10" ht="15" customHeight="1" x14ac:dyDescent="0.25">
      <c r="A74" s="83" t="s">
        <v>261</v>
      </c>
      <c r="B74" s="103" t="s">
        <v>262</v>
      </c>
      <c r="C74" s="103"/>
      <c r="D74" s="60" t="s">
        <v>101</v>
      </c>
      <c r="E74" s="71">
        <v>1</v>
      </c>
      <c r="F74" s="86" t="s">
        <v>267</v>
      </c>
      <c r="G74" s="100">
        <v>5763.82</v>
      </c>
      <c r="H74" s="100">
        <v>505.81</v>
      </c>
      <c r="I74" s="90">
        <f t="shared" si="3"/>
        <v>6269.63</v>
      </c>
      <c r="J74" s="69"/>
    </row>
    <row r="75" spans="1:10" ht="15" customHeight="1" x14ac:dyDescent="0.25">
      <c r="A75" s="102" t="s">
        <v>268</v>
      </c>
      <c r="B75" s="103" t="s">
        <v>269</v>
      </c>
      <c r="C75" s="103"/>
      <c r="D75" s="60" t="s">
        <v>101</v>
      </c>
      <c r="E75" s="71">
        <v>1</v>
      </c>
      <c r="F75" s="102" t="s">
        <v>270</v>
      </c>
      <c r="G75" s="100">
        <v>7691</v>
      </c>
      <c r="H75" s="100">
        <v>465.35</v>
      </c>
      <c r="I75" s="90">
        <f t="shared" si="3"/>
        <v>8156.35</v>
      </c>
      <c r="J75" s="69"/>
    </row>
    <row r="76" spans="1:10" ht="15" customHeight="1" x14ac:dyDescent="0.25">
      <c r="A76" s="102" t="s">
        <v>268</v>
      </c>
      <c r="B76" s="103" t="s">
        <v>269</v>
      </c>
      <c r="C76" s="103"/>
      <c r="D76" s="60" t="s">
        <v>239</v>
      </c>
      <c r="E76" s="71">
        <v>1</v>
      </c>
      <c r="F76" s="102" t="s">
        <v>271</v>
      </c>
      <c r="G76" s="100">
        <v>0</v>
      </c>
      <c r="H76" s="100">
        <v>465.35</v>
      </c>
      <c r="I76" s="90">
        <f t="shared" si="3"/>
        <v>465.35</v>
      </c>
      <c r="J76" s="69"/>
    </row>
    <row r="77" spans="1:10" ht="15" customHeight="1" x14ac:dyDescent="0.25">
      <c r="A77" s="102" t="s">
        <v>268</v>
      </c>
      <c r="B77" s="103" t="s">
        <v>269</v>
      </c>
      <c r="C77" s="103"/>
      <c r="D77" s="60"/>
      <c r="E77" s="71">
        <v>1</v>
      </c>
      <c r="F77" s="104" t="s">
        <v>263</v>
      </c>
      <c r="G77" s="100">
        <v>0</v>
      </c>
      <c r="H77" s="100">
        <v>0</v>
      </c>
      <c r="I77" s="90">
        <f t="shared" si="3"/>
        <v>0</v>
      </c>
      <c r="J77" s="69"/>
    </row>
    <row r="78" spans="1:10" ht="15" customHeight="1" x14ac:dyDescent="0.25">
      <c r="A78" s="102" t="s">
        <v>268</v>
      </c>
      <c r="B78" s="103" t="s">
        <v>269</v>
      </c>
      <c r="C78" s="103"/>
      <c r="D78" s="60" t="s">
        <v>239</v>
      </c>
      <c r="E78" s="71">
        <v>1</v>
      </c>
      <c r="F78" s="102" t="s">
        <v>272</v>
      </c>
      <c r="G78" s="100">
        <v>0</v>
      </c>
      <c r="H78" s="100">
        <v>465.35</v>
      </c>
      <c r="I78" s="90">
        <f t="shared" si="3"/>
        <v>465.35</v>
      </c>
      <c r="J78" s="69"/>
    </row>
    <row r="79" spans="1:10" ht="15" customHeight="1" x14ac:dyDescent="0.25">
      <c r="A79" s="102" t="s">
        <v>268</v>
      </c>
      <c r="B79" s="103" t="s">
        <v>269</v>
      </c>
      <c r="C79" s="103"/>
      <c r="D79" s="60" t="s">
        <v>101</v>
      </c>
      <c r="E79" s="71">
        <v>1</v>
      </c>
      <c r="F79" s="102" t="s">
        <v>273</v>
      </c>
      <c r="G79" s="100">
        <v>5563.85</v>
      </c>
      <c r="H79" s="100">
        <v>465.35</v>
      </c>
      <c r="I79" s="90">
        <f t="shared" si="3"/>
        <v>6029.2000000000007</v>
      </c>
      <c r="J79" s="69"/>
    </row>
    <row r="80" spans="1:10" ht="15" customHeight="1" x14ac:dyDescent="0.25">
      <c r="A80" s="102" t="s">
        <v>268</v>
      </c>
      <c r="B80" s="103" t="s">
        <v>269</v>
      </c>
      <c r="C80" s="103"/>
      <c r="D80" s="60" t="s">
        <v>101</v>
      </c>
      <c r="E80" s="71">
        <v>1</v>
      </c>
      <c r="F80" s="102" t="s">
        <v>274</v>
      </c>
      <c r="G80" s="100">
        <v>4440.25</v>
      </c>
      <c r="H80" s="100">
        <v>465.35</v>
      </c>
      <c r="I80" s="90">
        <f t="shared" si="3"/>
        <v>4905.6000000000004</v>
      </c>
      <c r="J80" s="69"/>
    </row>
    <row r="81" spans="1:10" ht="15" customHeight="1" x14ac:dyDescent="0.25">
      <c r="A81" s="102" t="s">
        <v>268</v>
      </c>
      <c r="B81" s="103" t="s">
        <v>269</v>
      </c>
      <c r="C81" s="103"/>
      <c r="D81" s="60" t="s">
        <v>239</v>
      </c>
      <c r="E81" s="71">
        <v>1</v>
      </c>
      <c r="F81" s="102" t="s">
        <v>275</v>
      </c>
      <c r="G81" s="100">
        <v>0</v>
      </c>
      <c r="H81" s="100">
        <v>465.35</v>
      </c>
      <c r="I81" s="90">
        <f t="shared" si="3"/>
        <v>465.35</v>
      </c>
      <c r="J81" s="69"/>
    </row>
    <row r="82" spans="1:10" ht="33.75" x14ac:dyDescent="0.25">
      <c r="A82" s="66" t="s">
        <v>276</v>
      </c>
      <c r="B82" s="66" t="s">
        <v>277</v>
      </c>
      <c r="C82" s="67" t="s">
        <v>278</v>
      </c>
      <c r="D82" s="67" t="s">
        <v>279</v>
      </c>
      <c r="E82" s="67" t="s">
        <v>280</v>
      </c>
      <c r="F82" s="88"/>
      <c r="G82" s="67" t="s">
        <v>281</v>
      </c>
      <c r="H82" s="67" t="s">
        <v>282</v>
      </c>
      <c r="I82" s="67" t="s">
        <v>283</v>
      </c>
      <c r="J82" s="69"/>
    </row>
    <row r="83" spans="1:10" ht="22.5" x14ac:dyDescent="0.25">
      <c r="A83" s="70" t="s">
        <v>284</v>
      </c>
      <c r="B83" s="89" t="s">
        <v>72</v>
      </c>
      <c r="C83" s="72">
        <v>23</v>
      </c>
      <c r="D83" s="72">
        <v>0</v>
      </c>
      <c r="E83" s="72">
        <v>23</v>
      </c>
      <c r="F83" s="73" t="s">
        <v>395</v>
      </c>
      <c r="G83" s="90">
        <v>145340.82</v>
      </c>
      <c r="H83" s="90">
        <v>36020</v>
      </c>
      <c r="I83" s="90">
        <v>181360.82</v>
      </c>
      <c r="J83" s="69"/>
    </row>
    <row r="84" spans="1:10" x14ac:dyDescent="0.25">
      <c r="A84" s="70" t="s">
        <v>286</v>
      </c>
      <c r="B84" s="89" t="s">
        <v>287</v>
      </c>
      <c r="C84" s="72">
        <f>SUMIFS($E$49:$E$84,$B$49:$B$84,"FGS-2",$D$49:$D$84,"&lt;&gt;VAGO")</f>
        <v>3</v>
      </c>
      <c r="D84" s="72">
        <f>SUMIFS($E$49:$E$84,$B$49:$B$84,"FGS-2",$D$49:$D$84,"VAGO")</f>
        <v>0</v>
      </c>
      <c r="E84" s="72">
        <f t="shared" ref="E84:E88" si="4">C84+D84</f>
        <v>3</v>
      </c>
      <c r="F84" s="75"/>
      <c r="G84" s="90">
        <v>19569.349999999999</v>
      </c>
      <c r="H84" s="90">
        <v>2549.2800000000002</v>
      </c>
      <c r="I84" s="90">
        <v>22118.63</v>
      </c>
      <c r="J84" s="69"/>
    </row>
    <row r="85" spans="1:10" x14ac:dyDescent="0.25">
      <c r="A85" s="70" t="s">
        <v>289</v>
      </c>
      <c r="B85" s="89" t="s">
        <v>290</v>
      </c>
      <c r="C85" s="72">
        <f>SUMIFS($E$49:$E$84,$B$49:$B$84,"FGS-3",$D$49:$D$84,"&lt;&gt;VAGO")</f>
        <v>0</v>
      </c>
      <c r="D85" s="72">
        <f>SUMIFS($E$49:$E$84,$B$49:$B$84,"FGS-3",$D$49:$D$84,"VAGO")</f>
        <v>0</v>
      </c>
      <c r="E85" s="72">
        <f t="shared" si="4"/>
        <v>0</v>
      </c>
      <c r="F85" s="75"/>
      <c r="G85" s="90">
        <f>SUMIF($B$49:$B$84,"FGS-3",$G$49:$G$84)</f>
        <v>0</v>
      </c>
      <c r="H85" s="90">
        <f>SUMIF($B$49:$B$84,"FGS-3",$G$49:$G$84)</f>
        <v>0</v>
      </c>
      <c r="I85" s="90">
        <f>SUMIF($B$49:$B$84,"FGS-3",$G$49:$G$84)</f>
        <v>0</v>
      </c>
      <c r="J85" s="69"/>
    </row>
    <row r="86" spans="1:10" x14ac:dyDescent="0.25">
      <c r="A86" s="77" t="s">
        <v>291</v>
      </c>
      <c r="B86" s="105" t="s">
        <v>292</v>
      </c>
      <c r="C86" s="72">
        <v>5</v>
      </c>
      <c r="D86" s="72">
        <v>0</v>
      </c>
      <c r="E86" s="72">
        <f t="shared" si="4"/>
        <v>5</v>
      </c>
      <c r="F86" s="78"/>
      <c r="G86" s="90">
        <v>10810.4</v>
      </c>
      <c r="H86" s="90">
        <v>2428.9499999999998</v>
      </c>
      <c r="I86" s="90">
        <v>13239.35</v>
      </c>
      <c r="J86" s="69"/>
    </row>
    <row r="87" spans="1:10" x14ac:dyDescent="0.25">
      <c r="A87" s="70" t="s">
        <v>293</v>
      </c>
      <c r="B87" s="89" t="s">
        <v>269</v>
      </c>
      <c r="C87" s="72">
        <v>6</v>
      </c>
      <c r="D87" s="72">
        <v>1</v>
      </c>
      <c r="E87" s="72">
        <v>7</v>
      </c>
      <c r="F87" s="78"/>
      <c r="G87" s="90">
        <v>17695.099999999999</v>
      </c>
      <c r="H87" s="90">
        <v>2792.1</v>
      </c>
      <c r="I87" s="90">
        <v>20487.2</v>
      </c>
      <c r="J87" s="69"/>
    </row>
    <row r="88" spans="1:10" x14ac:dyDescent="0.25">
      <c r="A88" s="70" t="s">
        <v>294</v>
      </c>
      <c r="B88" s="89" t="s">
        <v>295</v>
      </c>
      <c r="C88" s="72">
        <f>SUMIFS($E$49:$E$84,$B$49:$B$84,"FGA-3",$D$49:$D$84,"&lt;&gt;VAGO")</f>
        <v>0</v>
      </c>
      <c r="D88" s="72">
        <f>SUMIFS($E$49:$E$84,$B$49:$B$84,"FGA-3",$D$49:$D$84,"VAGO")</f>
        <v>0</v>
      </c>
      <c r="E88" s="72">
        <f t="shared" si="4"/>
        <v>0</v>
      </c>
      <c r="F88" s="75"/>
      <c r="G88" s="90">
        <f>SUMIF($B$49:$B$84,"FGA-3",$G$49:$G$84)</f>
        <v>0</v>
      </c>
      <c r="H88" s="90">
        <f>SUMIF($B$49:$B$84,"FGA-3",$G$49:$G$84)</f>
        <v>0</v>
      </c>
      <c r="I88" s="90">
        <f>SUMIF($B$49:$B$84,"FGA-3",$G$49:$G$84)</f>
        <v>0</v>
      </c>
      <c r="J88" s="69"/>
    </row>
    <row r="89" spans="1:10" ht="22.5" x14ac:dyDescent="0.25">
      <c r="A89" s="66" t="s">
        <v>296</v>
      </c>
      <c r="B89" s="88"/>
      <c r="C89" s="67">
        <f t="shared" ref="C89:E89" si="5">SUM(C83:C88)</f>
        <v>37</v>
      </c>
      <c r="D89" s="67">
        <f t="shared" si="5"/>
        <v>1</v>
      </c>
      <c r="E89" s="67">
        <f t="shared" si="5"/>
        <v>38</v>
      </c>
      <c r="F89" s="88"/>
      <c r="G89" s="91">
        <v>187761.33</v>
      </c>
      <c r="H89" s="91">
        <v>42350.43</v>
      </c>
      <c r="I89" s="91">
        <v>230111.76</v>
      </c>
      <c r="J89" s="69"/>
    </row>
    <row r="90" spans="1:10" x14ac:dyDescent="0.25">
      <c r="A90" s="81"/>
      <c r="B90" s="81"/>
      <c r="C90" s="81"/>
      <c r="D90" s="81"/>
      <c r="E90" s="81"/>
      <c r="F90" s="81"/>
      <c r="G90" s="81"/>
      <c r="H90" s="81"/>
      <c r="I90" s="106"/>
      <c r="J90" s="69"/>
    </row>
    <row r="91" spans="1:10" ht="33.75" x14ac:dyDescent="0.25">
      <c r="A91" s="66"/>
      <c r="B91" s="66"/>
      <c r="C91" s="67" t="s">
        <v>297</v>
      </c>
      <c r="D91" s="67" t="s">
        <v>298</v>
      </c>
      <c r="E91" s="67" t="s">
        <v>299</v>
      </c>
      <c r="F91" s="79"/>
      <c r="G91" s="67" t="s">
        <v>300</v>
      </c>
      <c r="H91" s="67" t="s">
        <v>301</v>
      </c>
      <c r="I91" s="67" t="s">
        <v>302</v>
      </c>
      <c r="J91" s="69"/>
    </row>
    <row r="92" spans="1:10" ht="22.5" x14ac:dyDescent="0.25">
      <c r="A92" s="66" t="s">
        <v>303</v>
      </c>
      <c r="B92" s="79"/>
      <c r="C92" s="67">
        <v>46</v>
      </c>
      <c r="D92" s="67">
        <v>4</v>
      </c>
      <c r="E92" s="67">
        <v>50</v>
      </c>
      <c r="F92" s="79"/>
      <c r="G92" s="91">
        <v>217451.51999999999</v>
      </c>
      <c r="H92" s="91">
        <v>101375.26</v>
      </c>
      <c r="I92" s="91">
        <v>318826.78000000003</v>
      </c>
      <c r="J92" s="69"/>
    </row>
    <row r="93" spans="1:10" x14ac:dyDescent="0.25">
      <c r="A93" s="107"/>
      <c r="B93" s="107"/>
      <c r="C93" s="107"/>
      <c r="D93" s="107"/>
      <c r="E93" s="107"/>
      <c r="F93" s="107"/>
      <c r="G93" s="107"/>
      <c r="H93" s="107"/>
      <c r="I93" s="108"/>
      <c r="J93" s="69"/>
    </row>
    <row r="94" spans="1:10" x14ac:dyDescent="0.25">
      <c r="A94" s="188" t="s">
        <v>304</v>
      </c>
      <c r="B94" s="189"/>
      <c r="C94" s="189"/>
      <c r="D94" s="189"/>
      <c r="E94" s="189"/>
      <c r="F94" s="190"/>
      <c r="G94" s="109"/>
      <c r="H94" s="107"/>
      <c r="I94" s="107"/>
      <c r="J94" s="69"/>
    </row>
    <row r="95" spans="1:10" x14ac:dyDescent="0.25">
      <c r="A95" s="191" t="s">
        <v>305</v>
      </c>
      <c r="B95" s="192"/>
      <c r="C95" s="192"/>
      <c r="D95" s="192"/>
      <c r="E95" s="192"/>
      <c r="F95" s="193"/>
      <c r="G95" s="109"/>
      <c r="H95" s="107"/>
      <c r="I95" s="107"/>
      <c r="J95" s="69"/>
    </row>
    <row r="96" spans="1:10" x14ac:dyDescent="0.25">
      <c r="A96" s="191" t="s">
        <v>306</v>
      </c>
      <c r="B96" s="192"/>
      <c r="C96" s="192"/>
      <c r="D96" s="192"/>
      <c r="E96" s="192"/>
      <c r="F96" s="193"/>
      <c r="G96" s="109"/>
      <c r="H96" s="107"/>
      <c r="I96" s="107"/>
      <c r="J96" s="69"/>
    </row>
    <row r="97" spans="1:10" x14ac:dyDescent="0.25">
      <c r="A97" s="160" t="s">
        <v>307</v>
      </c>
      <c r="B97" s="161"/>
      <c r="C97" s="161"/>
      <c r="D97" s="161"/>
      <c r="E97" s="161"/>
      <c r="F97" s="162"/>
      <c r="G97" s="109"/>
      <c r="H97" s="107"/>
      <c r="I97" s="107"/>
      <c r="J97" s="69"/>
    </row>
    <row r="98" spans="1:10" x14ac:dyDescent="0.25">
      <c r="A98" s="160" t="s">
        <v>308</v>
      </c>
      <c r="B98" s="161"/>
      <c r="C98" s="161"/>
      <c r="D98" s="161"/>
      <c r="E98" s="161"/>
      <c r="F98" s="162"/>
      <c r="G98" s="109"/>
      <c r="H98" s="107"/>
      <c r="I98" s="107"/>
      <c r="J98" s="69"/>
    </row>
    <row r="99" spans="1:10" x14ac:dyDescent="0.25">
      <c r="A99" s="160" t="s">
        <v>309</v>
      </c>
      <c r="B99" s="161"/>
      <c r="C99" s="161"/>
      <c r="D99" s="161"/>
      <c r="E99" s="161"/>
      <c r="F99" s="162"/>
      <c r="G99" s="109"/>
      <c r="H99" s="107"/>
      <c r="I99" s="107"/>
      <c r="J99" s="69"/>
    </row>
    <row r="100" spans="1:10" x14ac:dyDescent="0.25">
      <c r="A100" s="194" t="s">
        <v>310</v>
      </c>
      <c r="B100" s="195"/>
      <c r="C100" s="195"/>
      <c r="D100" s="195"/>
      <c r="E100" s="195"/>
      <c r="F100" s="196"/>
      <c r="G100" s="109"/>
      <c r="H100" s="107"/>
      <c r="I100" s="107"/>
      <c r="J100" s="69"/>
    </row>
    <row r="101" spans="1:10" x14ac:dyDescent="0.25">
      <c r="A101" s="160" t="s">
        <v>311</v>
      </c>
      <c r="B101" s="161"/>
      <c r="C101" s="161"/>
      <c r="D101" s="161"/>
      <c r="E101" s="161"/>
      <c r="F101" s="162"/>
      <c r="G101" s="109"/>
      <c r="H101" s="107"/>
      <c r="I101" s="107"/>
      <c r="J101" s="69"/>
    </row>
    <row r="102" spans="1:10" x14ac:dyDescent="0.25">
      <c r="A102" s="160" t="s">
        <v>312</v>
      </c>
      <c r="B102" s="161"/>
      <c r="C102" s="161"/>
      <c r="D102" s="161"/>
      <c r="E102" s="161"/>
      <c r="F102" s="162"/>
      <c r="G102" s="109"/>
      <c r="H102" s="107"/>
      <c r="I102" s="107"/>
      <c r="J102" s="69"/>
    </row>
    <row r="103" spans="1:10" x14ac:dyDescent="0.25">
      <c r="A103" s="163" t="s">
        <v>313</v>
      </c>
      <c r="B103" s="164"/>
      <c r="C103" s="164"/>
      <c r="D103" s="164"/>
      <c r="E103" s="164"/>
      <c r="F103" s="165"/>
      <c r="G103" s="109"/>
      <c r="H103" s="107"/>
      <c r="I103" s="107"/>
      <c r="J103" s="69"/>
    </row>
    <row r="104" spans="1:10" x14ac:dyDescent="0.25">
      <c r="A104" s="163" t="s">
        <v>314</v>
      </c>
      <c r="B104" s="164"/>
      <c r="C104" s="164"/>
      <c r="D104" s="164"/>
      <c r="E104" s="164"/>
      <c r="F104" s="165"/>
      <c r="G104" s="109"/>
      <c r="H104" s="107"/>
      <c r="I104" s="107"/>
      <c r="J104" s="69"/>
    </row>
    <row r="105" spans="1:10" x14ac:dyDescent="0.25">
      <c r="A105" s="166"/>
      <c r="B105" s="167"/>
      <c r="C105" s="167"/>
      <c r="D105" s="167"/>
      <c r="E105" s="167"/>
      <c r="F105" s="168"/>
      <c r="G105" s="109"/>
      <c r="H105" s="107"/>
      <c r="I105" s="107"/>
      <c r="J105" s="69"/>
    </row>
    <row r="106" spans="1:10" x14ac:dyDescent="0.25">
      <c r="A106" s="169"/>
      <c r="B106" s="170"/>
      <c r="C106" s="170"/>
      <c r="D106" s="170"/>
      <c r="E106" s="170"/>
      <c r="F106" s="171"/>
      <c r="G106" s="109"/>
      <c r="H106" s="107"/>
      <c r="I106" s="107"/>
      <c r="J106" s="69"/>
    </row>
    <row r="107" spans="1:10" x14ac:dyDescent="0.25">
      <c r="A107" s="172"/>
      <c r="B107" s="173"/>
      <c r="C107" s="173"/>
      <c r="D107" s="173"/>
      <c r="E107" s="173"/>
      <c r="F107" s="174"/>
      <c r="G107" s="109"/>
      <c r="H107" s="107"/>
      <c r="I107" s="107"/>
      <c r="J107" s="69"/>
    </row>
    <row r="108" spans="1:10" x14ac:dyDescent="0.25">
      <c r="A108" s="175" t="s">
        <v>38</v>
      </c>
      <c r="B108" s="176"/>
      <c r="C108" s="176"/>
      <c r="D108" s="176"/>
      <c r="E108" s="176"/>
      <c r="F108" s="177"/>
      <c r="G108" s="109"/>
      <c r="H108" s="107"/>
      <c r="I108" s="107"/>
      <c r="J108" s="69"/>
    </row>
    <row r="109" spans="1:10" x14ac:dyDescent="0.25">
      <c r="A109" s="178" t="s">
        <v>315</v>
      </c>
      <c r="B109" s="179"/>
      <c r="C109" s="179"/>
      <c r="D109" s="179"/>
      <c r="E109" s="179"/>
      <c r="F109" s="180"/>
      <c r="G109" s="109"/>
      <c r="H109" s="107"/>
      <c r="I109" s="107"/>
      <c r="J109" s="69"/>
    </row>
    <row r="110" spans="1:10" x14ac:dyDescent="0.25">
      <c r="A110" s="156" t="s">
        <v>316</v>
      </c>
      <c r="B110" s="157"/>
      <c r="C110" s="157"/>
      <c r="D110" s="157"/>
      <c r="E110" s="157"/>
      <c r="F110" s="158"/>
      <c r="G110" s="109"/>
      <c r="H110" s="107"/>
      <c r="I110" s="107"/>
      <c r="J110" s="69"/>
    </row>
    <row r="111" spans="1:10" x14ac:dyDescent="0.25">
      <c r="A111" s="156" t="s">
        <v>317</v>
      </c>
      <c r="B111" s="157"/>
      <c r="C111" s="157"/>
      <c r="D111" s="157"/>
      <c r="E111" s="157"/>
      <c r="F111" s="158"/>
      <c r="G111" s="109"/>
      <c r="H111" s="107"/>
      <c r="I111" s="107"/>
      <c r="J111" s="69"/>
    </row>
    <row r="112" spans="1:10" x14ac:dyDescent="0.25">
      <c r="A112" s="156" t="s">
        <v>318</v>
      </c>
      <c r="B112" s="157"/>
      <c r="C112" s="157"/>
      <c r="D112" s="157"/>
      <c r="E112" s="157"/>
      <c r="F112" s="158"/>
      <c r="G112" s="109"/>
      <c r="H112" s="107"/>
      <c r="I112" s="107"/>
      <c r="J112" s="69"/>
    </row>
    <row r="113" spans="1:10" x14ac:dyDescent="0.25">
      <c r="A113" s="156" t="s">
        <v>319</v>
      </c>
      <c r="B113" s="157"/>
      <c r="C113" s="157"/>
      <c r="D113" s="157"/>
      <c r="E113" s="157"/>
      <c r="F113" s="158"/>
      <c r="G113" s="109"/>
      <c r="H113" s="107"/>
      <c r="I113" s="107"/>
      <c r="J113" s="69"/>
    </row>
    <row r="114" spans="1:10" x14ac:dyDescent="0.25">
      <c r="A114" s="156" t="s">
        <v>320</v>
      </c>
      <c r="B114" s="157"/>
      <c r="C114" s="157"/>
      <c r="D114" s="157"/>
      <c r="E114" s="157"/>
      <c r="F114" s="158"/>
      <c r="G114" s="109"/>
      <c r="H114" s="107"/>
      <c r="I114" s="107"/>
      <c r="J114" s="69"/>
    </row>
    <row r="115" spans="1:10" x14ac:dyDescent="0.25">
      <c r="A115" s="156" t="s">
        <v>321</v>
      </c>
      <c r="B115" s="157"/>
      <c r="C115" s="157"/>
      <c r="D115" s="157"/>
      <c r="E115" s="157"/>
      <c r="F115" s="158"/>
      <c r="G115" s="109"/>
      <c r="H115" s="107"/>
      <c r="I115" s="107"/>
      <c r="J115" s="69"/>
    </row>
    <row r="116" spans="1:10" x14ac:dyDescent="0.25">
      <c r="A116" s="156" t="s">
        <v>322</v>
      </c>
      <c r="B116" s="157"/>
      <c r="C116" s="157"/>
      <c r="D116" s="157"/>
      <c r="E116" s="157"/>
      <c r="F116" s="158"/>
      <c r="G116" s="109"/>
      <c r="H116" s="107"/>
      <c r="I116" s="107"/>
      <c r="J116" s="69"/>
    </row>
    <row r="117" spans="1:10" x14ac:dyDescent="0.25">
      <c r="A117" s="156" t="s">
        <v>323</v>
      </c>
      <c r="B117" s="157"/>
      <c r="C117" s="157"/>
      <c r="D117" s="157"/>
      <c r="E117" s="157"/>
      <c r="F117" s="158"/>
      <c r="G117" s="109"/>
      <c r="H117" s="107"/>
      <c r="I117" s="107"/>
      <c r="J117" s="69"/>
    </row>
    <row r="118" spans="1:10" x14ac:dyDescent="0.25">
      <c r="A118" s="156" t="s">
        <v>324</v>
      </c>
      <c r="B118" s="157"/>
      <c r="C118" s="157"/>
      <c r="D118" s="157"/>
      <c r="E118" s="157"/>
      <c r="F118" s="158"/>
      <c r="G118" s="109"/>
      <c r="H118" s="107"/>
      <c r="I118" s="107"/>
      <c r="J118" s="69"/>
    </row>
    <row r="119" spans="1:10" x14ac:dyDescent="0.25">
      <c r="A119" s="156" t="s">
        <v>325</v>
      </c>
      <c r="B119" s="157"/>
      <c r="C119" s="157"/>
      <c r="D119" s="157"/>
      <c r="E119" s="157"/>
      <c r="F119" s="158"/>
      <c r="G119" s="109"/>
      <c r="H119" s="107"/>
      <c r="I119" s="107"/>
      <c r="J119" s="69"/>
    </row>
    <row r="120" spans="1:10" x14ac:dyDescent="0.25">
      <c r="A120" s="156" t="s">
        <v>326</v>
      </c>
      <c r="B120" s="157"/>
      <c r="C120" s="157"/>
      <c r="D120" s="157"/>
      <c r="E120" s="157"/>
      <c r="F120" s="158"/>
      <c r="G120" s="109"/>
      <c r="H120" s="107"/>
      <c r="I120" s="107"/>
      <c r="J120" s="69"/>
    </row>
    <row r="121" spans="1:10" x14ac:dyDescent="0.25">
      <c r="A121" s="156" t="s">
        <v>327</v>
      </c>
      <c r="B121" s="157"/>
      <c r="C121" s="157"/>
      <c r="D121" s="157"/>
      <c r="E121" s="157"/>
      <c r="F121" s="158"/>
      <c r="G121" s="109"/>
      <c r="H121" s="107"/>
      <c r="I121" s="107"/>
      <c r="J121" s="69"/>
    </row>
    <row r="122" spans="1:10" x14ac:dyDescent="0.25">
      <c r="A122" s="156" t="s">
        <v>328</v>
      </c>
      <c r="B122" s="157"/>
      <c r="C122" s="157"/>
      <c r="D122" s="157"/>
      <c r="E122" s="157"/>
      <c r="F122" s="158"/>
      <c r="G122" s="109"/>
      <c r="H122" s="107"/>
      <c r="I122" s="107"/>
      <c r="J122" s="69"/>
    </row>
    <row r="123" spans="1:10" x14ac:dyDescent="0.25">
      <c r="A123" s="156" t="s">
        <v>329</v>
      </c>
      <c r="B123" s="157"/>
      <c r="C123" s="157"/>
      <c r="D123" s="157"/>
      <c r="E123" s="157"/>
      <c r="F123" s="158"/>
      <c r="G123" s="109"/>
      <c r="H123" s="107"/>
      <c r="I123" s="107"/>
      <c r="J123" s="69"/>
    </row>
    <row r="124" spans="1:10" x14ac:dyDescent="0.25">
      <c r="A124" s="156" t="s">
        <v>330</v>
      </c>
      <c r="B124" s="157"/>
      <c r="C124" s="157"/>
      <c r="D124" s="157"/>
      <c r="E124" s="157"/>
      <c r="F124" s="158"/>
      <c r="G124" s="109"/>
      <c r="H124" s="107"/>
      <c r="I124" s="107"/>
      <c r="J124" s="69"/>
    </row>
    <row r="125" spans="1:10" x14ac:dyDescent="0.25">
      <c r="A125" s="156" t="s">
        <v>331</v>
      </c>
      <c r="B125" s="157"/>
      <c r="C125" s="157"/>
      <c r="D125" s="157"/>
      <c r="E125" s="157"/>
      <c r="F125" s="158"/>
      <c r="G125" s="109"/>
      <c r="H125" s="107"/>
      <c r="I125" s="107"/>
      <c r="J125" s="69"/>
    </row>
    <row r="126" spans="1:10" x14ac:dyDescent="0.25">
      <c r="A126" s="156" t="s">
        <v>332</v>
      </c>
      <c r="B126" s="157"/>
      <c r="C126" s="157"/>
      <c r="D126" s="157"/>
      <c r="E126" s="157"/>
      <c r="F126" s="158"/>
      <c r="G126" s="109"/>
      <c r="H126" s="107"/>
      <c r="I126" s="107"/>
      <c r="J126" s="69"/>
    </row>
    <row r="127" spans="1:10" x14ac:dyDescent="0.25">
      <c r="A127" s="156" t="s">
        <v>333</v>
      </c>
      <c r="B127" s="157"/>
      <c r="C127" s="157"/>
      <c r="D127" s="157"/>
      <c r="E127" s="157"/>
      <c r="F127" s="158"/>
      <c r="G127" s="109"/>
      <c r="H127" s="107"/>
      <c r="I127" s="107"/>
      <c r="J127" s="69"/>
    </row>
    <row r="128" spans="1:10" x14ac:dyDescent="0.25">
      <c r="A128" s="156" t="s">
        <v>334</v>
      </c>
      <c r="B128" s="157"/>
      <c r="C128" s="157"/>
      <c r="D128" s="157"/>
      <c r="E128" s="157"/>
      <c r="F128" s="158"/>
      <c r="G128" s="109"/>
      <c r="H128" s="107"/>
      <c r="I128" s="107"/>
      <c r="J128" s="69"/>
    </row>
    <row r="129" spans="1:10" x14ac:dyDescent="0.25">
      <c r="A129" s="156" t="s">
        <v>335</v>
      </c>
      <c r="B129" s="157"/>
      <c r="C129" s="157"/>
      <c r="D129" s="157"/>
      <c r="E129" s="157"/>
      <c r="F129" s="158"/>
      <c r="G129" s="109"/>
      <c r="H129" s="107"/>
      <c r="I129" s="107"/>
      <c r="J129" s="69"/>
    </row>
    <row r="130" spans="1:10" x14ac:dyDescent="0.25">
      <c r="A130" s="156" t="s">
        <v>336</v>
      </c>
      <c r="B130" s="157"/>
      <c r="C130" s="157"/>
      <c r="D130" s="157"/>
      <c r="E130" s="157"/>
      <c r="F130" s="158"/>
      <c r="G130" s="109"/>
      <c r="H130" s="107"/>
      <c r="I130" s="107"/>
      <c r="J130" s="69"/>
    </row>
    <row r="131" spans="1:10" x14ac:dyDescent="0.25">
      <c r="A131" s="156" t="s">
        <v>337</v>
      </c>
      <c r="B131" s="157"/>
      <c r="C131" s="157"/>
      <c r="D131" s="157"/>
      <c r="E131" s="157"/>
      <c r="F131" s="158"/>
      <c r="G131" s="109"/>
      <c r="H131" s="107"/>
      <c r="I131" s="107"/>
      <c r="J131" s="69"/>
    </row>
    <row r="132" spans="1:10" x14ac:dyDescent="0.25">
      <c r="A132" s="156" t="s">
        <v>338</v>
      </c>
      <c r="B132" s="157"/>
      <c r="C132" s="157"/>
      <c r="D132" s="157"/>
      <c r="E132" s="157"/>
      <c r="F132" s="158"/>
      <c r="G132" s="109"/>
      <c r="H132" s="107"/>
      <c r="I132" s="107"/>
      <c r="J132" s="69"/>
    </row>
    <row r="133" spans="1:10" x14ac:dyDescent="0.25">
      <c r="A133" s="156" t="s">
        <v>339</v>
      </c>
      <c r="B133" s="157"/>
      <c r="C133" s="157"/>
      <c r="D133" s="157"/>
      <c r="E133" s="157"/>
      <c r="F133" s="158"/>
      <c r="G133" s="109"/>
      <c r="H133" s="107"/>
      <c r="I133" s="107"/>
      <c r="J133" s="69"/>
    </row>
    <row r="134" spans="1:10" x14ac:dyDescent="0.25">
      <c r="A134" s="156" t="s">
        <v>340</v>
      </c>
      <c r="B134" s="157"/>
      <c r="C134" s="157"/>
      <c r="D134" s="157"/>
      <c r="E134" s="157"/>
      <c r="F134" s="158"/>
      <c r="G134" s="109"/>
      <c r="H134" s="107"/>
      <c r="I134" s="107"/>
      <c r="J134" s="69"/>
    </row>
    <row r="135" spans="1:10" x14ac:dyDescent="0.25">
      <c r="A135" s="156" t="s">
        <v>341</v>
      </c>
      <c r="B135" s="157"/>
      <c r="C135" s="157"/>
      <c r="D135" s="157"/>
      <c r="E135" s="157"/>
      <c r="F135" s="158"/>
      <c r="G135" s="109"/>
      <c r="H135" s="107"/>
      <c r="I135" s="107"/>
      <c r="J135" s="69"/>
    </row>
    <row r="136" spans="1:10" x14ac:dyDescent="0.25">
      <c r="A136" s="156" t="s">
        <v>342</v>
      </c>
      <c r="B136" s="157"/>
      <c r="C136" s="157"/>
      <c r="D136" s="157"/>
      <c r="E136" s="157"/>
      <c r="F136" s="158"/>
      <c r="G136" s="109"/>
      <c r="H136" s="107"/>
      <c r="I136" s="107"/>
      <c r="J136" s="69"/>
    </row>
    <row r="137" spans="1:10" x14ac:dyDescent="0.25">
      <c r="A137" s="156" t="s">
        <v>343</v>
      </c>
      <c r="B137" s="157"/>
      <c r="C137" s="157"/>
      <c r="D137" s="157"/>
      <c r="E137" s="157"/>
      <c r="F137" s="158"/>
      <c r="G137" s="109"/>
      <c r="H137" s="107"/>
      <c r="I137" s="107"/>
      <c r="J137" s="69"/>
    </row>
    <row r="138" spans="1:10" x14ac:dyDescent="0.25">
      <c r="A138" s="156" t="s">
        <v>344</v>
      </c>
      <c r="B138" s="157"/>
      <c r="C138" s="157"/>
      <c r="D138" s="157"/>
      <c r="E138" s="157"/>
      <c r="F138" s="158"/>
      <c r="G138" s="109"/>
      <c r="H138" s="107"/>
      <c r="I138" s="107"/>
      <c r="J138" s="69"/>
    </row>
    <row r="139" spans="1:10" x14ac:dyDescent="0.25">
      <c r="A139" s="156" t="s">
        <v>345</v>
      </c>
      <c r="B139" s="157"/>
      <c r="C139" s="157"/>
      <c r="D139" s="157"/>
      <c r="E139" s="157"/>
      <c r="F139" s="158"/>
      <c r="G139" s="109"/>
      <c r="H139" s="107"/>
      <c r="I139" s="107"/>
      <c r="J139" s="69"/>
    </row>
    <row r="140" spans="1:10" x14ac:dyDescent="0.25">
      <c r="A140" s="156" t="s">
        <v>346</v>
      </c>
      <c r="B140" s="157"/>
      <c r="C140" s="157"/>
      <c r="D140" s="157"/>
      <c r="E140" s="157"/>
      <c r="F140" s="158"/>
      <c r="G140" s="109"/>
      <c r="H140" s="107"/>
      <c r="I140" s="107"/>
      <c r="J140" s="69"/>
    </row>
    <row r="141" spans="1:10" x14ac:dyDescent="0.25">
      <c r="A141" s="156" t="s">
        <v>347</v>
      </c>
      <c r="B141" s="157"/>
      <c r="C141" s="157"/>
      <c r="D141" s="157"/>
      <c r="E141" s="157"/>
      <c r="F141" s="158"/>
      <c r="G141" s="109"/>
      <c r="H141" s="107"/>
      <c r="I141" s="107"/>
      <c r="J141" s="69"/>
    </row>
    <row r="142" spans="1:10" x14ac:dyDescent="0.25">
      <c r="A142" s="156" t="s">
        <v>348</v>
      </c>
      <c r="B142" s="157"/>
      <c r="C142" s="157"/>
      <c r="D142" s="157"/>
      <c r="E142" s="157"/>
      <c r="F142" s="158"/>
      <c r="G142" s="109"/>
      <c r="H142" s="107"/>
      <c r="I142" s="107"/>
      <c r="J142" s="69"/>
    </row>
    <row r="143" spans="1:10" x14ac:dyDescent="0.25">
      <c r="A143" s="156" t="s">
        <v>349</v>
      </c>
      <c r="B143" s="157"/>
      <c r="C143" s="157"/>
      <c r="D143" s="157"/>
      <c r="E143" s="157"/>
      <c r="F143" s="158"/>
      <c r="G143" s="109"/>
      <c r="H143" s="107"/>
      <c r="I143" s="107"/>
      <c r="J143" s="69"/>
    </row>
    <row r="144" spans="1:10" x14ac:dyDescent="0.25">
      <c r="A144" s="156" t="s">
        <v>350</v>
      </c>
      <c r="B144" s="157"/>
      <c r="C144" s="157"/>
      <c r="D144" s="157"/>
      <c r="E144" s="157"/>
      <c r="F144" s="158"/>
      <c r="G144" s="109"/>
      <c r="H144" s="107"/>
      <c r="I144" s="107"/>
      <c r="J144" s="69"/>
    </row>
    <row r="145" spans="1:10" x14ac:dyDescent="0.25">
      <c r="A145" s="156" t="s">
        <v>351</v>
      </c>
      <c r="B145" s="157"/>
      <c r="C145" s="157"/>
      <c r="D145" s="157"/>
      <c r="E145" s="157"/>
      <c r="F145" s="158"/>
      <c r="G145" s="109"/>
      <c r="H145" s="107"/>
      <c r="I145" s="107"/>
      <c r="J145" s="69"/>
    </row>
    <row r="146" spans="1:10" x14ac:dyDescent="0.25">
      <c r="A146" s="156" t="s">
        <v>352</v>
      </c>
      <c r="B146" s="157"/>
      <c r="C146" s="157"/>
      <c r="D146" s="157"/>
      <c r="E146" s="157"/>
      <c r="F146" s="158"/>
      <c r="G146" s="109"/>
      <c r="H146" s="107"/>
      <c r="I146" s="107"/>
      <c r="J146" s="69"/>
    </row>
    <row r="147" spans="1:10" x14ac:dyDescent="0.25">
      <c r="A147" s="156" t="s">
        <v>353</v>
      </c>
      <c r="B147" s="157"/>
      <c r="C147" s="157"/>
      <c r="D147" s="157"/>
      <c r="E147" s="157"/>
      <c r="F147" s="158"/>
      <c r="G147" s="109"/>
      <c r="H147" s="107"/>
      <c r="I147" s="107"/>
      <c r="J147" s="69"/>
    </row>
    <row r="148" spans="1:10" x14ac:dyDescent="0.25">
      <c r="A148" s="156" t="s">
        <v>354</v>
      </c>
      <c r="B148" s="157"/>
      <c r="C148" s="157"/>
      <c r="D148" s="157"/>
      <c r="E148" s="157"/>
      <c r="F148" s="158"/>
      <c r="G148" s="109"/>
      <c r="H148" s="107"/>
      <c r="I148" s="107"/>
      <c r="J148" s="69"/>
    </row>
    <row r="149" spans="1:10" x14ac:dyDescent="0.25">
      <c r="A149" s="156" t="s">
        <v>355</v>
      </c>
      <c r="B149" s="157"/>
      <c r="C149" s="157"/>
      <c r="D149" s="157"/>
      <c r="E149" s="157"/>
      <c r="F149" s="158"/>
      <c r="G149" s="109"/>
      <c r="H149" s="107"/>
      <c r="I149" s="107"/>
      <c r="J149" s="69"/>
    </row>
    <row r="150" spans="1:10" x14ac:dyDescent="0.25">
      <c r="A150" s="156" t="s">
        <v>356</v>
      </c>
      <c r="B150" s="157"/>
      <c r="C150" s="157"/>
      <c r="D150" s="157"/>
      <c r="E150" s="157"/>
      <c r="F150" s="158"/>
      <c r="G150" s="110"/>
      <c r="H150" s="110"/>
      <c r="I150" s="110"/>
      <c r="J150" s="69"/>
    </row>
    <row r="151" spans="1:10" x14ac:dyDescent="0.25">
      <c r="A151" s="156" t="s">
        <v>357</v>
      </c>
      <c r="B151" s="157"/>
      <c r="C151" s="157"/>
      <c r="D151" s="157"/>
      <c r="E151" s="157"/>
      <c r="F151" s="158"/>
      <c r="G151" s="110"/>
      <c r="H151" s="110"/>
      <c r="I151" s="110"/>
      <c r="J151" s="69"/>
    </row>
    <row r="152" spans="1:10" x14ac:dyDescent="0.25">
      <c r="A152" s="156" t="s">
        <v>358</v>
      </c>
      <c r="B152" s="157"/>
      <c r="C152" s="157"/>
      <c r="D152" s="157"/>
      <c r="E152" s="157"/>
      <c r="F152" s="158"/>
      <c r="G152" s="110"/>
      <c r="H152" s="110"/>
      <c r="I152" s="110"/>
      <c r="J152" s="69"/>
    </row>
    <row r="153" spans="1:10" x14ac:dyDescent="0.25">
      <c r="A153" s="156" t="s">
        <v>359</v>
      </c>
      <c r="B153" s="157"/>
      <c r="C153" s="157"/>
      <c r="D153" s="157"/>
      <c r="E153" s="157"/>
      <c r="F153" s="158"/>
      <c r="G153" s="110"/>
      <c r="H153" s="110"/>
      <c r="I153" s="110"/>
      <c r="J153" s="69"/>
    </row>
    <row r="154" spans="1:10" x14ac:dyDescent="0.25">
      <c r="A154" s="156" t="s">
        <v>360</v>
      </c>
      <c r="B154" s="157"/>
      <c r="C154" s="157"/>
      <c r="D154" s="157"/>
      <c r="E154" s="157"/>
      <c r="F154" s="158"/>
      <c r="G154" s="110"/>
      <c r="H154" s="110"/>
      <c r="I154" s="110"/>
      <c r="J154" s="69"/>
    </row>
    <row r="155" spans="1:10" x14ac:dyDescent="0.25">
      <c r="A155" s="156" t="s">
        <v>361</v>
      </c>
      <c r="B155" s="157"/>
      <c r="C155" s="157"/>
      <c r="D155" s="157"/>
      <c r="E155" s="157"/>
      <c r="F155" s="158"/>
      <c r="G155" s="110"/>
      <c r="H155" s="110"/>
      <c r="I155" s="110"/>
      <c r="J155" s="69"/>
    </row>
    <row r="156" spans="1:10" x14ac:dyDescent="0.25">
      <c r="A156" s="156" t="s">
        <v>362</v>
      </c>
      <c r="B156" s="157"/>
      <c r="C156" s="157"/>
      <c r="D156" s="157"/>
      <c r="E156" s="157"/>
      <c r="F156" s="158"/>
      <c r="G156" s="110"/>
      <c r="H156" s="110"/>
      <c r="I156" s="110"/>
      <c r="J156" s="69"/>
    </row>
    <row r="157" spans="1:10" x14ac:dyDescent="0.25">
      <c r="A157" s="156" t="s">
        <v>363</v>
      </c>
      <c r="B157" s="157"/>
      <c r="C157" s="157"/>
      <c r="D157" s="157"/>
      <c r="E157" s="157"/>
      <c r="F157" s="158"/>
      <c r="G157" s="110"/>
      <c r="H157" s="110"/>
      <c r="I157" s="110"/>
      <c r="J157" s="69"/>
    </row>
    <row r="158" spans="1:10" x14ac:dyDescent="0.25">
      <c r="A158" s="156" t="s">
        <v>364</v>
      </c>
      <c r="B158" s="157"/>
      <c r="C158" s="157"/>
      <c r="D158" s="157"/>
      <c r="E158" s="157"/>
      <c r="F158" s="158"/>
      <c r="G158" s="110"/>
      <c r="H158" s="110"/>
      <c r="I158" s="110"/>
      <c r="J158" s="69"/>
    </row>
    <row r="159" spans="1:10" x14ac:dyDescent="0.25">
      <c r="A159" s="156" t="s">
        <v>365</v>
      </c>
      <c r="B159" s="157"/>
      <c r="C159" s="157"/>
      <c r="D159" s="157"/>
      <c r="E159" s="157"/>
      <c r="F159" s="158"/>
      <c r="G159" s="110"/>
      <c r="H159" s="110"/>
      <c r="I159" s="110"/>
      <c r="J159" s="69"/>
    </row>
    <row r="160" spans="1:10" x14ac:dyDescent="0.25">
      <c r="A160" s="156" t="s">
        <v>366</v>
      </c>
      <c r="B160" s="157"/>
      <c r="C160" s="157"/>
      <c r="D160" s="157"/>
      <c r="E160" s="157"/>
      <c r="F160" s="158"/>
      <c r="G160" s="110"/>
      <c r="H160" s="110"/>
      <c r="I160" s="110"/>
      <c r="J160" s="69"/>
    </row>
    <row r="161" spans="1:10" x14ac:dyDescent="0.25">
      <c r="A161" s="156" t="s">
        <v>367</v>
      </c>
      <c r="B161" s="157"/>
      <c r="C161" s="157"/>
      <c r="D161" s="157"/>
      <c r="E161" s="157"/>
      <c r="F161" s="158"/>
      <c r="G161" s="110"/>
      <c r="H161" s="110"/>
      <c r="I161" s="110"/>
      <c r="J161" s="69"/>
    </row>
    <row r="162" spans="1:10" x14ac:dyDescent="0.25">
      <c r="A162" s="156" t="s">
        <v>368</v>
      </c>
      <c r="B162" s="157"/>
      <c r="C162" s="157"/>
      <c r="D162" s="157"/>
      <c r="E162" s="157"/>
      <c r="F162" s="158"/>
      <c r="G162" s="110"/>
      <c r="H162" s="110"/>
      <c r="I162" s="110"/>
      <c r="J162" s="69"/>
    </row>
    <row r="163" spans="1:10" x14ac:dyDescent="0.25">
      <c r="A163" s="156" t="s">
        <v>369</v>
      </c>
      <c r="B163" s="157"/>
      <c r="C163" s="157"/>
      <c r="D163" s="157"/>
      <c r="E163" s="157"/>
      <c r="F163" s="158"/>
      <c r="G163" s="110"/>
      <c r="H163" s="110"/>
      <c r="I163" s="110"/>
      <c r="J163" s="69"/>
    </row>
    <row r="164" spans="1:10" x14ac:dyDescent="0.25">
      <c r="A164" s="156" t="s">
        <v>370</v>
      </c>
      <c r="B164" s="157"/>
      <c r="C164" s="157"/>
      <c r="D164" s="157"/>
      <c r="E164" s="157"/>
      <c r="F164" s="158"/>
      <c r="G164" s="110"/>
      <c r="H164" s="110"/>
      <c r="I164" s="110"/>
      <c r="J164" s="69"/>
    </row>
    <row r="165" spans="1:10" x14ac:dyDescent="0.25">
      <c r="A165" s="156" t="s">
        <v>371</v>
      </c>
      <c r="B165" s="157"/>
      <c r="C165" s="157"/>
      <c r="D165" s="157"/>
      <c r="E165" s="157"/>
      <c r="F165" s="158"/>
      <c r="G165" s="110"/>
      <c r="H165" s="110"/>
      <c r="I165" s="110"/>
      <c r="J165" s="69"/>
    </row>
    <row r="166" spans="1:10" x14ac:dyDescent="0.25">
      <c r="A166" s="156" t="s">
        <v>372</v>
      </c>
      <c r="B166" s="157"/>
      <c r="C166" s="157"/>
      <c r="D166" s="157"/>
      <c r="E166" s="157"/>
      <c r="F166" s="158"/>
      <c r="G166" s="110"/>
      <c r="H166" s="110"/>
      <c r="I166" s="110"/>
      <c r="J166" s="69"/>
    </row>
    <row r="167" spans="1:10" x14ac:dyDescent="0.25">
      <c r="A167" s="156" t="s">
        <v>373</v>
      </c>
      <c r="B167" s="157"/>
      <c r="C167" s="157"/>
      <c r="D167" s="157"/>
      <c r="E167" s="157"/>
      <c r="F167" s="158"/>
      <c r="G167" s="110"/>
      <c r="H167" s="110"/>
      <c r="I167" s="110"/>
      <c r="J167" s="69"/>
    </row>
    <row r="168" spans="1:10" x14ac:dyDescent="0.25">
      <c r="A168" s="156" t="s">
        <v>374</v>
      </c>
      <c r="B168" s="157"/>
      <c r="C168" s="157"/>
      <c r="D168" s="157"/>
      <c r="E168" s="157"/>
      <c r="F168" s="158"/>
      <c r="G168" s="110"/>
      <c r="H168" s="110"/>
      <c r="I168" s="110"/>
      <c r="J168" s="69"/>
    </row>
    <row r="169" spans="1:10" x14ac:dyDescent="0.25">
      <c r="A169" s="156" t="s">
        <v>375</v>
      </c>
      <c r="B169" s="157"/>
      <c r="C169" s="157"/>
      <c r="D169" s="157"/>
      <c r="E169" s="157"/>
      <c r="F169" s="158"/>
      <c r="G169" s="110"/>
      <c r="H169" s="110"/>
      <c r="I169" s="110"/>
      <c r="J169" s="69"/>
    </row>
    <row r="170" spans="1:10" x14ac:dyDescent="0.25">
      <c r="A170" s="111"/>
      <c r="B170" s="112"/>
      <c r="C170" s="112"/>
      <c r="D170" s="112"/>
      <c r="E170" s="112"/>
      <c r="F170" s="112"/>
      <c r="G170" s="110"/>
      <c r="H170" s="110"/>
      <c r="I170" s="110"/>
      <c r="J170" s="69"/>
    </row>
    <row r="171" spans="1:10" x14ac:dyDescent="0.25">
      <c r="A171" s="47"/>
      <c r="B171" s="47"/>
      <c r="C171" s="47"/>
      <c r="D171" s="47"/>
      <c r="E171" s="47"/>
      <c r="F171" s="47"/>
      <c r="G171" s="69"/>
      <c r="H171" s="69"/>
      <c r="I171" s="69"/>
      <c r="J171" s="69"/>
    </row>
    <row r="172" spans="1:10" x14ac:dyDescent="0.25">
      <c r="A172" s="47" t="s">
        <v>396</v>
      </c>
    </row>
    <row r="173" spans="1:10" x14ac:dyDescent="0.25">
      <c r="A173" s="47"/>
    </row>
    <row r="174" spans="1:10" ht="24" customHeight="1" x14ac:dyDescent="0.25">
      <c r="A174" s="197" t="s">
        <v>383</v>
      </c>
      <c r="B174" s="197"/>
      <c r="C174" s="197"/>
      <c r="D174" s="197"/>
      <c r="E174" s="197"/>
      <c r="F174" s="197"/>
    </row>
    <row r="175" spans="1:10" ht="21.75" customHeight="1" x14ac:dyDescent="0.25">
      <c r="A175" s="197" t="s">
        <v>397</v>
      </c>
      <c r="B175" s="197"/>
      <c r="C175" s="197"/>
      <c r="D175" s="197"/>
      <c r="E175" s="197"/>
      <c r="F175" s="197"/>
    </row>
    <row r="176" spans="1:10" ht="21" customHeight="1" x14ac:dyDescent="0.25">
      <c r="A176" s="198" t="s">
        <v>398</v>
      </c>
      <c r="B176" s="198"/>
      <c r="C176" s="198"/>
      <c r="D176" s="198"/>
      <c r="E176" s="198"/>
      <c r="F176" s="198"/>
    </row>
    <row r="177" spans="1:6" ht="30" customHeight="1" x14ac:dyDescent="0.25">
      <c r="A177" s="197" t="s">
        <v>399</v>
      </c>
      <c r="B177" s="197"/>
      <c r="C177" s="197"/>
      <c r="D177" s="197"/>
      <c r="E177" s="197"/>
      <c r="F177" s="197"/>
    </row>
    <row r="179" spans="1:6" ht="20.25" customHeight="1" x14ac:dyDescent="0.25">
      <c r="C179" s="116" t="s">
        <v>400</v>
      </c>
      <c r="D179" s="116"/>
      <c r="E179" s="117"/>
    </row>
    <row r="180" spans="1:6" x14ac:dyDescent="0.25">
      <c r="C180" s="117"/>
      <c r="D180" s="117"/>
      <c r="E180" s="117"/>
    </row>
    <row r="181" spans="1:6" x14ac:dyDescent="0.25">
      <c r="C181" s="132" t="s">
        <v>9</v>
      </c>
      <c r="D181" s="132"/>
      <c r="E181" s="117"/>
    </row>
    <row r="182" spans="1:6" x14ac:dyDescent="0.25">
      <c r="C182" s="117"/>
      <c r="D182" s="117"/>
      <c r="E182" s="117"/>
    </row>
  </sheetData>
  <mergeCells count="87">
    <mergeCell ref="C181:D181"/>
    <mergeCell ref="A1:J1"/>
    <mergeCell ref="A2:J2"/>
    <mergeCell ref="A168:F168"/>
    <mergeCell ref="A169:F169"/>
    <mergeCell ref="A174:F174"/>
    <mergeCell ref="A175:F175"/>
    <mergeCell ref="A176:F176"/>
    <mergeCell ref="A177:F177"/>
    <mergeCell ref="A162:F162"/>
    <mergeCell ref="A163:F163"/>
    <mergeCell ref="A164:F164"/>
    <mergeCell ref="A165:F165"/>
    <mergeCell ref="A166:F166"/>
    <mergeCell ref="A167:F167"/>
    <mergeCell ref="A156:F156"/>
    <mergeCell ref="A157:F157"/>
    <mergeCell ref="A158:F158"/>
    <mergeCell ref="A159:F159"/>
    <mergeCell ref="A160:F160"/>
    <mergeCell ref="A161:F161"/>
    <mergeCell ref="A155:F155"/>
    <mergeCell ref="A144:F144"/>
    <mergeCell ref="A145:F145"/>
    <mergeCell ref="A146:F146"/>
    <mergeCell ref="A147:F147"/>
    <mergeCell ref="A148:F148"/>
    <mergeCell ref="A149:F149"/>
    <mergeCell ref="A150:F150"/>
    <mergeCell ref="A151:F151"/>
    <mergeCell ref="A152:F152"/>
    <mergeCell ref="A153:F153"/>
    <mergeCell ref="A154:F154"/>
    <mergeCell ref="A143:F143"/>
    <mergeCell ref="A132:F132"/>
    <mergeCell ref="A133:F133"/>
    <mergeCell ref="A134:F134"/>
    <mergeCell ref="A135:F135"/>
    <mergeCell ref="A136:F136"/>
    <mergeCell ref="A137:F137"/>
    <mergeCell ref="A138:F138"/>
    <mergeCell ref="A139:F139"/>
    <mergeCell ref="A140:F140"/>
    <mergeCell ref="A141:F141"/>
    <mergeCell ref="A142:F142"/>
    <mergeCell ref="A131:F131"/>
    <mergeCell ref="A120:F120"/>
    <mergeCell ref="A121:F121"/>
    <mergeCell ref="A122:F122"/>
    <mergeCell ref="A123:F123"/>
    <mergeCell ref="A124:F124"/>
    <mergeCell ref="A125:F125"/>
    <mergeCell ref="A126:F126"/>
    <mergeCell ref="A127:F127"/>
    <mergeCell ref="A128:F128"/>
    <mergeCell ref="A129:F129"/>
    <mergeCell ref="A130:F130"/>
    <mergeCell ref="A119:F119"/>
    <mergeCell ref="A108:F108"/>
    <mergeCell ref="A109:F109"/>
    <mergeCell ref="A110:F110"/>
    <mergeCell ref="A111:F111"/>
    <mergeCell ref="A112:F112"/>
    <mergeCell ref="A113:F113"/>
    <mergeCell ref="A114:F114"/>
    <mergeCell ref="A115:F115"/>
    <mergeCell ref="A116:F116"/>
    <mergeCell ref="A117:F117"/>
    <mergeCell ref="A118:F118"/>
    <mergeCell ref="A107:F107"/>
    <mergeCell ref="A96:F96"/>
    <mergeCell ref="A97:F97"/>
    <mergeCell ref="A98:F98"/>
    <mergeCell ref="A99:F99"/>
    <mergeCell ref="A100:F100"/>
    <mergeCell ref="A101:F101"/>
    <mergeCell ref="A102:F102"/>
    <mergeCell ref="A103:F103"/>
    <mergeCell ref="A104:F104"/>
    <mergeCell ref="A105:F105"/>
    <mergeCell ref="A106:F106"/>
    <mergeCell ref="A95:F95"/>
    <mergeCell ref="B3:J3"/>
    <mergeCell ref="A4:J4"/>
    <mergeCell ref="A28:I28"/>
    <mergeCell ref="A42:I42"/>
    <mergeCell ref="A94:F94"/>
  </mergeCells>
  <dataValidations count="4">
    <dataValidation type="list" allowBlank="1" sqref="B6:B13">
      <formula1>"DAS,DAS-1,DAS-2,DAS-3,DAS-4,DAS-5,CAA-1,CAA-2,CAA-3,CAA-4,CAA-5"</formula1>
    </dataValidation>
    <dataValidation type="list" allowBlank="1" sqref="B30:B33">
      <formula1>"FDA,FDA-1,FDA-2,FDA-3,FDA-4"</formula1>
    </dataValidation>
    <dataValidation type="list" allowBlank="1" sqref="B44:B81">
      <formula1>"FGS-1,FGS-2,FGS-3,FGA-1,FGA-2,FGA-3"</formula1>
    </dataValidation>
    <dataValidation type="list" allowBlank="1" sqref="D44:D81 D6:D13 D30:D33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83"/>
  <sheetViews>
    <sheetView workbookViewId="0">
      <selection sqref="A1:XFD2"/>
    </sheetView>
  </sheetViews>
  <sheetFormatPr defaultRowHeight="15" x14ac:dyDescent="0.25"/>
  <cols>
    <col min="1" max="1" width="59.28515625" customWidth="1"/>
    <col min="3" max="3" width="12.5703125" customWidth="1"/>
    <col min="6" max="6" width="64.140625" customWidth="1"/>
    <col min="7" max="8" width="12.42578125" customWidth="1"/>
    <col min="9" max="9" width="12.7109375" customWidth="1"/>
    <col min="10" max="10" width="13.85546875" customWidth="1"/>
  </cols>
  <sheetData>
    <row r="1" spans="1:27" ht="21" x14ac:dyDescent="0.35">
      <c r="A1" s="145" t="s">
        <v>85</v>
      </c>
      <c r="B1" s="146"/>
      <c r="C1" s="146"/>
      <c r="D1" s="146"/>
      <c r="E1" s="146"/>
      <c r="F1" s="146"/>
      <c r="G1" s="146"/>
      <c r="H1" s="146"/>
      <c r="I1" s="146"/>
      <c r="J1" s="146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</row>
    <row r="2" spans="1:27" ht="21" x14ac:dyDescent="0.3">
      <c r="A2" s="147" t="s">
        <v>86</v>
      </c>
      <c r="B2" s="148"/>
      <c r="C2" s="148"/>
      <c r="D2" s="148"/>
      <c r="E2" s="148"/>
      <c r="F2" s="148"/>
      <c r="G2" s="148"/>
      <c r="H2" s="148"/>
      <c r="I2" s="148"/>
      <c r="J2" s="148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5"/>
      <c r="AA2" s="55"/>
    </row>
    <row r="3" spans="1:27" ht="23.25" customHeight="1" x14ac:dyDescent="0.25">
      <c r="A3" s="115">
        <v>45462</v>
      </c>
      <c r="B3" s="181" t="s">
        <v>11</v>
      </c>
      <c r="C3" s="182"/>
      <c r="D3" s="182"/>
      <c r="E3" s="182"/>
      <c r="F3" s="182"/>
      <c r="G3" s="182"/>
      <c r="H3" s="182"/>
      <c r="I3" s="182"/>
      <c r="J3" s="183"/>
    </row>
    <row r="4" spans="1:27" x14ac:dyDescent="0.25">
      <c r="A4" s="184" t="s">
        <v>87</v>
      </c>
      <c r="B4" s="185"/>
      <c r="C4" s="185"/>
      <c r="D4" s="185"/>
      <c r="E4" s="185"/>
      <c r="F4" s="185"/>
      <c r="G4" s="185"/>
      <c r="H4" s="185"/>
      <c r="I4" s="185"/>
      <c r="J4" s="186"/>
    </row>
    <row r="5" spans="1:27" ht="22.5" x14ac:dyDescent="0.25">
      <c r="A5" s="56" t="s">
        <v>88</v>
      </c>
      <c r="B5" s="57" t="s">
        <v>89</v>
      </c>
      <c r="C5" s="57" t="s">
        <v>90</v>
      </c>
      <c r="D5" s="57" t="s">
        <v>91</v>
      </c>
      <c r="E5" s="57" t="s">
        <v>92</v>
      </c>
      <c r="F5" s="56" t="s">
        <v>93</v>
      </c>
      <c r="G5" s="57" t="s">
        <v>94</v>
      </c>
      <c r="H5" s="57" t="s">
        <v>95</v>
      </c>
      <c r="I5" s="57" t="s">
        <v>96</v>
      </c>
      <c r="J5" s="57" t="s">
        <v>97</v>
      </c>
    </row>
    <row r="6" spans="1:27" ht="23.25" customHeight="1" x14ac:dyDescent="0.25">
      <c r="A6" s="58" t="s">
        <v>98</v>
      </c>
      <c r="B6" s="59" t="s">
        <v>99</v>
      </c>
      <c r="C6" s="60" t="s">
        <v>100</v>
      </c>
      <c r="D6" s="60" t="s">
        <v>101</v>
      </c>
      <c r="E6" s="61">
        <v>1</v>
      </c>
      <c r="F6" s="62" t="s">
        <v>401</v>
      </c>
      <c r="G6" s="63">
        <v>0</v>
      </c>
      <c r="H6" s="63">
        <v>8479.33</v>
      </c>
      <c r="I6" s="63">
        <v>9360</v>
      </c>
      <c r="J6" s="64">
        <v>17839.330000000002</v>
      </c>
    </row>
    <row r="7" spans="1:27" x14ac:dyDescent="0.25">
      <c r="A7" s="58" t="s">
        <v>103</v>
      </c>
      <c r="B7" s="59" t="s">
        <v>104</v>
      </c>
      <c r="C7" s="60" t="s">
        <v>105</v>
      </c>
      <c r="D7" s="60" t="s">
        <v>14</v>
      </c>
      <c r="E7" s="61">
        <v>1</v>
      </c>
      <c r="F7" s="62" t="s">
        <v>106</v>
      </c>
      <c r="G7" s="63">
        <v>0</v>
      </c>
      <c r="H7" s="63">
        <v>1079.06</v>
      </c>
      <c r="I7" s="63">
        <v>4316.21</v>
      </c>
      <c r="J7" s="64">
        <v>5395.27</v>
      </c>
    </row>
    <row r="8" spans="1:27" x14ac:dyDescent="0.25">
      <c r="A8" s="58" t="s">
        <v>107</v>
      </c>
      <c r="B8" s="60" t="s">
        <v>104</v>
      </c>
      <c r="C8" s="60" t="s">
        <v>108</v>
      </c>
      <c r="D8" s="60" t="s">
        <v>14</v>
      </c>
      <c r="E8" s="61">
        <v>1</v>
      </c>
      <c r="F8" s="62" t="s">
        <v>109</v>
      </c>
      <c r="G8" s="63">
        <v>0</v>
      </c>
      <c r="H8" s="63">
        <v>1079.06</v>
      </c>
      <c r="I8" s="63">
        <v>4316.21</v>
      </c>
      <c r="J8" s="64">
        <v>5395.27</v>
      </c>
    </row>
    <row r="9" spans="1:27" x14ac:dyDescent="0.25">
      <c r="A9" s="58" t="s">
        <v>110</v>
      </c>
      <c r="B9" s="59" t="s">
        <v>111</v>
      </c>
      <c r="C9" s="60" t="s">
        <v>112</v>
      </c>
      <c r="D9" s="60" t="s">
        <v>14</v>
      </c>
      <c r="E9" s="61">
        <v>1</v>
      </c>
      <c r="F9" s="62" t="s">
        <v>113</v>
      </c>
      <c r="G9" s="63">
        <v>0</v>
      </c>
      <c r="H9" s="63">
        <v>500.99</v>
      </c>
      <c r="I9" s="63">
        <v>2003.96</v>
      </c>
      <c r="J9" s="64">
        <v>2504.9499999999998</v>
      </c>
    </row>
    <row r="10" spans="1:27" x14ac:dyDescent="0.25">
      <c r="A10" s="58" t="s">
        <v>384</v>
      </c>
      <c r="B10" s="59" t="s">
        <v>115</v>
      </c>
      <c r="C10" s="60" t="s">
        <v>116</v>
      </c>
      <c r="D10" s="60" t="s">
        <v>14</v>
      </c>
      <c r="E10" s="61">
        <v>1</v>
      </c>
      <c r="F10" s="65" t="s">
        <v>127</v>
      </c>
      <c r="G10" s="63"/>
      <c r="H10" s="63"/>
      <c r="I10" s="63"/>
      <c r="J10" s="64"/>
    </row>
    <row r="11" spans="1:27" x14ac:dyDescent="0.25">
      <c r="A11" s="58" t="s">
        <v>118</v>
      </c>
      <c r="B11" s="59" t="s">
        <v>115</v>
      </c>
      <c r="C11" s="60" t="s">
        <v>119</v>
      </c>
      <c r="D11" s="60" t="s">
        <v>14</v>
      </c>
      <c r="E11" s="61">
        <v>1</v>
      </c>
      <c r="F11" s="62" t="s">
        <v>120</v>
      </c>
      <c r="G11" s="63">
        <v>0</v>
      </c>
      <c r="H11" s="63">
        <v>700.75</v>
      </c>
      <c r="I11" s="63">
        <v>3083.01</v>
      </c>
      <c r="J11" s="64">
        <v>3783.76</v>
      </c>
    </row>
    <row r="12" spans="1:27" x14ac:dyDescent="0.25">
      <c r="A12" s="58" t="s">
        <v>121</v>
      </c>
      <c r="B12" s="59" t="s">
        <v>115</v>
      </c>
      <c r="C12" s="60" t="s">
        <v>122</v>
      </c>
      <c r="D12" s="60" t="s">
        <v>14</v>
      </c>
      <c r="E12" s="61">
        <v>1</v>
      </c>
      <c r="F12" s="62" t="s">
        <v>123</v>
      </c>
      <c r="G12" s="63">
        <v>0</v>
      </c>
      <c r="H12" s="63">
        <v>700.75</v>
      </c>
      <c r="I12" s="63">
        <v>3083.01</v>
      </c>
      <c r="J12" s="64">
        <v>3783.76</v>
      </c>
    </row>
    <row r="13" spans="1:27" x14ac:dyDescent="0.25">
      <c r="A13" s="58" t="s">
        <v>124</v>
      </c>
      <c r="B13" s="59" t="s">
        <v>125</v>
      </c>
      <c r="C13" s="60" t="s">
        <v>126</v>
      </c>
      <c r="D13" s="60" t="s">
        <v>14</v>
      </c>
      <c r="E13" s="61">
        <v>1</v>
      </c>
      <c r="F13" s="65" t="s">
        <v>127</v>
      </c>
      <c r="G13" s="63">
        <v>0</v>
      </c>
      <c r="H13" s="63">
        <v>0</v>
      </c>
      <c r="I13" s="63">
        <v>0</v>
      </c>
      <c r="J13" s="63">
        <v>0</v>
      </c>
    </row>
    <row r="14" spans="1:27" ht="33.75" x14ac:dyDescent="0.25">
      <c r="A14" s="66" t="s">
        <v>128</v>
      </c>
      <c r="B14" s="66" t="s">
        <v>129</v>
      </c>
      <c r="C14" s="67" t="s">
        <v>130</v>
      </c>
      <c r="D14" s="67" t="s">
        <v>131</v>
      </c>
      <c r="E14" s="67" t="s">
        <v>132</v>
      </c>
      <c r="F14" s="68"/>
      <c r="G14" s="67" t="s">
        <v>133</v>
      </c>
      <c r="H14" s="67" t="s">
        <v>134</v>
      </c>
      <c r="I14" s="67" t="s">
        <v>135</v>
      </c>
      <c r="J14" s="69"/>
    </row>
    <row r="15" spans="1:27" x14ac:dyDescent="0.25">
      <c r="A15" s="70" t="s">
        <v>136</v>
      </c>
      <c r="B15" s="71" t="s">
        <v>137</v>
      </c>
      <c r="C15" s="72">
        <f ca="1">SUMIFS($E$13:$E$16,$B$13:$B$16,"DAS",$D$13:$D$16,"&lt;&gt;VAGO")</f>
        <v>0</v>
      </c>
      <c r="D15" s="72">
        <f ca="1">SUMIFS($E$13:$E$16,$B$13:$B$16,"DAS",$D$13:$D$16,"VAGO")</f>
        <v>0</v>
      </c>
      <c r="E15" s="72">
        <f t="shared" ref="E15:E25" ca="1" si="0">C15+D15</f>
        <v>0</v>
      </c>
      <c r="F15" s="73"/>
      <c r="G15" s="74">
        <f ca="1">SUMIF($B$13:$B$16,"DAS",$G$13:$G$16)</f>
        <v>0</v>
      </c>
      <c r="H15" s="74">
        <f ca="1">SUMIF($B$13:$B$16,"DAS",$H$13:$H$16)</f>
        <v>0</v>
      </c>
      <c r="I15" s="74">
        <f ca="1">SUMIF($B$13:$B$16,"DAS",$I$13:$I$16)</f>
        <v>0</v>
      </c>
      <c r="J15" s="69"/>
    </row>
    <row r="16" spans="1:27" x14ac:dyDescent="0.25">
      <c r="A16" s="70" t="s">
        <v>138</v>
      </c>
      <c r="B16" s="71" t="s">
        <v>99</v>
      </c>
      <c r="C16" s="72">
        <v>1</v>
      </c>
      <c r="D16" s="72">
        <f ca="1">SUMIFS($E$13:$E$16,$B$13:$B$16,"DAS-1",$D$13:$D$16,"VAGO")</f>
        <v>0</v>
      </c>
      <c r="E16" s="72">
        <f t="shared" ca="1" si="0"/>
        <v>1</v>
      </c>
      <c r="F16" s="75"/>
      <c r="G16" s="74">
        <f ca="1">SUMIF($B$13:$B$16,"DAS-1",$G$13:$G$16)</f>
        <v>0</v>
      </c>
      <c r="H16" s="76">
        <v>8479.33</v>
      </c>
      <c r="I16" s="76">
        <v>9360</v>
      </c>
      <c r="J16" s="69"/>
    </row>
    <row r="17" spans="1:10" x14ac:dyDescent="0.25">
      <c r="A17" s="70" t="s">
        <v>139</v>
      </c>
      <c r="B17" s="71" t="s">
        <v>140</v>
      </c>
      <c r="C17" s="72">
        <f>SUMIFS($E$13:$E$16,$B$13:$B$16,"DAS-2",$D$13:$D$16,"&lt;&gt;VAGO")</f>
        <v>0</v>
      </c>
      <c r="D17" s="72">
        <v>0</v>
      </c>
      <c r="E17" s="72">
        <f t="shared" si="0"/>
        <v>0</v>
      </c>
      <c r="F17" s="75"/>
      <c r="G17" s="74">
        <f>SUMIF($B$13:$B$16,"DAS-2",$G$13:$G$16)</f>
        <v>0</v>
      </c>
      <c r="H17" s="74">
        <f>SUMIF($B$13:$B$16,"DAS-2",$H$13:$H$16)</f>
        <v>0</v>
      </c>
      <c r="I17" s="74">
        <f>SUMIF($B$13:$B$16,"DAS-2",$I$13:$I$16)</f>
        <v>0</v>
      </c>
      <c r="J17" s="69"/>
    </row>
    <row r="18" spans="1:10" x14ac:dyDescent="0.25">
      <c r="A18" s="70" t="s">
        <v>141</v>
      </c>
      <c r="B18" s="71" t="s">
        <v>142</v>
      </c>
      <c r="C18" s="72">
        <f>SUMIFS($E$13:$E$16,$B$13:$B$16,"DAS-3",$D$13:$D$16,"&lt;&gt;VAGO")</f>
        <v>0</v>
      </c>
      <c r="D18" s="72">
        <f>SUMIFS($E$13:$E$16,$B$13:$B$16,"DAS-3",$D$13:$D$16,"VAGO")</f>
        <v>0</v>
      </c>
      <c r="E18" s="72">
        <f t="shared" si="0"/>
        <v>0</v>
      </c>
      <c r="F18" s="75"/>
      <c r="G18" s="74">
        <f>SUMIF($B$13:$B$16,"DAS-3",$G$13:$G$16)</f>
        <v>0</v>
      </c>
      <c r="H18" s="74">
        <f>SUMIF($B$13:$B$16,"DAS-3",$H$13:$H$16)</f>
        <v>0</v>
      </c>
      <c r="I18" s="74">
        <f>SUMIF($B$13:$B$16,"DAS-3",$I$13:$I$16)</f>
        <v>0</v>
      </c>
      <c r="J18" s="69"/>
    </row>
    <row r="19" spans="1:10" x14ac:dyDescent="0.25">
      <c r="A19" s="77" t="s">
        <v>143</v>
      </c>
      <c r="B19" s="71" t="s">
        <v>144</v>
      </c>
      <c r="C19" s="72">
        <f>SUMIFS($E$13:$E$16,$B$13:$B$16,"DAS-4",$D$13:$D$16,"&lt;&gt;VAGO")</f>
        <v>0</v>
      </c>
      <c r="D19" s="72">
        <f>SUMIFS($E$13:$E$16,$B$13:$B$16,"DAS-4",$D$13:$D$16,"VAGO")</f>
        <v>0</v>
      </c>
      <c r="E19" s="72">
        <f t="shared" si="0"/>
        <v>0</v>
      </c>
      <c r="F19" s="78"/>
      <c r="G19" s="74">
        <f>SUMIF($B$13:$B$16,"DAS-4",$G$13:$G$16)</f>
        <v>0</v>
      </c>
      <c r="H19" s="74">
        <f>SUMIF($B$13:$B$16,"DAS-4",$H$13:$H$16)</f>
        <v>0</v>
      </c>
      <c r="I19" s="74">
        <f>SUMIF($B$13:$B$16,"DAS-4",$I$13:$I$16)</f>
        <v>0</v>
      </c>
      <c r="J19" s="69"/>
    </row>
    <row r="20" spans="1:10" x14ac:dyDescent="0.25">
      <c r="A20" s="77" t="s">
        <v>145</v>
      </c>
      <c r="B20" s="71" t="s">
        <v>104</v>
      </c>
      <c r="C20" s="72">
        <v>2</v>
      </c>
      <c r="D20" s="72">
        <v>0</v>
      </c>
      <c r="E20" s="72">
        <v>2</v>
      </c>
      <c r="F20" s="78"/>
      <c r="G20" s="74">
        <f>SUMIF($B$13:$B$16,"DAS-5",$G$13:$G$16)</f>
        <v>0</v>
      </c>
      <c r="H20" s="76">
        <v>2079.12</v>
      </c>
      <c r="I20" s="76">
        <v>8632.42</v>
      </c>
      <c r="J20" s="69"/>
    </row>
    <row r="21" spans="1:10" x14ac:dyDescent="0.25">
      <c r="A21" s="77" t="s">
        <v>146</v>
      </c>
      <c r="B21" s="71" t="s">
        <v>147</v>
      </c>
      <c r="C21" s="72">
        <f>SUMIFS($E$13:$E$16,$B$13:$B$16,"CAA-1",$D$13:$D$16,"&lt;&gt;VAGO")</f>
        <v>0</v>
      </c>
      <c r="D21" s="72">
        <f>SUMIFS($E$13:$E$16,$B$13:$B$16,"CAA-1",$D$13:$D$16,"VAGO")</f>
        <v>0</v>
      </c>
      <c r="E21" s="72">
        <f t="shared" si="0"/>
        <v>0</v>
      </c>
      <c r="F21" s="78"/>
      <c r="G21" s="74">
        <f>SUMIF($B$13:$B$16,"CAA-1",$G$13:$G$16)</f>
        <v>0</v>
      </c>
      <c r="H21" s="74">
        <f>SUMIF($B$13:$B$16,"CAA-1",$H$13:$H$16)</f>
        <v>0</v>
      </c>
      <c r="I21" s="74">
        <f>SUMIF($B$13:$B$16,"CAA-1",$I$13:$I$16)</f>
        <v>0</v>
      </c>
      <c r="J21" s="69"/>
    </row>
    <row r="22" spans="1:10" x14ac:dyDescent="0.25">
      <c r="A22" s="77" t="s">
        <v>148</v>
      </c>
      <c r="B22" s="71" t="s">
        <v>115</v>
      </c>
      <c r="C22" s="72">
        <v>2</v>
      </c>
      <c r="D22" s="72">
        <v>1</v>
      </c>
      <c r="E22" s="72">
        <v>3</v>
      </c>
      <c r="F22" s="78"/>
      <c r="G22" s="74">
        <f>SUMIF($B$13:$B$16,"CAA-2",$G$13:$G$16)</f>
        <v>0</v>
      </c>
      <c r="H22" s="76">
        <v>1401.5</v>
      </c>
      <c r="I22" s="76">
        <v>6166.02</v>
      </c>
      <c r="J22" s="69"/>
    </row>
    <row r="23" spans="1:10" x14ac:dyDescent="0.25">
      <c r="A23" s="77" t="s">
        <v>149</v>
      </c>
      <c r="B23" s="71" t="s">
        <v>111</v>
      </c>
      <c r="C23" s="72">
        <v>1</v>
      </c>
      <c r="D23" s="72">
        <v>0</v>
      </c>
      <c r="E23" s="72">
        <f t="shared" si="0"/>
        <v>1</v>
      </c>
      <c r="F23" s="75" t="s">
        <v>150</v>
      </c>
      <c r="G23" s="74">
        <f>SUMIF($B$13:$B$16,"CAA-3",$G$13:$G$16)</f>
        <v>0</v>
      </c>
      <c r="H23" s="76">
        <v>500.99</v>
      </c>
      <c r="I23" s="76">
        <v>2003.96</v>
      </c>
      <c r="J23" s="69"/>
    </row>
    <row r="24" spans="1:10" x14ac:dyDescent="0.25">
      <c r="A24" s="77" t="s">
        <v>151</v>
      </c>
      <c r="B24" s="71" t="s">
        <v>125</v>
      </c>
      <c r="C24" s="72">
        <v>1</v>
      </c>
      <c r="D24" s="72">
        <v>1</v>
      </c>
      <c r="E24" s="72">
        <v>0</v>
      </c>
      <c r="F24" s="75"/>
      <c r="G24" s="74">
        <f>SUMIF($B$13:$B$16,"CAA-4",$G$13:$G$16)</f>
        <v>0</v>
      </c>
      <c r="H24" s="74">
        <f>SUMIF($B$13:$B$16,"CAA-4",$G$13:$G$16)</f>
        <v>0</v>
      </c>
      <c r="I24" s="74">
        <f>SUMIF($B$13:$B$16,"CAA-4",$G$13:$G$16)</f>
        <v>0</v>
      </c>
      <c r="J24" s="69"/>
    </row>
    <row r="25" spans="1:10" x14ac:dyDescent="0.25">
      <c r="A25" s="77" t="s">
        <v>152</v>
      </c>
      <c r="B25" s="71" t="s">
        <v>153</v>
      </c>
      <c r="C25" s="72">
        <f>SUMIFS($E$13:$E$16,$B$13:$B$16,"CAA-5",$D$13:$D$16,"&lt;&gt;VAGO")</f>
        <v>0</v>
      </c>
      <c r="D25" s="72">
        <f>SUMIFS($E$13:$E$16,$B$13:$B$16,"CAA-5",$D$13:$D$16,"VAGO")</f>
        <v>0</v>
      </c>
      <c r="E25" s="72">
        <f t="shared" si="0"/>
        <v>0</v>
      </c>
      <c r="F25" s="75"/>
      <c r="G25" s="74">
        <f>SUMIF($B$13:$B$16,"CAA-5",$G$13:$G$16)</f>
        <v>0</v>
      </c>
      <c r="H25" s="74">
        <f>SUMIF($B$13:$B$16,"CAA-5",$H$13:$H$16)</f>
        <v>0</v>
      </c>
      <c r="I25" s="74">
        <f>SUMIF($B$13:$B$16,"CAA-5",$I$13:$I$16)</f>
        <v>0</v>
      </c>
      <c r="J25" s="69"/>
    </row>
    <row r="26" spans="1:10" x14ac:dyDescent="0.25">
      <c r="A26" s="66" t="s">
        <v>154</v>
      </c>
      <c r="B26" s="79"/>
      <c r="C26" s="67">
        <v>7</v>
      </c>
      <c r="D26" s="67">
        <v>0</v>
      </c>
      <c r="E26" s="67">
        <v>8</v>
      </c>
      <c r="F26" s="79"/>
      <c r="G26" s="80">
        <f ca="1">SUM(G15:G25)</f>
        <v>0</v>
      </c>
      <c r="H26" s="80">
        <v>13872.44</v>
      </c>
      <c r="I26" s="80">
        <v>32828.42</v>
      </c>
      <c r="J26" s="69"/>
    </row>
    <row r="27" spans="1:10" x14ac:dyDescent="0.25">
      <c r="A27" s="81"/>
      <c r="B27" s="81"/>
      <c r="C27" s="81"/>
      <c r="D27" s="81"/>
      <c r="E27" s="81"/>
      <c r="F27" s="81"/>
      <c r="G27" s="81"/>
      <c r="H27" s="82"/>
      <c r="I27" s="82"/>
      <c r="J27" s="69"/>
    </row>
    <row r="28" spans="1:10" x14ac:dyDescent="0.25">
      <c r="A28" s="187" t="s">
        <v>155</v>
      </c>
      <c r="B28" s="182"/>
      <c r="C28" s="182"/>
      <c r="D28" s="182"/>
      <c r="E28" s="182"/>
      <c r="F28" s="182"/>
      <c r="G28" s="182"/>
      <c r="H28" s="182"/>
      <c r="I28" s="183"/>
      <c r="J28" s="69"/>
    </row>
    <row r="29" spans="1:10" ht="22.5" x14ac:dyDescent="0.25">
      <c r="A29" s="57" t="s">
        <v>156</v>
      </c>
      <c r="B29" s="57" t="s">
        <v>157</v>
      </c>
      <c r="C29" s="57" t="s">
        <v>158</v>
      </c>
      <c r="D29" s="57" t="s">
        <v>159</v>
      </c>
      <c r="E29" s="57" t="s">
        <v>160</v>
      </c>
      <c r="F29" s="57" t="s">
        <v>161</v>
      </c>
      <c r="G29" s="57" t="s">
        <v>162</v>
      </c>
      <c r="H29" s="57" t="s">
        <v>163</v>
      </c>
      <c r="I29" s="57" t="s">
        <v>164</v>
      </c>
      <c r="J29" s="69"/>
    </row>
    <row r="30" spans="1:10" x14ac:dyDescent="0.25">
      <c r="A30" s="83" t="s">
        <v>165</v>
      </c>
      <c r="B30" s="84" t="s">
        <v>166</v>
      </c>
      <c r="C30" s="60" t="s">
        <v>116</v>
      </c>
      <c r="D30" s="60" t="s">
        <v>101</v>
      </c>
      <c r="E30" s="71">
        <v>1</v>
      </c>
      <c r="F30" s="85" t="s">
        <v>402</v>
      </c>
      <c r="G30" s="74">
        <v>8903.2999999999993</v>
      </c>
      <c r="H30" s="74">
        <v>4316.21</v>
      </c>
      <c r="I30" s="74">
        <v>13219.51</v>
      </c>
      <c r="J30" s="69"/>
    </row>
    <row r="31" spans="1:10" x14ac:dyDescent="0.25">
      <c r="A31" s="83" t="s">
        <v>168</v>
      </c>
      <c r="B31" s="84" t="s">
        <v>166</v>
      </c>
      <c r="C31" s="60" t="s">
        <v>169</v>
      </c>
      <c r="D31" s="60" t="s">
        <v>101</v>
      </c>
      <c r="E31" s="71">
        <v>1</v>
      </c>
      <c r="F31" s="86" t="s">
        <v>403</v>
      </c>
      <c r="G31" s="87">
        <v>5404.89</v>
      </c>
      <c r="H31" s="74">
        <v>1726.48</v>
      </c>
      <c r="I31" s="74">
        <v>7131.37</v>
      </c>
      <c r="J31" s="69"/>
    </row>
    <row r="32" spans="1:10" x14ac:dyDescent="0.25">
      <c r="A32" s="83" t="s">
        <v>171</v>
      </c>
      <c r="B32" s="84" t="s">
        <v>166</v>
      </c>
      <c r="C32" s="60" t="s">
        <v>172</v>
      </c>
      <c r="D32" s="60" t="s">
        <v>101</v>
      </c>
      <c r="E32" s="71">
        <v>1</v>
      </c>
      <c r="F32" s="83" t="s">
        <v>404</v>
      </c>
      <c r="G32" s="74">
        <v>7691</v>
      </c>
      <c r="H32" s="74">
        <v>3884.59</v>
      </c>
      <c r="I32" s="74">
        <v>11575.59</v>
      </c>
      <c r="J32" s="69"/>
    </row>
    <row r="33" spans="1:10" ht="40.5" customHeight="1" x14ac:dyDescent="0.25">
      <c r="A33" s="83" t="s">
        <v>174</v>
      </c>
      <c r="B33" s="84" t="s">
        <v>175</v>
      </c>
      <c r="C33" s="60" t="s">
        <v>116</v>
      </c>
      <c r="D33" s="60" t="s">
        <v>101</v>
      </c>
      <c r="E33" s="71">
        <v>1</v>
      </c>
      <c r="F33" s="86" t="s">
        <v>405</v>
      </c>
      <c r="G33" s="74" t="s">
        <v>406</v>
      </c>
      <c r="H33" s="74" t="s">
        <v>407</v>
      </c>
      <c r="I33" s="74" t="s">
        <v>408</v>
      </c>
      <c r="J33" s="69"/>
    </row>
    <row r="34" spans="1:10" ht="33.75" x14ac:dyDescent="0.25">
      <c r="A34" s="66" t="s">
        <v>177</v>
      </c>
      <c r="B34" s="66" t="s">
        <v>178</v>
      </c>
      <c r="C34" s="67" t="s">
        <v>179</v>
      </c>
      <c r="D34" s="67" t="s">
        <v>180</v>
      </c>
      <c r="E34" s="67" t="s">
        <v>181</v>
      </c>
      <c r="F34" s="88"/>
      <c r="G34" s="67" t="s">
        <v>182</v>
      </c>
      <c r="H34" s="67" t="s">
        <v>183</v>
      </c>
      <c r="I34" s="67" t="s">
        <v>184</v>
      </c>
      <c r="J34" s="69"/>
    </row>
    <row r="35" spans="1:10" x14ac:dyDescent="0.25">
      <c r="A35" s="70" t="s">
        <v>185</v>
      </c>
      <c r="B35" s="89" t="s">
        <v>186</v>
      </c>
      <c r="C35" s="72">
        <f ca="1">SUMIFS($E$30:$E$36,$B$30:$B$36,"FDA",$D$30:$D$36,"&lt;&gt;VAGO")</f>
        <v>0</v>
      </c>
      <c r="D35" s="72">
        <f ca="1">SUMIFS($E$30:$E$36,$B$30:$B$36,"FDA",$D$30:$D$36,"VAGO")</f>
        <v>0</v>
      </c>
      <c r="E35" s="72">
        <f t="shared" ref="E35:E39" ca="1" si="1">C35+D35</f>
        <v>0</v>
      </c>
      <c r="F35" s="73"/>
      <c r="G35" s="90">
        <f ca="1">SUMIF($B$30:$B$36,"FDA",$G$30:$G$36)</f>
        <v>0</v>
      </c>
      <c r="H35" s="90">
        <f ca="1">SUMIF($B$30:$B$36,"FDA",$H$30:$H$36)</f>
        <v>0</v>
      </c>
      <c r="I35" s="90">
        <f ca="1">SUMIF($B$30:$B$36,"FDA",$I$30:$I$36)</f>
        <v>0</v>
      </c>
      <c r="J35" s="69"/>
    </row>
    <row r="36" spans="1:10" x14ac:dyDescent="0.25">
      <c r="A36" s="70" t="s">
        <v>187</v>
      </c>
      <c r="B36" s="89" t="s">
        <v>188</v>
      </c>
      <c r="C36" s="72">
        <f ca="1">SUMIFS($E$30:$E$36,$B$30:$B$36,"FDA-1",$D$30:$D$36,"&lt;&gt;VAGO")</f>
        <v>0</v>
      </c>
      <c r="D36" s="72">
        <f ca="1">SUMIFS($E$30:$E$36,$B$30:$B$36,"FDA-1",$D$30:$D$36,"VAGO")</f>
        <v>0</v>
      </c>
      <c r="E36" s="72">
        <f t="shared" ca="1" si="1"/>
        <v>0</v>
      </c>
      <c r="F36" s="73"/>
      <c r="G36" s="90">
        <f ca="1">SUMIF($B$30:$B$36,"FDA-1",$G$30:$G$36)</f>
        <v>0</v>
      </c>
      <c r="H36" s="90">
        <f ca="1">SUMIF($B$30:$B$36,"FDA-1",$H$30:$H$36)</f>
        <v>0</v>
      </c>
      <c r="I36" s="90">
        <f ca="1">SUMIF($B$30:$B$36,"FDA-1",$I$30:$I$36)</f>
        <v>0</v>
      </c>
      <c r="J36" s="69"/>
    </row>
    <row r="37" spans="1:10" x14ac:dyDescent="0.25">
      <c r="A37" s="70" t="s">
        <v>189</v>
      </c>
      <c r="B37" s="89" t="s">
        <v>190</v>
      </c>
      <c r="C37" s="72">
        <f>SUMIFS($E$30:$E$36,$B$30:$B$36,"FDA-2",$D$30:$D$36,"&lt;&gt;VAGO")</f>
        <v>0</v>
      </c>
      <c r="D37" s="72">
        <f>SUMIFS($E$30:$E$36,$B$30:$B$36,"FDA-2",$D$30:$D$36,"VAGO")</f>
        <v>0</v>
      </c>
      <c r="E37" s="72">
        <f t="shared" si="1"/>
        <v>0</v>
      </c>
      <c r="F37" s="75"/>
      <c r="G37" s="90">
        <f>SUMIF($B$30:$B$36,"FDA-2",$G$30:$G$36)</f>
        <v>0</v>
      </c>
      <c r="H37" s="90">
        <f>SUMIF($B$30:$B$36,"FDA-2",$H$30:$H$36)</f>
        <v>0</v>
      </c>
      <c r="I37" s="90">
        <f>SUMIF($B$30:$B$36,"FDA-2",$I$30:$I$36)</f>
        <v>0</v>
      </c>
      <c r="J37" s="69"/>
    </row>
    <row r="38" spans="1:10" x14ac:dyDescent="0.25">
      <c r="A38" s="70" t="s">
        <v>191</v>
      </c>
      <c r="B38" s="89" t="s">
        <v>166</v>
      </c>
      <c r="C38" s="72">
        <f>SUMIFS($E$30:$E$36,$B$30:$B$36,"FDA-3",$D$30:$D$36,"&lt;&gt;VAGO")</f>
        <v>3</v>
      </c>
      <c r="D38" s="72">
        <f>SUMIFS($E$30:$E$36,$B$30:$B$36,"FDA-3",$D$30:$D$36,"VAGO")</f>
        <v>0</v>
      </c>
      <c r="E38" s="72">
        <f t="shared" si="1"/>
        <v>3</v>
      </c>
      <c r="F38" s="78" t="s">
        <v>192</v>
      </c>
      <c r="G38" s="90">
        <v>21999.19</v>
      </c>
      <c r="H38" s="90">
        <v>9927.2800000000007</v>
      </c>
      <c r="I38" s="90">
        <v>31916.47</v>
      </c>
      <c r="J38" s="69"/>
    </row>
    <row r="39" spans="1:10" x14ac:dyDescent="0.25">
      <c r="A39" s="70" t="s">
        <v>193</v>
      </c>
      <c r="B39" s="89" t="s">
        <v>175</v>
      </c>
      <c r="C39" s="72">
        <f>SUMIFS($E$30:$E$36,$B$30:$B$36,"FDA-4",$D$30:$D$36,"&lt;&gt;VAGO")</f>
        <v>1</v>
      </c>
      <c r="D39" s="72">
        <f>SUMIFS($E$30:$E$36,$B$30:$B$36,"FDA-4",$D$30:$D$36,"VAGO")</f>
        <v>0</v>
      </c>
      <c r="E39" s="72">
        <f t="shared" si="1"/>
        <v>1</v>
      </c>
      <c r="F39" s="75" t="s">
        <v>385</v>
      </c>
      <c r="G39" s="90">
        <f>SUMIF($B$30:$B$36,"FDA-4",$G$30:$G$36)</f>
        <v>0</v>
      </c>
      <c r="H39" s="90">
        <f>SUMIF($B$30:$B$36,"FDA-4",$H$30:$H$36)</f>
        <v>0</v>
      </c>
      <c r="I39" s="90">
        <f>SUMIF($B$30:$B$36,"FDA-4",$I$30:$I$36)</f>
        <v>0</v>
      </c>
      <c r="J39" s="69"/>
    </row>
    <row r="40" spans="1:10" ht="22.5" x14ac:dyDescent="0.25">
      <c r="A40" s="66" t="s">
        <v>195</v>
      </c>
      <c r="B40" s="88"/>
      <c r="C40" s="67">
        <f t="shared" ref="C40:E40" ca="1" si="2">SUM(C36:C39)</f>
        <v>4</v>
      </c>
      <c r="D40" s="67">
        <f t="shared" ca="1" si="2"/>
        <v>0</v>
      </c>
      <c r="E40" s="67">
        <f t="shared" ca="1" si="2"/>
        <v>4</v>
      </c>
      <c r="F40" s="88"/>
      <c r="G40" s="91">
        <v>35022.699999999997</v>
      </c>
      <c r="H40" s="91">
        <v>16093.3</v>
      </c>
      <c r="I40" s="91">
        <v>51116</v>
      </c>
      <c r="J40" s="69"/>
    </row>
    <row r="41" spans="1:10" x14ac:dyDescent="0.25">
      <c r="A41" s="92"/>
      <c r="B41" s="92"/>
      <c r="C41" s="92"/>
      <c r="D41" s="92"/>
      <c r="E41" s="92"/>
      <c r="F41" s="92"/>
      <c r="G41" s="92"/>
      <c r="H41" s="92"/>
      <c r="I41" s="93"/>
      <c r="J41" s="69"/>
    </row>
    <row r="42" spans="1:10" x14ac:dyDescent="0.25">
      <c r="A42" s="187" t="s">
        <v>196</v>
      </c>
      <c r="B42" s="182"/>
      <c r="C42" s="182"/>
      <c r="D42" s="182"/>
      <c r="E42" s="182"/>
      <c r="F42" s="182"/>
      <c r="G42" s="182"/>
      <c r="H42" s="182"/>
      <c r="I42" s="183"/>
      <c r="J42" s="69"/>
    </row>
    <row r="43" spans="1:10" ht="22.5" x14ac:dyDescent="0.25">
      <c r="A43" s="94" t="s">
        <v>197</v>
      </c>
      <c r="B43" s="57" t="s">
        <v>198</v>
      </c>
      <c r="C43" s="57" t="s">
        <v>199</v>
      </c>
      <c r="D43" s="57" t="s">
        <v>200</v>
      </c>
      <c r="E43" s="57" t="s">
        <v>201</v>
      </c>
      <c r="F43" s="57" t="s">
        <v>202</v>
      </c>
      <c r="G43" s="57" t="s">
        <v>203</v>
      </c>
      <c r="H43" s="57" t="s">
        <v>204</v>
      </c>
      <c r="I43" s="57" t="s">
        <v>205</v>
      </c>
      <c r="J43" s="69"/>
    </row>
    <row r="44" spans="1:10" x14ac:dyDescent="0.25">
      <c r="A44" s="95" t="s">
        <v>206</v>
      </c>
      <c r="B44" s="96" t="s">
        <v>72</v>
      </c>
      <c r="C44" s="97"/>
      <c r="D44" s="97" t="s">
        <v>101</v>
      </c>
      <c r="E44" s="98">
        <v>1</v>
      </c>
      <c r="F44" s="99" t="s">
        <v>207</v>
      </c>
      <c r="G44" s="100">
        <v>5933.35</v>
      </c>
      <c r="H44" s="100">
        <v>1392.8</v>
      </c>
      <c r="I44" s="90">
        <f>SUM(G44:H44)</f>
        <v>7326.1500000000005</v>
      </c>
      <c r="J44" s="101"/>
    </row>
    <row r="45" spans="1:10" x14ac:dyDescent="0.25">
      <c r="A45" s="95" t="s">
        <v>208</v>
      </c>
      <c r="B45" s="96" t="s">
        <v>72</v>
      </c>
      <c r="C45" s="97"/>
      <c r="D45" s="97" t="s">
        <v>101</v>
      </c>
      <c r="E45" s="98">
        <v>1</v>
      </c>
      <c r="F45" s="83" t="s">
        <v>209</v>
      </c>
      <c r="G45" s="100">
        <v>5675.13</v>
      </c>
      <c r="H45" s="100">
        <v>1392.8</v>
      </c>
      <c r="I45" s="90">
        <v>7067.93</v>
      </c>
      <c r="J45" s="101"/>
    </row>
    <row r="46" spans="1:10" ht="22.5" x14ac:dyDescent="0.25">
      <c r="A46" s="102" t="s">
        <v>386</v>
      </c>
      <c r="B46" s="103" t="s">
        <v>72</v>
      </c>
      <c r="C46" s="103"/>
      <c r="D46" s="60" t="s">
        <v>101</v>
      </c>
      <c r="E46" s="71">
        <v>1</v>
      </c>
      <c r="F46" s="102" t="s">
        <v>387</v>
      </c>
      <c r="G46" s="100" t="s">
        <v>212</v>
      </c>
      <c r="H46" s="100" t="s">
        <v>213</v>
      </c>
      <c r="I46" s="90">
        <v>15301.31</v>
      </c>
      <c r="J46" s="69"/>
    </row>
    <row r="47" spans="1:10" x14ac:dyDescent="0.25">
      <c r="A47" s="83" t="s">
        <v>214</v>
      </c>
      <c r="B47" s="103" t="s">
        <v>72</v>
      </c>
      <c r="C47" s="60"/>
      <c r="D47" s="60" t="s">
        <v>101</v>
      </c>
      <c r="E47" s="71">
        <v>1</v>
      </c>
      <c r="F47" s="83" t="s">
        <v>215</v>
      </c>
      <c r="G47" s="100">
        <v>5250.46</v>
      </c>
      <c r="H47" s="100">
        <v>1392.8</v>
      </c>
      <c r="I47" s="90">
        <f t="shared" ref="I47:I81" si="3">SUM(G47:H47)</f>
        <v>6643.26</v>
      </c>
      <c r="J47" s="69"/>
    </row>
    <row r="48" spans="1:10" x14ac:dyDescent="0.25">
      <c r="A48" s="83" t="s">
        <v>216</v>
      </c>
      <c r="B48" s="103" t="s">
        <v>72</v>
      </c>
      <c r="C48" s="60"/>
      <c r="D48" s="60" t="s">
        <v>101</v>
      </c>
      <c r="E48" s="71">
        <v>1</v>
      </c>
      <c r="F48" s="83" t="s">
        <v>217</v>
      </c>
      <c r="G48" s="100">
        <v>5227.96</v>
      </c>
      <c r="H48" s="100">
        <v>1392.8</v>
      </c>
      <c r="I48" s="90">
        <f t="shared" si="3"/>
        <v>6620.76</v>
      </c>
      <c r="J48" s="69"/>
    </row>
    <row r="49" spans="1:10" x14ac:dyDescent="0.25">
      <c r="A49" s="83" t="s">
        <v>218</v>
      </c>
      <c r="B49" s="103" t="s">
        <v>72</v>
      </c>
      <c r="C49" s="60"/>
      <c r="D49" s="60" t="s">
        <v>101</v>
      </c>
      <c r="E49" s="71">
        <v>1</v>
      </c>
      <c r="F49" s="83" t="s">
        <v>219</v>
      </c>
      <c r="G49" s="100">
        <v>7691</v>
      </c>
      <c r="H49" s="100">
        <v>1392.8</v>
      </c>
      <c r="I49" s="90">
        <f t="shared" si="3"/>
        <v>9083.7999999999993</v>
      </c>
      <c r="J49" s="69"/>
    </row>
    <row r="50" spans="1:10" x14ac:dyDescent="0.25">
      <c r="A50" s="83" t="s">
        <v>220</v>
      </c>
      <c r="B50" s="103" t="s">
        <v>72</v>
      </c>
      <c r="C50" s="60"/>
      <c r="D50" s="60" t="s">
        <v>101</v>
      </c>
      <c r="E50" s="71">
        <v>1</v>
      </c>
      <c r="F50" s="83" t="s">
        <v>221</v>
      </c>
      <c r="G50" s="100">
        <v>8299.11</v>
      </c>
      <c r="H50" s="100">
        <v>1392.8</v>
      </c>
      <c r="I50" s="90">
        <f t="shared" si="3"/>
        <v>9691.91</v>
      </c>
      <c r="J50" s="69"/>
    </row>
    <row r="51" spans="1:10" x14ac:dyDescent="0.25">
      <c r="A51" s="83" t="s">
        <v>222</v>
      </c>
      <c r="B51" s="103" t="s">
        <v>72</v>
      </c>
      <c r="C51" s="60"/>
      <c r="D51" s="60" t="s">
        <v>101</v>
      </c>
      <c r="E51" s="71">
        <v>1</v>
      </c>
      <c r="F51" s="83" t="s">
        <v>223</v>
      </c>
      <c r="G51" s="100">
        <v>4902.3900000000003</v>
      </c>
      <c r="H51" s="100">
        <v>1392.8</v>
      </c>
      <c r="I51" s="90">
        <f t="shared" si="3"/>
        <v>6295.1900000000005</v>
      </c>
      <c r="J51" s="69"/>
    </row>
    <row r="52" spans="1:10" x14ac:dyDescent="0.25">
      <c r="A52" s="83" t="s">
        <v>224</v>
      </c>
      <c r="B52" s="103" t="s">
        <v>72</v>
      </c>
      <c r="C52" s="60"/>
      <c r="D52" s="60" t="s">
        <v>101</v>
      </c>
      <c r="E52" s="71">
        <v>1</v>
      </c>
      <c r="F52" s="83" t="s">
        <v>225</v>
      </c>
      <c r="G52" s="100">
        <v>7691</v>
      </c>
      <c r="H52" s="100">
        <v>1392.8</v>
      </c>
      <c r="I52" s="90">
        <f t="shared" si="3"/>
        <v>9083.7999999999993</v>
      </c>
      <c r="J52" s="69"/>
    </row>
    <row r="53" spans="1:10" x14ac:dyDescent="0.25">
      <c r="A53" s="83" t="s">
        <v>226</v>
      </c>
      <c r="B53" s="103" t="s">
        <v>72</v>
      </c>
      <c r="C53" s="60"/>
      <c r="D53" s="60" t="s">
        <v>101</v>
      </c>
      <c r="E53" s="71">
        <v>1</v>
      </c>
      <c r="F53" s="83" t="s">
        <v>227</v>
      </c>
      <c r="G53" s="100">
        <v>7691</v>
      </c>
      <c r="H53" s="100">
        <v>1392.8</v>
      </c>
      <c r="I53" s="90">
        <f t="shared" si="3"/>
        <v>9083.7999999999993</v>
      </c>
      <c r="J53" s="69"/>
    </row>
    <row r="54" spans="1:10" x14ac:dyDescent="0.25">
      <c r="A54" s="83" t="s">
        <v>228</v>
      </c>
      <c r="B54" s="103" t="s">
        <v>72</v>
      </c>
      <c r="C54" s="60"/>
      <c r="D54" s="60" t="s">
        <v>101</v>
      </c>
      <c r="E54" s="71">
        <v>1</v>
      </c>
      <c r="F54" s="83" t="s">
        <v>229</v>
      </c>
      <c r="G54" s="100">
        <v>8075.56</v>
      </c>
      <c r="H54" s="100">
        <v>1392.8</v>
      </c>
      <c r="I54" s="90">
        <f t="shared" si="3"/>
        <v>9468.36</v>
      </c>
      <c r="J54" s="69"/>
    </row>
    <row r="55" spans="1:10" x14ac:dyDescent="0.25">
      <c r="A55" s="83" t="s">
        <v>230</v>
      </c>
      <c r="B55" s="103" t="s">
        <v>72</v>
      </c>
      <c r="C55" s="60"/>
      <c r="D55" s="60" t="s">
        <v>101</v>
      </c>
      <c r="E55" s="71">
        <v>1</v>
      </c>
      <c r="F55" s="83" t="s">
        <v>231</v>
      </c>
      <c r="G55" s="100">
        <v>8075.56</v>
      </c>
      <c r="H55" s="100">
        <v>1392.8</v>
      </c>
      <c r="I55" s="90">
        <f t="shared" si="3"/>
        <v>9468.36</v>
      </c>
      <c r="J55" s="69"/>
    </row>
    <row r="56" spans="1:10" x14ac:dyDescent="0.25">
      <c r="A56" s="83" t="s">
        <v>388</v>
      </c>
      <c r="B56" s="103" t="s">
        <v>72</v>
      </c>
      <c r="C56" s="60"/>
      <c r="D56" s="60" t="s">
        <v>101</v>
      </c>
      <c r="E56" s="71">
        <v>1</v>
      </c>
      <c r="F56" s="83" t="s">
        <v>389</v>
      </c>
      <c r="G56" s="100">
        <v>7691</v>
      </c>
      <c r="H56" s="100">
        <v>1392.8</v>
      </c>
      <c r="I56" s="90">
        <f t="shared" si="3"/>
        <v>9083.7999999999993</v>
      </c>
      <c r="J56" s="69"/>
    </row>
    <row r="57" spans="1:10" x14ac:dyDescent="0.25">
      <c r="A57" s="83" t="s">
        <v>234</v>
      </c>
      <c r="B57" s="103" t="s">
        <v>72</v>
      </c>
      <c r="C57" s="60"/>
      <c r="D57" s="60" t="s">
        <v>101</v>
      </c>
      <c r="E57" s="71">
        <v>1</v>
      </c>
      <c r="F57" s="83" t="s">
        <v>235</v>
      </c>
      <c r="G57" s="100">
        <v>2295.89</v>
      </c>
      <c r="H57" s="100">
        <v>1392.8</v>
      </c>
      <c r="I57" s="90">
        <f t="shared" si="3"/>
        <v>3688.6899999999996</v>
      </c>
      <c r="J57" s="69"/>
    </row>
    <row r="58" spans="1:10" x14ac:dyDescent="0.25">
      <c r="A58" s="83" t="s">
        <v>236</v>
      </c>
      <c r="B58" s="103" t="s">
        <v>72</v>
      </c>
      <c r="C58" s="60"/>
      <c r="D58" s="60" t="s">
        <v>101</v>
      </c>
      <c r="E58" s="71">
        <v>1</v>
      </c>
      <c r="F58" s="83" t="s">
        <v>237</v>
      </c>
      <c r="G58" s="100">
        <v>5125.45</v>
      </c>
      <c r="H58" s="100">
        <v>1392.8</v>
      </c>
      <c r="I58" s="90">
        <f>SUM(G58:H58)</f>
        <v>6518.25</v>
      </c>
      <c r="J58" s="69"/>
    </row>
    <row r="59" spans="1:10" x14ac:dyDescent="0.25">
      <c r="A59" s="83" t="s">
        <v>238</v>
      </c>
      <c r="B59" s="103" t="s">
        <v>72</v>
      </c>
      <c r="C59" s="60"/>
      <c r="D59" s="60" t="s">
        <v>239</v>
      </c>
      <c r="E59" s="71">
        <v>1</v>
      </c>
      <c r="F59" s="83" t="s">
        <v>240</v>
      </c>
      <c r="G59" s="100">
        <v>0</v>
      </c>
      <c r="H59" s="100">
        <v>1392.8</v>
      </c>
      <c r="I59" s="90">
        <f t="shared" si="3"/>
        <v>1392.8</v>
      </c>
      <c r="J59" s="69"/>
    </row>
    <row r="60" spans="1:10" x14ac:dyDescent="0.25">
      <c r="A60" s="83" t="s">
        <v>241</v>
      </c>
      <c r="B60" s="103" t="s">
        <v>72</v>
      </c>
      <c r="C60" s="60"/>
      <c r="D60" s="60" t="s">
        <v>101</v>
      </c>
      <c r="E60" s="71">
        <v>1</v>
      </c>
      <c r="F60" s="83" t="s">
        <v>242</v>
      </c>
      <c r="G60" s="100">
        <v>5933.35</v>
      </c>
      <c r="H60" s="100">
        <v>1392.8</v>
      </c>
      <c r="I60" s="90">
        <f t="shared" si="3"/>
        <v>7326.1500000000005</v>
      </c>
      <c r="J60" s="69"/>
    </row>
    <row r="61" spans="1:10" ht="22.5" x14ac:dyDescent="0.25">
      <c r="A61" s="83" t="s">
        <v>390</v>
      </c>
      <c r="B61" s="103" t="s">
        <v>72</v>
      </c>
      <c r="C61" s="60"/>
      <c r="D61" s="60" t="s">
        <v>101</v>
      </c>
      <c r="E61" s="71">
        <v>1</v>
      </c>
      <c r="F61" s="83" t="s">
        <v>391</v>
      </c>
      <c r="G61" s="100" t="s">
        <v>392</v>
      </c>
      <c r="H61" s="100" t="s">
        <v>393</v>
      </c>
      <c r="I61" s="90" t="s">
        <v>394</v>
      </c>
      <c r="J61" s="69"/>
    </row>
    <row r="62" spans="1:10" x14ac:dyDescent="0.25">
      <c r="A62" s="83" t="s">
        <v>247</v>
      </c>
      <c r="B62" s="103" t="s">
        <v>72</v>
      </c>
      <c r="C62" s="60"/>
      <c r="D62" s="60" t="s">
        <v>101</v>
      </c>
      <c r="E62" s="71">
        <v>1</v>
      </c>
      <c r="F62" s="83" t="s">
        <v>248</v>
      </c>
      <c r="G62" s="100">
        <v>5404.89</v>
      </c>
      <c r="H62" s="100">
        <v>1392.8</v>
      </c>
      <c r="I62" s="90">
        <f t="shared" si="3"/>
        <v>6797.6900000000005</v>
      </c>
      <c r="J62" s="69"/>
    </row>
    <row r="63" spans="1:10" x14ac:dyDescent="0.25">
      <c r="A63" s="83" t="s">
        <v>249</v>
      </c>
      <c r="B63" s="103" t="s">
        <v>72</v>
      </c>
      <c r="C63" s="60"/>
      <c r="D63" s="60" t="s">
        <v>101</v>
      </c>
      <c r="E63" s="71">
        <v>1</v>
      </c>
      <c r="F63" s="83" t="s">
        <v>250</v>
      </c>
      <c r="G63" s="100">
        <v>5650.81</v>
      </c>
      <c r="H63" s="100">
        <v>1392.8</v>
      </c>
      <c r="I63" s="90">
        <f t="shared" si="3"/>
        <v>7043.6100000000006</v>
      </c>
      <c r="J63" s="69"/>
    </row>
    <row r="64" spans="1:10" x14ac:dyDescent="0.25">
      <c r="A64" s="83" t="s">
        <v>251</v>
      </c>
      <c r="B64" s="103" t="s">
        <v>72</v>
      </c>
      <c r="C64" s="60"/>
      <c r="D64" s="60" t="s">
        <v>239</v>
      </c>
      <c r="E64" s="71">
        <v>1</v>
      </c>
      <c r="F64" s="83" t="s">
        <v>252</v>
      </c>
      <c r="G64" s="100">
        <v>0</v>
      </c>
      <c r="H64" s="100">
        <v>1392.8</v>
      </c>
      <c r="I64" s="90">
        <f t="shared" si="3"/>
        <v>1392.8</v>
      </c>
      <c r="J64" s="69"/>
    </row>
    <row r="65" spans="1:10" x14ac:dyDescent="0.25">
      <c r="A65" s="83" t="s">
        <v>253</v>
      </c>
      <c r="B65" s="103" t="s">
        <v>72</v>
      </c>
      <c r="C65" s="60"/>
      <c r="D65" s="60" t="s">
        <v>101</v>
      </c>
      <c r="E65" s="71">
        <v>1</v>
      </c>
      <c r="F65" s="83" t="s">
        <v>254</v>
      </c>
      <c r="G65" s="100">
        <v>8075.56</v>
      </c>
      <c r="H65" s="100">
        <v>1392.8</v>
      </c>
      <c r="I65" s="90">
        <f t="shared" si="3"/>
        <v>9468.36</v>
      </c>
      <c r="J65" s="69"/>
    </row>
    <row r="66" spans="1:10" x14ac:dyDescent="0.25">
      <c r="A66" s="83" t="s">
        <v>255</v>
      </c>
      <c r="B66" s="103" t="s">
        <v>72</v>
      </c>
      <c r="C66" s="60"/>
      <c r="D66" s="60" t="s">
        <v>101</v>
      </c>
      <c r="E66" s="71">
        <v>1</v>
      </c>
      <c r="F66" s="83" t="s">
        <v>67</v>
      </c>
      <c r="G66" s="100">
        <v>2531.2199999999998</v>
      </c>
      <c r="H66" s="100">
        <v>1392.8</v>
      </c>
      <c r="I66" s="90">
        <f t="shared" si="3"/>
        <v>3924.0199999999995</v>
      </c>
      <c r="J66" s="69"/>
    </row>
    <row r="67" spans="1:10" x14ac:dyDescent="0.25">
      <c r="A67" s="83" t="s">
        <v>256</v>
      </c>
      <c r="B67" s="103" t="s">
        <v>69</v>
      </c>
      <c r="C67" s="60"/>
      <c r="D67" s="60" t="s">
        <v>101</v>
      </c>
      <c r="E67" s="71">
        <v>1</v>
      </c>
      <c r="F67" s="83" t="s">
        <v>257</v>
      </c>
      <c r="G67" s="100" t="s">
        <v>258</v>
      </c>
      <c r="H67" s="100">
        <v>849.76</v>
      </c>
      <c r="I67" s="90">
        <v>8940.68</v>
      </c>
      <c r="J67" s="69"/>
    </row>
    <row r="68" spans="1:10" x14ac:dyDescent="0.25">
      <c r="A68" s="83" t="s">
        <v>256</v>
      </c>
      <c r="B68" s="103" t="s">
        <v>69</v>
      </c>
      <c r="C68" s="60"/>
      <c r="D68" s="60" t="s">
        <v>101</v>
      </c>
      <c r="E68" s="71">
        <v>1</v>
      </c>
      <c r="F68" s="102" t="s">
        <v>259</v>
      </c>
      <c r="G68" s="100">
        <v>5404.89</v>
      </c>
      <c r="H68" s="100">
        <v>849.76</v>
      </c>
      <c r="I68" s="90">
        <v>6254.65</v>
      </c>
      <c r="J68" s="69"/>
    </row>
    <row r="69" spans="1:10" x14ac:dyDescent="0.25">
      <c r="A69" s="83" t="s">
        <v>256</v>
      </c>
      <c r="B69" s="103" t="s">
        <v>69</v>
      </c>
      <c r="C69" s="60"/>
      <c r="D69" s="60" t="s">
        <v>101</v>
      </c>
      <c r="E69" s="71">
        <v>1</v>
      </c>
      <c r="F69" s="83" t="s">
        <v>260</v>
      </c>
      <c r="G69" s="100">
        <v>5675.13</v>
      </c>
      <c r="H69" s="100">
        <v>849.76</v>
      </c>
      <c r="I69" s="90">
        <f t="shared" si="3"/>
        <v>6524.89</v>
      </c>
      <c r="J69" s="69"/>
    </row>
    <row r="70" spans="1:10" x14ac:dyDescent="0.25">
      <c r="A70" s="83" t="s">
        <v>261</v>
      </c>
      <c r="B70" s="103" t="s">
        <v>262</v>
      </c>
      <c r="C70" s="60"/>
      <c r="D70" s="60"/>
      <c r="E70" s="71">
        <v>1</v>
      </c>
      <c r="F70" s="104" t="s">
        <v>263</v>
      </c>
      <c r="G70" s="100">
        <v>0</v>
      </c>
      <c r="H70" s="100">
        <v>0</v>
      </c>
      <c r="I70" s="90">
        <f t="shared" si="3"/>
        <v>0</v>
      </c>
      <c r="J70" s="69"/>
    </row>
    <row r="71" spans="1:10" x14ac:dyDescent="0.25">
      <c r="A71" s="83" t="s">
        <v>261</v>
      </c>
      <c r="B71" s="103" t="s">
        <v>262</v>
      </c>
      <c r="C71" s="60"/>
      <c r="D71" s="60" t="s">
        <v>101</v>
      </c>
      <c r="E71" s="71">
        <v>1</v>
      </c>
      <c r="F71" s="83" t="s">
        <v>264</v>
      </c>
      <c r="G71" s="100">
        <v>5046.58</v>
      </c>
      <c r="H71" s="100">
        <v>505.81</v>
      </c>
      <c r="I71" s="90">
        <f t="shared" si="3"/>
        <v>5552.39</v>
      </c>
      <c r="J71" s="69"/>
    </row>
    <row r="72" spans="1:10" x14ac:dyDescent="0.25">
      <c r="A72" s="83" t="s">
        <v>261</v>
      </c>
      <c r="B72" s="103" t="s">
        <v>262</v>
      </c>
      <c r="C72" s="60"/>
      <c r="D72" s="60" t="s">
        <v>239</v>
      </c>
      <c r="E72" s="71">
        <v>1</v>
      </c>
      <c r="F72" s="83" t="s">
        <v>265</v>
      </c>
      <c r="G72" s="100">
        <v>0</v>
      </c>
      <c r="H72" s="100">
        <v>505.81</v>
      </c>
      <c r="I72" s="90">
        <f t="shared" si="3"/>
        <v>505.81</v>
      </c>
      <c r="J72" s="69"/>
    </row>
    <row r="73" spans="1:10" x14ac:dyDescent="0.25">
      <c r="A73" s="83" t="s">
        <v>261</v>
      </c>
      <c r="B73" s="103" t="s">
        <v>262</v>
      </c>
      <c r="C73" s="103"/>
      <c r="D73" s="60" t="s">
        <v>239</v>
      </c>
      <c r="E73" s="71">
        <v>1</v>
      </c>
      <c r="F73" s="86" t="s">
        <v>381</v>
      </c>
      <c r="G73" s="100">
        <v>0</v>
      </c>
      <c r="H73" s="100">
        <v>151.74</v>
      </c>
      <c r="I73" s="90">
        <f t="shared" si="3"/>
        <v>151.74</v>
      </c>
      <c r="J73" s="69"/>
    </row>
    <row r="74" spans="1:10" x14ac:dyDescent="0.25">
      <c r="A74" s="83" t="s">
        <v>261</v>
      </c>
      <c r="B74" s="103" t="s">
        <v>262</v>
      </c>
      <c r="C74" s="103"/>
      <c r="D74" s="60" t="s">
        <v>101</v>
      </c>
      <c r="E74" s="71">
        <v>1</v>
      </c>
      <c r="F74" s="86" t="s">
        <v>267</v>
      </c>
      <c r="G74" s="100">
        <v>5763.82</v>
      </c>
      <c r="H74" s="100">
        <v>505.81</v>
      </c>
      <c r="I74" s="90">
        <f t="shared" si="3"/>
        <v>6269.63</v>
      </c>
      <c r="J74" s="69"/>
    </row>
    <row r="75" spans="1:10" x14ac:dyDescent="0.25">
      <c r="A75" s="102" t="s">
        <v>268</v>
      </c>
      <c r="B75" s="103" t="s">
        <v>269</v>
      </c>
      <c r="C75" s="103"/>
      <c r="D75" s="60" t="s">
        <v>101</v>
      </c>
      <c r="E75" s="71">
        <v>1</v>
      </c>
      <c r="F75" s="102" t="s">
        <v>270</v>
      </c>
      <c r="G75" s="100">
        <v>7691</v>
      </c>
      <c r="H75" s="100">
        <v>465.35</v>
      </c>
      <c r="I75" s="90">
        <f t="shared" si="3"/>
        <v>8156.35</v>
      </c>
      <c r="J75" s="69"/>
    </row>
    <row r="76" spans="1:10" x14ac:dyDescent="0.25">
      <c r="A76" s="102" t="s">
        <v>268</v>
      </c>
      <c r="B76" s="103" t="s">
        <v>269</v>
      </c>
      <c r="C76" s="103"/>
      <c r="D76" s="60" t="s">
        <v>239</v>
      </c>
      <c r="E76" s="71">
        <v>1</v>
      </c>
      <c r="F76" s="102" t="s">
        <v>271</v>
      </c>
      <c r="G76" s="100">
        <v>0</v>
      </c>
      <c r="H76" s="100">
        <v>465.35</v>
      </c>
      <c r="I76" s="90">
        <f t="shared" si="3"/>
        <v>465.35</v>
      </c>
      <c r="J76" s="69"/>
    </row>
    <row r="77" spans="1:10" x14ac:dyDescent="0.25">
      <c r="A77" s="102" t="s">
        <v>268</v>
      </c>
      <c r="B77" s="103" t="s">
        <v>269</v>
      </c>
      <c r="C77" s="103"/>
      <c r="D77" s="60"/>
      <c r="E77" s="71">
        <v>1</v>
      </c>
      <c r="F77" s="104" t="s">
        <v>263</v>
      </c>
      <c r="G77" s="100">
        <v>0</v>
      </c>
      <c r="H77" s="100">
        <v>0</v>
      </c>
      <c r="I77" s="90">
        <f t="shared" si="3"/>
        <v>0</v>
      </c>
      <c r="J77" s="69"/>
    </row>
    <row r="78" spans="1:10" x14ac:dyDescent="0.25">
      <c r="A78" s="102" t="s">
        <v>268</v>
      </c>
      <c r="B78" s="103" t="s">
        <v>269</v>
      </c>
      <c r="C78" s="103"/>
      <c r="D78" s="60" t="s">
        <v>239</v>
      </c>
      <c r="E78" s="71">
        <v>1</v>
      </c>
      <c r="F78" s="102" t="s">
        <v>272</v>
      </c>
      <c r="G78" s="100">
        <v>0</v>
      </c>
      <c r="H78" s="100">
        <v>465.35</v>
      </c>
      <c r="I78" s="90">
        <f t="shared" si="3"/>
        <v>465.35</v>
      </c>
      <c r="J78" s="69"/>
    </row>
    <row r="79" spans="1:10" x14ac:dyDescent="0.25">
      <c r="A79" s="102" t="s">
        <v>268</v>
      </c>
      <c r="B79" s="103" t="s">
        <v>269</v>
      </c>
      <c r="C79" s="103"/>
      <c r="D79" s="60" t="s">
        <v>101</v>
      </c>
      <c r="E79" s="71">
        <v>1</v>
      </c>
      <c r="F79" s="102" t="s">
        <v>273</v>
      </c>
      <c r="G79" s="100">
        <v>5563.85</v>
      </c>
      <c r="H79" s="100">
        <v>465.35</v>
      </c>
      <c r="I79" s="90">
        <f t="shared" si="3"/>
        <v>6029.2000000000007</v>
      </c>
      <c r="J79" s="69"/>
    </row>
    <row r="80" spans="1:10" x14ac:dyDescent="0.25">
      <c r="A80" s="102" t="s">
        <v>268</v>
      </c>
      <c r="B80" s="103" t="s">
        <v>269</v>
      </c>
      <c r="C80" s="103"/>
      <c r="D80" s="60" t="s">
        <v>101</v>
      </c>
      <c r="E80" s="71">
        <v>1</v>
      </c>
      <c r="F80" s="102" t="s">
        <v>274</v>
      </c>
      <c r="G80" s="100">
        <v>4440.25</v>
      </c>
      <c r="H80" s="100">
        <v>465.35</v>
      </c>
      <c r="I80" s="90">
        <f t="shared" si="3"/>
        <v>4905.6000000000004</v>
      </c>
      <c r="J80" s="69"/>
    </row>
    <row r="81" spans="1:10" x14ac:dyDescent="0.25">
      <c r="A81" s="102" t="s">
        <v>268</v>
      </c>
      <c r="B81" s="103" t="s">
        <v>269</v>
      </c>
      <c r="C81" s="103"/>
      <c r="D81" s="60" t="s">
        <v>239</v>
      </c>
      <c r="E81" s="71">
        <v>1</v>
      </c>
      <c r="F81" s="102" t="s">
        <v>275</v>
      </c>
      <c r="G81" s="100">
        <v>0</v>
      </c>
      <c r="H81" s="100">
        <v>465.35</v>
      </c>
      <c r="I81" s="90">
        <f t="shared" si="3"/>
        <v>465.35</v>
      </c>
      <c r="J81" s="69"/>
    </row>
    <row r="82" spans="1:10" ht="33.75" x14ac:dyDescent="0.25">
      <c r="A82" s="66" t="s">
        <v>276</v>
      </c>
      <c r="B82" s="66" t="s">
        <v>277</v>
      </c>
      <c r="C82" s="67" t="s">
        <v>278</v>
      </c>
      <c r="D82" s="67" t="s">
        <v>279</v>
      </c>
      <c r="E82" s="67" t="s">
        <v>280</v>
      </c>
      <c r="F82" s="88"/>
      <c r="G82" s="67" t="s">
        <v>281</v>
      </c>
      <c r="H82" s="67" t="s">
        <v>282</v>
      </c>
      <c r="I82" s="67" t="s">
        <v>283</v>
      </c>
      <c r="J82" s="69"/>
    </row>
    <row r="83" spans="1:10" ht="22.5" x14ac:dyDescent="0.25">
      <c r="A83" s="70" t="s">
        <v>284</v>
      </c>
      <c r="B83" s="89" t="s">
        <v>72</v>
      </c>
      <c r="C83" s="72">
        <v>23</v>
      </c>
      <c r="D83" s="72">
        <v>0</v>
      </c>
      <c r="E83" s="72">
        <v>23</v>
      </c>
      <c r="F83" s="73" t="s">
        <v>395</v>
      </c>
      <c r="G83" s="90">
        <v>145340.82</v>
      </c>
      <c r="H83" s="90">
        <v>36020</v>
      </c>
      <c r="I83" s="90">
        <v>181360.82</v>
      </c>
      <c r="J83" s="69"/>
    </row>
    <row r="84" spans="1:10" x14ac:dyDescent="0.25">
      <c r="A84" s="70" t="s">
        <v>286</v>
      </c>
      <c r="B84" s="89" t="s">
        <v>287</v>
      </c>
      <c r="C84" s="72">
        <f>SUMIFS($E$49:$E$84,$B$49:$B$84,"FGS-2",$D$49:$D$84,"&lt;&gt;VAGO")</f>
        <v>3</v>
      </c>
      <c r="D84" s="72">
        <f>SUMIFS($E$49:$E$84,$B$49:$B$84,"FGS-2",$D$49:$D$84,"VAGO")</f>
        <v>0</v>
      </c>
      <c r="E84" s="72">
        <f t="shared" ref="E84:E88" si="4">C84+D84</f>
        <v>3</v>
      </c>
      <c r="F84" s="75"/>
      <c r="G84" s="90">
        <v>19569.349999999999</v>
      </c>
      <c r="H84" s="90">
        <v>2549.2800000000002</v>
      </c>
      <c r="I84" s="90">
        <v>22118.63</v>
      </c>
      <c r="J84" s="69"/>
    </row>
    <row r="85" spans="1:10" x14ac:dyDescent="0.25">
      <c r="A85" s="70" t="s">
        <v>289</v>
      </c>
      <c r="B85" s="89" t="s">
        <v>290</v>
      </c>
      <c r="C85" s="72">
        <f>SUMIFS($E$49:$E$84,$B$49:$B$84,"FGS-3",$D$49:$D$84,"&lt;&gt;VAGO")</f>
        <v>0</v>
      </c>
      <c r="D85" s="72">
        <f>SUMIFS($E$49:$E$84,$B$49:$B$84,"FGS-3",$D$49:$D$84,"VAGO")</f>
        <v>0</v>
      </c>
      <c r="E85" s="72">
        <f t="shared" si="4"/>
        <v>0</v>
      </c>
      <c r="F85" s="75"/>
      <c r="G85" s="90">
        <f>SUMIF($B$49:$B$84,"FGS-3",$G$49:$G$84)</f>
        <v>0</v>
      </c>
      <c r="H85" s="90">
        <f>SUMIF($B$49:$B$84,"FGS-3",$G$49:$G$84)</f>
        <v>0</v>
      </c>
      <c r="I85" s="90">
        <f>SUMIF($B$49:$B$84,"FGS-3",$G$49:$G$84)</f>
        <v>0</v>
      </c>
      <c r="J85" s="69"/>
    </row>
    <row r="86" spans="1:10" x14ac:dyDescent="0.25">
      <c r="A86" s="77" t="s">
        <v>291</v>
      </c>
      <c r="B86" s="105" t="s">
        <v>292</v>
      </c>
      <c r="C86" s="72">
        <v>4</v>
      </c>
      <c r="D86" s="72">
        <v>1</v>
      </c>
      <c r="E86" s="72">
        <f t="shared" si="4"/>
        <v>5</v>
      </c>
      <c r="F86" s="78"/>
      <c r="G86" s="90">
        <v>10810.4</v>
      </c>
      <c r="H86" s="90">
        <v>2428.9499999999998</v>
      </c>
      <c r="I86" s="90">
        <v>13239.35</v>
      </c>
      <c r="J86" s="69"/>
    </row>
    <row r="87" spans="1:10" x14ac:dyDescent="0.25">
      <c r="A87" s="70" t="s">
        <v>293</v>
      </c>
      <c r="B87" s="89" t="s">
        <v>269</v>
      </c>
      <c r="C87" s="72">
        <v>6</v>
      </c>
      <c r="D87" s="72">
        <v>1</v>
      </c>
      <c r="E87" s="72">
        <v>7</v>
      </c>
      <c r="F87" s="78"/>
      <c r="G87" s="90">
        <v>17695.099999999999</v>
      </c>
      <c r="H87" s="90">
        <v>2792.1</v>
      </c>
      <c r="I87" s="90">
        <v>20487.2</v>
      </c>
      <c r="J87" s="69"/>
    </row>
    <row r="88" spans="1:10" x14ac:dyDescent="0.25">
      <c r="A88" s="70" t="s">
        <v>294</v>
      </c>
      <c r="B88" s="89" t="s">
        <v>295</v>
      </c>
      <c r="C88" s="72">
        <f>SUMIFS($E$49:$E$84,$B$49:$B$84,"FGA-3",$D$49:$D$84,"&lt;&gt;VAGO")</f>
        <v>0</v>
      </c>
      <c r="D88" s="72">
        <f>SUMIFS($E$49:$E$84,$B$49:$B$84,"FGA-3",$D$49:$D$84,"VAGO")</f>
        <v>0</v>
      </c>
      <c r="E88" s="72">
        <f t="shared" si="4"/>
        <v>0</v>
      </c>
      <c r="F88" s="75"/>
      <c r="G88" s="90">
        <f>SUMIF($B$49:$B$84,"FGA-3",$G$49:$G$84)</f>
        <v>0</v>
      </c>
      <c r="H88" s="90">
        <f>SUMIF($B$49:$B$84,"FGA-3",$G$49:$G$84)</f>
        <v>0</v>
      </c>
      <c r="I88" s="90">
        <f>SUMIF($B$49:$B$84,"FGA-3",$G$49:$G$84)</f>
        <v>0</v>
      </c>
      <c r="J88" s="69"/>
    </row>
    <row r="89" spans="1:10" ht="22.5" x14ac:dyDescent="0.25">
      <c r="A89" s="66" t="s">
        <v>296</v>
      </c>
      <c r="B89" s="88"/>
      <c r="C89" s="67">
        <f t="shared" ref="C89:E89" si="5">SUM(C83:C88)</f>
        <v>36</v>
      </c>
      <c r="D89" s="67">
        <f t="shared" si="5"/>
        <v>2</v>
      </c>
      <c r="E89" s="67">
        <f t="shared" si="5"/>
        <v>38</v>
      </c>
      <c r="F89" s="88"/>
      <c r="G89" s="91">
        <v>187761.33</v>
      </c>
      <c r="H89" s="91">
        <v>42350.43</v>
      </c>
      <c r="I89" s="91">
        <v>230111.76</v>
      </c>
      <c r="J89" s="69"/>
    </row>
    <row r="90" spans="1:10" x14ac:dyDescent="0.25">
      <c r="A90" s="81"/>
      <c r="B90" s="81"/>
      <c r="C90" s="81"/>
      <c r="D90" s="81"/>
      <c r="E90" s="81"/>
      <c r="F90" s="81"/>
      <c r="G90" s="81"/>
      <c r="H90" s="81"/>
      <c r="I90" s="106"/>
      <c r="J90" s="69"/>
    </row>
    <row r="91" spans="1:10" ht="33.75" x14ac:dyDescent="0.25">
      <c r="A91" s="66"/>
      <c r="B91" s="66"/>
      <c r="C91" s="67" t="s">
        <v>297</v>
      </c>
      <c r="D91" s="67" t="s">
        <v>298</v>
      </c>
      <c r="E91" s="67" t="s">
        <v>299</v>
      </c>
      <c r="F91" s="79"/>
      <c r="G91" s="67" t="s">
        <v>300</v>
      </c>
      <c r="H91" s="67" t="s">
        <v>301</v>
      </c>
      <c r="I91" s="67" t="s">
        <v>302</v>
      </c>
      <c r="J91" s="69"/>
    </row>
    <row r="92" spans="1:10" ht="22.5" x14ac:dyDescent="0.25">
      <c r="A92" s="66" t="s">
        <v>303</v>
      </c>
      <c r="B92" s="79"/>
      <c r="C92" s="67">
        <v>46</v>
      </c>
      <c r="D92" s="67">
        <v>4</v>
      </c>
      <c r="E92" s="67">
        <v>50</v>
      </c>
      <c r="F92" s="79"/>
      <c r="G92" s="91">
        <v>222784.03</v>
      </c>
      <c r="H92" s="91">
        <v>104458.52</v>
      </c>
      <c r="I92" s="91">
        <v>318826.78000000003</v>
      </c>
      <c r="J92" s="69"/>
    </row>
    <row r="93" spans="1:10" x14ac:dyDescent="0.25">
      <c r="A93" s="107"/>
      <c r="B93" s="107"/>
      <c r="C93" s="107"/>
      <c r="D93" s="107"/>
      <c r="E93" s="107"/>
      <c r="F93" s="107"/>
      <c r="G93" s="107"/>
      <c r="H93" s="107"/>
      <c r="I93" s="108"/>
      <c r="J93" s="69"/>
    </row>
    <row r="94" spans="1:10" x14ac:dyDescent="0.25">
      <c r="A94" s="188" t="s">
        <v>304</v>
      </c>
      <c r="B94" s="189"/>
      <c r="C94" s="189"/>
      <c r="D94" s="189"/>
      <c r="E94" s="189"/>
      <c r="F94" s="190"/>
      <c r="G94" s="109"/>
      <c r="H94" s="107"/>
      <c r="I94" s="107"/>
      <c r="J94" s="69"/>
    </row>
    <row r="95" spans="1:10" x14ac:dyDescent="0.25">
      <c r="A95" s="191" t="s">
        <v>305</v>
      </c>
      <c r="B95" s="192"/>
      <c r="C95" s="192"/>
      <c r="D95" s="192"/>
      <c r="E95" s="192"/>
      <c r="F95" s="193"/>
      <c r="G95" s="109"/>
      <c r="H95" s="107"/>
      <c r="I95" s="107"/>
      <c r="J95" s="69"/>
    </row>
    <row r="96" spans="1:10" x14ac:dyDescent="0.25">
      <c r="A96" s="191" t="s">
        <v>306</v>
      </c>
      <c r="B96" s="192"/>
      <c r="C96" s="192"/>
      <c r="D96" s="192"/>
      <c r="E96" s="192"/>
      <c r="F96" s="193"/>
      <c r="G96" s="109"/>
      <c r="H96" s="107"/>
      <c r="I96" s="107"/>
      <c r="J96" s="69"/>
    </row>
    <row r="97" spans="1:10" x14ac:dyDescent="0.25">
      <c r="A97" s="160" t="s">
        <v>307</v>
      </c>
      <c r="B97" s="161"/>
      <c r="C97" s="161"/>
      <c r="D97" s="161"/>
      <c r="E97" s="161"/>
      <c r="F97" s="162"/>
      <c r="G97" s="109"/>
      <c r="H97" s="107"/>
      <c r="I97" s="107"/>
      <c r="J97" s="69"/>
    </row>
    <row r="98" spans="1:10" x14ac:dyDescent="0.25">
      <c r="A98" s="160" t="s">
        <v>308</v>
      </c>
      <c r="B98" s="161"/>
      <c r="C98" s="161"/>
      <c r="D98" s="161"/>
      <c r="E98" s="161"/>
      <c r="F98" s="162"/>
      <c r="G98" s="109"/>
      <c r="H98" s="107"/>
      <c r="I98" s="107"/>
      <c r="J98" s="69"/>
    </row>
    <row r="99" spans="1:10" x14ac:dyDescent="0.25">
      <c r="A99" s="160" t="s">
        <v>309</v>
      </c>
      <c r="B99" s="161"/>
      <c r="C99" s="161"/>
      <c r="D99" s="161"/>
      <c r="E99" s="161"/>
      <c r="F99" s="162"/>
      <c r="G99" s="109"/>
      <c r="H99" s="107"/>
      <c r="I99" s="107"/>
      <c r="J99" s="69"/>
    </row>
    <row r="100" spans="1:10" x14ac:dyDescent="0.25">
      <c r="A100" s="194" t="s">
        <v>310</v>
      </c>
      <c r="B100" s="195"/>
      <c r="C100" s="195"/>
      <c r="D100" s="195"/>
      <c r="E100" s="195"/>
      <c r="F100" s="196"/>
      <c r="G100" s="109"/>
      <c r="H100" s="107"/>
      <c r="I100" s="107"/>
      <c r="J100" s="69"/>
    </row>
    <row r="101" spans="1:10" x14ac:dyDescent="0.25">
      <c r="A101" s="160" t="s">
        <v>311</v>
      </c>
      <c r="B101" s="161"/>
      <c r="C101" s="161"/>
      <c r="D101" s="161"/>
      <c r="E101" s="161"/>
      <c r="F101" s="162"/>
      <c r="G101" s="109"/>
      <c r="H101" s="107"/>
      <c r="I101" s="107"/>
      <c r="J101" s="69"/>
    </row>
    <row r="102" spans="1:10" x14ac:dyDescent="0.25">
      <c r="A102" s="160" t="s">
        <v>312</v>
      </c>
      <c r="B102" s="161"/>
      <c r="C102" s="161"/>
      <c r="D102" s="161"/>
      <c r="E102" s="161"/>
      <c r="F102" s="162"/>
      <c r="G102" s="109"/>
      <c r="H102" s="107"/>
      <c r="I102" s="107"/>
      <c r="J102" s="69"/>
    </row>
    <row r="103" spans="1:10" x14ac:dyDescent="0.25">
      <c r="A103" s="163" t="s">
        <v>313</v>
      </c>
      <c r="B103" s="164"/>
      <c r="C103" s="164"/>
      <c r="D103" s="164"/>
      <c r="E103" s="164"/>
      <c r="F103" s="165"/>
      <c r="G103" s="109"/>
      <c r="H103" s="107"/>
      <c r="I103" s="107"/>
      <c r="J103" s="69"/>
    </row>
    <row r="104" spans="1:10" x14ac:dyDescent="0.25">
      <c r="A104" s="163" t="s">
        <v>314</v>
      </c>
      <c r="B104" s="164"/>
      <c r="C104" s="164"/>
      <c r="D104" s="164"/>
      <c r="E104" s="164"/>
      <c r="F104" s="165"/>
      <c r="G104" s="109"/>
      <c r="H104" s="107"/>
      <c r="I104" s="107"/>
      <c r="J104" s="69"/>
    </row>
    <row r="105" spans="1:10" x14ac:dyDescent="0.25">
      <c r="A105" s="166"/>
      <c r="B105" s="167"/>
      <c r="C105" s="167"/>
      <c r="D105" s="167"/>
      <c r="E105" s="167"/>
      <c r="F105" s="168"/>
      <c r="G105" s="109"/>
      <c r="H105" s="107"/>
      <c r="I105" s="107"/>
      <c r="J105" s="69"/>
    </row>
    <row r="106" spans="1:10" x14ac:dyDescent="0.25">
      <c r="A106" s="169"/>
      <c r="B106" s="170"/>
      <c r="C106" s="170"/>
      <c r="D106" s="170"/>
      <c r="E106" s="170"/>
      <c r="F106" s="171"/>
      <c r="G106" s="109"/>
      <c r="H106" s="107"/>
      <c r="I106" s="107"/>
      <c r="J106" s="69"/>
    </row>
    <row r="107" spans="1:10" x14ac:dyDescent="0.25">
      <c r="A107" s="172"/>
      <c r="B107" s="173"/>
      <c r="C107" s="173"/>
      <c r="D107" s="173"/>
      <c r="E107" s="173"/>
      <c r="F107" s="174"/>
      <c r="G107" s="109"/>
      <c r="H107" s="107"/>
      <c r="I107" s="107"/>
      <c r="J107" s="69"/>
    </row>
    <row r="108" spans="1:10" x14ac:dyDescent="0.25">
      <c r="A108" s="175" t="s">
        <v>38</v>
      </c>
      <c r="B108" s="176"/>
      <c r="C108" s="176"/>
      <c r="D108" s="176"/>
      <c r="E108" s="176"/>
      <c r="F108" s="177"/>
      <c r="G108" s="109"/>
      <c r="H108" s="107"/>
      <c r="I108" s="107"/>
      <c r="J108" s="69"/>
    </row>
    <row r="109" spans="1:10" x14ac:dyDescent="0.25">
      <c r="A109" s="178" t="s">
        <v>315</v>
      </c>
      <c r="B109" s="179"/>
      <c r="C109" s="179"/>
      <c r="D109" s="179"/>
      <c r="E109" s="179"/>
      <c r="F109" s="180"/>
      <c r="G109" s="109"/>
      <c r="H109" s="107"/>
      <c r="I109" s="107"/>
      <c r="J109" s="69"/>
    </row>
    <row r="110" spans="1:10" x14ac:dyDescent="0.25">
      <c r="A110" s="156" t="s">
        <v>316</v>
      </c>
      <c r="B110" s="157"/>
      <c r="C110" s="157"/>
      <c r="D110" s="157"/>
      <c r="E110" s="157"/>
      <c r="F110" s="158"/>
      <c r="G110" s="109"/>
      <c r="H110" s="107"/>
      <c r="I110" s="107"/>
      <c r="J110" s="69"/>
    </row>
    <row r="111" spans="1:10" x14ac:dyDescent="0.25">
      <c r="A111" s="156" t="s">
        <v>317</v>
      </c>
      <c r="B111" s="157"/>
      <c r="C111" s="157"/>
      <c r="D111" s="157"/>
      <c r="E111" s="157"/>
      <c r="F111" s="158"/>
      <c r="G111" s="109"/>
      <c r="H111" s="107"/>
      <c r="I111" s="107"/>
      <c r="J111" s="69"/>
    </row>
    <row r="112" spans="1:10" x14ac:dyDescent="0.25">
      <c r="A112" s="156" t="s">
        <v>318</v>
      </c>
      <c r="B112" s="157"/>
      <c r="C112" s="157"/>
      <c r="D112" s="157"/>
      <c r="E112" s="157"/>
      <c r="F112" s="158"/>
      <c r="G112" s="109"/>
      <c r="H112" s="107"/>
      <c r="I112" s="107"/>
      <c r="J112" s="69"/>
    </row>
    <row r="113" spans="1:10" x14ac:dyDescent="0.25">
      <c r="A113" s="156" t="s">
        <v>319</v>
      </c>
      <c r="B113" s="157"/>
      <c r="C113" s="157"/>
      <c r="D113" s="157"/>
      <c r="E113" s="157"/>
      <c r="F113" s="158"/>
      <c r="G113" s="109"/>
      <c r="H113" s="107"/>
      <c r="I113" s="107"/>
      <c r="J113" s="69"/>
    </row>
    <row r="114" spans="1:10" x14ac:dyDescent="0.25">
      <c r="A114" s="156" t="s">
        <v>320</v>
      </c>
      <c r="B114" s="157"/>
      <c r="C114" s="157"/>
      <c r="D114" s="157"/>
      <c r="E114" s="157"/>
      <c r="F114" s="158"/>
      <c r="G114" s="109"/>
      <c r="H114" s="107"/>
      <c r="I114" s="107"/>
      <c r="J114" s="69"/>
    </row>
    <row r="115" spans="1:10" x14ac:dyDescent="0.25">
      <c r="A115" s="156" t="s">
        <v>321</v>
      </c>
      <c r="B115" s="157"/>
      <c r="C115" s="157"/>
      <c r="D115" s="157"/>
      <c r="E115" s="157"/>
      <c r="F115" s="158"/>
      <c r="G115" s="109"/>
      <c r="H115" s="107"/>
      <c r="I115" s="107"/>
      <c r="J115" s="69"/>
    </row>
    <row r="116" spans="1:10" x14ac:dyDescent="0.25">
      <c r="A116" s="156" t="s">
        <v>322</v>
      </c>
      <c r="B116" s="157"/>
      <c r="C116" s="157"/>
      <c r="D116" s="157"/>
      <c r="E116" s="157"/>
      <c r="F116" s="158"/>
      <c r="G116" s="109"/>
      <c r="H116" s="107"/>
      <c r="I116" s="107"/>
      <c r="J116" s="69"/>
    </row>
    <row r="117" spans="1:10" x14ac:dyDescent="0.25">
      <c r="A117" s="156" t="s">
        <v>323</v>
      </c>
      <c r="B117" s="157"/>
      <c r="C117" s="157"/>
      <c r="D117" s="157"/>
      <c r="E117" s="157"/>
      <c r="F117" s="158"/>
      <c r="G117" s="109"/>
      <c r="H117" s="107"/>
      <c r="I117" s="107"/>
      <c r="J117" s="69"/>
    </row>
    <row r="118" spans="1:10" x14ac:dyDescent="0.25">
      <c r="A118" s="156" t="s">
        <v>324</v>
      </c>
      <c r="B118" s="157"/>
      <c r="C118" s="157"/>
      <c r="D118" s="157"/>
      <c r="E118" s="157"/>
      <c r="F118" s="158"/>
      <c r="G118" s="109"/>
      <c r="H118" s="107"/>
      <c r="I118" s="107"/>
      <c r="J118" s="69"/>
    </row>
    <row r="119" spans="1:10" x14ac:dyDescent="0.25">
      <c r="A119" s="156" t="s">
        <v>325</v>
      </c>
      <c r="B119" s="157"/>
      <c r="C119" s="157"/>
      <c r="D119" s="157"/>
      <c r="E119" s="157"/>
      <c r="F119" s="158"/>
      <c r="G119" s="109"/>
      <c r="H119" s="107"/>
      <c r="I119" s="107"/>
      <c r="J119" s="69"/>
    </row>
    <row r="120" spans="1:10" x14ac:dyDescent="0.25">
      <c r="A120" s="156" t="s">
        <v>326</v>
      </c>
      <c r="B120" s="157"/>
      <c r="C120" s="157"/>
      <c r="D120" s="157"/>
      <c r="E120" s="157"/>
      <c r="F120" s="158"/>
      <c r="G120" s="109"/>
      <c r="H120" s="107"/>
      <c r="I120" s="107"/>
      <c r="J120" s="69"/>
    </row>
    <row r="121" spans="1:10" x14ac:dyDescent="0.25">
      <c r="A121" s="156" t="s">
        <v>327</v>
      </c>
      <c r="B121" s="157"/>
      <c r="C121" s="157"/>
      <c r="D121" s="157"/>
      <c r="E121" s="157"/>
      <c r="F121" s="158"/>
      <c r="G121" s="109"/>
      <c r="H121" s="107"/>
      <c r="I121" s="107"/>
      <c r="J121" s="69"/>
    </row>
    <row r="122" spans="1:10" x14ac:dyDescent="0.25">
      <c r="A122" s="156" t="s">
        <v>328</v>
      </c>
      <c r="B122" s="157"/>
      <c r="C122" s="157"/>
      <c r="D122" s="157"/>
      <c r="E122" s="157"/>
      <c r="F122" s="158"/>
      <c r="G122" s="109"/>
      <c r="H122" s="107"/>
      <c r="I122" s="107"/>
      <c r="J122" s="69"/>
    </row>
    <row r="123" spans="1:10" x14ac:dyDescent="0.25">
      <c r="A123" s="156" t="s">
        <v>329</v>
      </c>
      <c r="B123" s="157"/>
      <c r="C123" s="157"/>
      <c r="D123" s="157"/>
      <c r="E123" s="157"/>
      <c r="F123" s="158"/>
      <c r="G123" s="109"/>
      <c r="H123" s="107"/>
      <c r="I123" s="107"/>
      <c r="J123" s="69"/>
    </row>
    <row r="124" spans="1:10" x14ac:dyDescent="0.25">
      <c r="A124" s="156" t="s">
        <v>330</v>
      </c>
      <c r="B124" s="157"/>
      <c r="C124" s="157"/>
      <c r="D124" s="157"/>
      <c r="E124" s="157"/>
      <c r="F124" s="158"/>
      <c r="G124" s="109"/>
      <c r="H124" s="107"/>
      <c r="I124" s="107"/>
      <c r="J124" s="69"/>
    </row>
    <row r="125" spans="1:10" x14ac:dyDescent="0.25">
      <c r="A125" s="156" t="s">
        <v>331</v>
      </c>
      <c r="B125" s="157"/>
      <c r="C125" s="157"/>
      <c r="D125" s="157"/>
      <c r="E125" s="157"/>
      <c r="F125" s="158"/>
      <c r="G125" s="109"/>
      <c r="H125" s="107"/>
      <c r="I125" s="107"/>
      <c r="J125" s="69"/>
    </row>
    <row r="126" spans="1:10" x14ac:dyDescent="0.25">
      <c r="A126" s="156" t="s">
        <v>332</v>
      </c>
      <c r="B126" s="157"/>
      <c r="C126" s="157"/>
      <c r="D126" s="157"/>
      <c r="E126" s="157"/>
      <c r="F126" s="158"/>
      <c r="G126" s="109"/>
      <c r="H126" s="107"/>
      <c r="I126" s="107"/>
      <c r="J126" s="69"/>
    </row>
    <row r="127" spans="1:10" x14ac:dyDescent="0.25">
      <c r="A127" s="156" t="s">
        <v>333</v>
      </c>
      <c r="B127" s="157"/>
      <c r="C127" s="157"/>
      <c r="D127" s="157"/>
      <c r="E127" s="157"/>
      <c r="F127" s="158"/>
      <c r="G127" s="109"/>
      <c r="H127" s="107"/>
      <c r="I127" s="107"/>
      <c r="J127" s="69"/>
    </row>
    <row r="128" spans="1:10" x14ac:dyDescent="0.25">
      <c r="A128" s="156" t="s">
        <v>334</v>
      </c>
      <c r="B128" s="157"/>
      <c r="C128" s="157"/>
      <c r="D128" s="157"/>
      <c r="E128" s="157"/>
      <c r="F128" s="158"/>
      <c r="G128" s="109"/>
      <c r="H128" s="107"/>
      <c r="I128" s="107"/>
      <c r="J128" s="69"/>
    </row>
    <row r="129" spans="1:10" x14ac:dyDescent="0.25">
      <c r="A129" s="156" t="s">
        <v>335</v>
      </c>
      <c r="B129" s="157"/>
      <c r="C129" s="157"/>
      <c r="D129" s="157"/>
      <c r="E129" s="157"/>
      <c r="F129" s="158"/>
      <c r="G129" s="109"/>
      <c r="H129" s="107"/>
      <c r="I129" s="107"/>
      <c r="J129" s="69"/>
    </row>
    <row r="130" spans="1:10" x14ac:dyDescent="0.25">
      <c r="A130" s="156" t="s">
        <v>336</v>
      </c>
      <c r="B130" s="157"/>
      <c r="C130" s="157"/>
      <c r="D130" s="157"/>
      <c r="E130" s="157"/>
      <c r="F130" s="158"/>
      <c r="G130" s="109"/>
      <c r="H130" s="107"/>
      <c r="I130" s="107"/>
      <c r="J130" s="69"/>
    </row>
    <row r="131" spans="1:10" x14ac:dyDescent="0.25">
      <c r="A131" s="156" t="s">
        <v>337</v>
      </c>
      <c r="B131" s="157"/>
      <c r="C131" s="157"/>
      <c r="D131" s="157"/>
      <c r="E131" s="157"/>
      <c r="F131" s="158"/>
      <c r="G131" s="109"/>
      <c r="H131" s="107"/>
      <c r="I131" s="107"/>
      <c r="J131" s="69"/>
    </row>
    <row r="132" spans="1:10" x14ac:dyDescent="0.25">
      <c r="A132" s="156" t="s">
        <v>338</v>
      </c>
      <c r="B132" s="157"/>
      <c r="C132" s="157"/>
      <c r="D132" s="157"/>
      <c r="E132" s="157"/>
      <c r="F132" s="158"/>
      <c r="G132" s="109"/>
      <c r="H132" s="107"/>
      <c r="I132" s="107"/>
      <c r="J132" s="69"/>
    </row>
    <row r="133" spans="1:10" x14ac:dyDescent="0.25">
      <c r="A133" s="156" t="s">
        <v>339</v>
      </c>
      <c r="B133" s="157"/>
      <c r="C133" s="157"/>
      <c r="D133" s="157"/>
      <c r="E133" s="157"/>
      <c r="F133" s="158"/>
      <c r="G133" s="109"/>
      <c r="H133" s="107"/>
      <c r="I133" s="107"/>
      <c r="J133" s="69"/>
    </row>
    <row r="134" spans="1:10" x14ac:dyDescent="0.25">
      <c r="A134" s="156" t="s">
        <v>340</v>
      </c>
      <c r="B134" s="157"/>
      <c r="C134" s="157"/>
      <c r="D134" s="157"/>
      <c r="E134" s="157"/>
      <c r="F134" s="158"/>
      <c r="G134" s="109"/>
      <c r="H134" s="107"/>
      <c r="I134" s="107"/>
      <c r="J134" s="69"/>
    </row>
    <row r="135" spans="1:10" x14ac:dyDescent="0.25">
      <c r="A135" s="156" t="s">
        <v>341</v>
      </c>
      <c r="B135" s="157"/>
      <c r="C135" s="157"/>
      <c r="D135" s="157"/>
      <c r="E135" s="157"/>
      <c r="F135" s="158"/>
      <c r="G135" s="109"/>
      <c r="H135" s="107"/>
      <c r="I135" s="107"/>
      <c r="J135" s="69"/>
    </row>
    <row r="136" spans="1:10" x14ac:dyDescent="0.25">
      <c r="A136" s="156" t="s">
        <v>342</v>
      </c>
      <c r="B136" s="157"/>
      <c r="C136" s="157"/>
      <c r="D136" s="157"/>
      <c r="E136" s="157"/>
      <c r="F136" s="158"/>
      <c r="G136" s="109"/>
      <c r="H136" s="107"/>
      <c r="I136" s="107"/>
      <c r="J136" s="69"/>
    </row>
    <row r="137" spans="1:10" x14ac:dyDescent="0.25">
      <c r="A137" s="156" t="s">
        <v>343</v>
      </c>
      <c r="B137" s="157"/>
      <c r="C137" s="157"/>
      <c r="D137" s="157"/>
      <c r="E137" s="157"/>
      <c r="F137" s="158"/>
      <c r="G137" s="109"/>
      <c r="H137" s="107"/>
      <c r="I137" s="107"/>
      <c r="J137" s="69"/>
    </row>
    <row r="138" spans="1:10" x14ac:dyDescent="0.25">
      <c r="A138" s="156" t="s">
        <v>344</v>
      </c>
      <c r="B138" s="157"/>
      <c r="C138" s="157"/>
      <c r="D138" s="157"/>
      <c r="E138" s="157"/>
      <c r="F138" s="158"/>
      <c r="G138" s="109"/>
      <c r="H138" s="107"/>
      <c r="I138" s="107"/>
      <c r="J138" s="69"/>
    </row>
    <row r="139" spans="1:10" x14ac:dyDescent="0.25">
      <c r="A139" s="156" t="s">
        <v>345</v>
      </c>
      <c r="B139" s="157"/>
      <c r="C139" s="157"/>
      <c r="D139" s="157"/>
      <c r="E139" s="157"/>
      <c r="F139" s="158"/>
      <c r="G139" s="109"/>
      <c r="H139" s="107"/>
      <c r="I139" s="107"/>
      <c r="J139" s="69"/>
    </row>
    <row r="140" spans="1:10" x14ac:dyDescent="0.25">
      <c r="A140" s="156" t="s">
        <v>346</v>
      </c>
      <c r="B140" s="157"/>
      <c r="C140" s="157"/>
      <c r="D140" s="157"/>
      <c r="E140" s="157"/>
      <c r="F140" s="158"/>
      <c r="G140" s="109"/>
      <c r="H140" s="107"/>
      <c r="I140" s="107"/>
      <c r="J140" s="69"/>
    </row>
    <row r="141" spans="1:10" x14ac:dyDescent="0.25">
      <c r="A141" s="156" t="s">
        <v>347</v>
      </c>
      <c r="B141" s="157"/>
      <c r="C141" s="157"/>
      <c r="D141" s="157"/>
      <c r="E141" s="157"/>
      <c r="F141" s="158"/>
      <c r="G141" s="109"/>
      <c r="H141" s="107"/>
      <c r="I141" s="107"/>
      <c r="J141" s="69"/>
    </row>
    <row r="142" spans="1:10" x14ac:dyDescent="0.25">
      <c r="A142" s="156" t="s">
        <v>348</v>
      </c>
      <c r="B142" s="157"/>
      <c r="C142" s="157"/>
      <c r="D142" s="157"/>
      <c r="E142" s="157"/>
      <c r="F142" s="158"/>
      <c r="G142" s="109"/>
      <c r="H142" s="107"/>
      <c r="I142" s="107"/>
      <c r="J142" s="69"/>
    </row>
    <row r="143" spans="1:10" x14ac:dyDescent="0.25">
      <c r="A143" s="156" t="s">
        <v>349</v>
      </c>
      <c r="B143" s="157"/>
      <c r="C143" s="157"/>
      <c r="D143" s="157"/>
      <c r="E143" s="157"/>
      <c r="F143" s="158"/>
      <c r="G143" s="109"/>
      <c r="H143" s="107"/>
      <c r="I143" s="107"/>
      <c r="J143" s="69"/>
    </row>
    <row r="144" spans="1:10" x14ac:dyDescent="0.25">
      <c r="A144" s="156" t="s">
        <v>350</v>
      </c>
      <c r="B144" s="157"/>
      <c r="C144" s="157"/>
      <c r="D144" s="157"/>
      <c r="E144" s="157"/>
      <c r="F144" s="158"/>
      <c r="G144" s="109"/>
      <c r="H144" s="107"/>
      <c r="I144" s="107"/>
      <c r="J144" s="69"/>
    </row>
    <row r="145" spans="1:10" x14ac:dyDescent="0.25">
      <c r="A145" s="156" t="s">
        <v>351</v>
      </c>
      <c r="B145" s="157"/>
      <c r="C145" s="157"/>
      <c r="D145" s="157"/>
      <c r="E145" s="157"/>
      <c r="F145" s="158"/>
      <c r="G145" s="109"/>
      <c r="H145" s="107"/>
      <c r="I145" s="107"/>
      <c r="J145" s="69"/>
    </row>
    <row r="146" spans="1:10" x14ac:dyDescent="0.25">
      <c r="A146" s="156" t="s">
        <v>352</v>
      </c>
      <c r="B146" s="157"/>
      <c r="C146" s="157"/>
      <c r="D146" s="157"/>
      <c r="E146" s="157"/>
      <c r="F146" s="158"/>
      <c r="G146" s="109"/>
      <c r="H146" s="107"/>
      <c r="I146" s="107"/>
      <c r="J146" s="69"/>
    </row>
    <row r="147" spans="1:10" ht="24.75" customHeight="1" x14ac:dyDescent="0.25">
      <c r="A147" s="156" t="s">
        <v>353</v>
      </c>
      <c r="B147" s="157"/>
      <c r="C147" s="157"/>
      <c r="D147" s="157"/>
      <c r="E147" s="157"/>
      <c r="F147" s="158"/>
      <c r="G147" s="109"/>
      <c r="H147" s="107"/>
      <c r="I147" s="107"/>
      <c r="J147" s="69"/>
    </row>
    <row r="148" spans="1:10" ht="22.5" customHeight="1" x14ac:dyDescent="0.25">
      <c r="A148" s="156" t="s">
        <v>354</v>
      </c>
      <c r="B148" s="157"/>
      <c r="C148" s="157"/>
      <c r="D148" s="157"/>
      <c r="E148" s="157"/>
      <c r="F148" s="158"/>
      <c r="G148" s="109"/>
      <c r="H148" s="107"/>
      <c r="I148" s="107"/>
      <c r="J148" s="69"/>
    </row>
    <row r="149" spans="1:10" x14ac:dyDescent="0.25">
      <c r="A149" s="156" t="s">
        <v>355</v>
      </c>
      <c r="B149" s="157"/>
      <c r="C149" s="157"/>
      <c r="D149" s="157"/>
      <c r="E149" s="157"/>
      <c r="F149" s="158"/>
      <c r="G149" s="109"/>
      <c r="H149" s="107"/>
      <c r="I149" s="107"/>
      <c r="J149" s="69"/>
    </row>
    <row r="150" spans="1:10" ht="24.75" customHeight="1" x14ac:dyDescent="0.25">
      <c r="A150" s="156" t="s">
        <v>356</v>
      </c>
      <c r="B150" s="157"/>
      <c r="C150" s="157"/>
      <c r="D150" s="157"/>
      <c r="E150" s="157"/>
      <c r="F150" s="158"/>
      <c r="G150" s="110"/>
      <c r="H150" s="110"/>
      <c r="I150" s="110"/>
      <c r="J150" s="69"/>
    </row>
    <row r="151" spans="1:10" ht="22.5" customHeight="1" x14ac:dyDescent="0.25">
      <c r="A151" s="156" t="s">
        <v>357</v>
      </c>
      <c r="B151" s="157"/>
      <c r="C151" s="157"/>
      <c r="D151" s="157"/>
      <c r="E151" s="157"/>
      <c r="F151" s="158"/>
      <c r="G151" s="110"/>
      <c r="H151" s="110"/>
      <c r="I151" s="110"/>
      <c r="J151" s="69"/>
    </row>
    <row r="152" spans="1:10" x14ac:dyDescent="0.25">
      <c r="A152" s="156" t="s">
        <v>358</v>
      </c>
      <c r="B152" s="157"/>
      <c r="C152" s="157"/>
      <c r="D152" s="157"/>
      <c r="E152" s="157"/>
      <c r="F152" s="158"/>
      <c r="G152" s="110"/>
      <c r="H152" s="110"/>
      <c r="I152" s="110"/>
      <c r="J152" s="69"/>
    </row>
    <row r="153" spans="1:10" x14ac:dyDescent="0.25">
      <c r="A153" s="156" t="s">
        <v>359</v>
      </c>
      <c r="B153" s="157"/>
      <c r="C153" s="157"/>
      <c r="D153" s="157"/>
      <c r="E153" s="157"/>
      <c r="F153" s="158"/>
      <c r="G153" s="110"/>
      <c r="H153" s="110"/>
      <c r="I153" s="110"/>
      <c r="J153" s="69"/>
    </row>
    <row r="154" spans="1:10" x14ac:dyDescent="0.25">
      <c r="A154" s="156" t="s">
        <v>360</v>
      </c>
      <c r="B154" s="157"/>
      <c r="C154" s="157"/>
      <c r="D154" s="157"/>
      <c r="E154" s="157"/>
      <c r="F154" s="158"/>
      <c r="G154" s="110"/>
      <c r="H154" s="110"/>
      <c r="I154" s="110"/>
      <c r="J154" s="69"/>
    </row>
    <row r="155" spans="1:10" x14ac:dyDescent="0.25">
      <c r="A155" s="156" t="s">
        <v>361</v>
      </c>
      <c r="B155" s="157"/>
      <c r="C155" s="157"/>
      <c r="D155" s="157"/>
      <c r="E155" s="157"/>
      <c r="F155" s="158"/>
      <c r="G155" s="110"/>
      <c r="H155" s="110"/>
      <c r="I155" s="110"/>
      <c r="J155" s="69"/>
    </row>
    <row r="156" spans="1:10" x14ac:dyDescent="0.25">
      <c r="A156" s="156" t="s">
        <v>362</v>
      </c>
      <c r="B156" s="157"/>
      <c r="C156" s="157"/>
      <c r="D156" s="157"/>
      <c r="E156" s="157"/>
      <c r="F156" s="158"/>
      <c r="G156" s="110"/>
      <c r="H156" s="110"/>
      <c r="I156" s="110"/>
      <c r="J156" s="69"/>
    </row>
    <row r="157" spans="1:10" x14ac:dyDescent="0.25">
      <c r="A157" s="156" t="s">
        <v>363</v>
      </c>
      <c r="B157" s="157"/>
      <c r="C157" s="157"/>
      <c r="D157" s="157"/>
      <c r="E157" s="157"/>
      <c r="F157" s="158"/>
      <c r="G157" s="110"/>
      <c r="H157" s="110"/>
      <c r="I157" s="110"/>
      <c r="J157" s="69"/>
    </row>
    <row r="158" spans="1:10" x14ac:dyDescent="0.25">
      <c r="A158" s="156" t="s">
        <v>364</v>
      </c>
      <c r="B158" s="157"/>
      <c r="C158" s="157"/>
      <c r="D158" s="157"/>
      <c r="E158" s="157"/>
      <c r="F158" s="158"/>
      <c r="G158" s="110"/>
      <c r="H158" s="110"/>
      <c r="I158" s="110"/>
      <c r="J158" s="69"/>
    </row>
    <row r="159" spans="1:10" x14ac:dyDescent="0.25">
      <c r="A159" s="156" t="s">
        <v>365</v>
      </c>
      <c r="B159" s="157"/>
      <c r="C159" s="157"/>
      <c r="D159" s="157"/>
      <c r="E159" s="157"/>
      <c r="F159" s="158"/>
      <c r="G159" s="110"/>
      <c r="H159" s="110"/>
      <c r="I159" s="110"/>
      <c r="J159" s="69"/>
    </row>
    <row r="160" spans="1:10" x14ac:dyDescent="0.25">
      <c r="A160" s="156" t="s">
        <v>366</v>
      </c>
      <c r="B160" s="157"/>
      <c r="C160" s="157"/>
      <c r="D160" s="157"/>
      <c r="E160" s="157"/>
      <c r="F160" s="158"/>
      <c r="G160" s="110"/>
      <c r="H160" s="110"/>
      <c r="I160" s="110"/>
      <c r="J160" s="69"/>
    </row>
    <row r="161" spans="1:10" x14ac:dyDescent="0.25">
      <c r="A161" s="156" t="s">
        <v>367</v>
      </c>
      <c r="B161" s="157"/>
      <c r="C161" s="157"/>
      <c r="D161" s="157"/>
      <c r="E161" s="157"/>
      <c r="F161" s="158"/>
      <c r="G161" s="110"/>
      <c r="H161" s="110"/>
      <c r="I161" s="110"/>
      <c r="J161" s="69"/>
    </row>
    <row r="162" spans="1:10" x14ac:dyDescent="0.25">
      <c r="A162" s="156" t="s">
        <v>368</v>
      </c>
      <c r="B162" s="157"/>
      <c r="C162" s="157"/>
      <c r="D162" s="157"/>
      <c r="E162" s="157"/>
      <c r="F162" s="158"/>
      <c r="G162" s="110"/>
      <c r="H162" s="110"/>
      <c r="I162" s="110"/>
      <c r="J162" s="69"/>
    </row>
    <row r="163" spans="1:10" x14ac:dyDescent="0.25">
      <c r="A163" s="156" t="s">
        <v>369</v>
      </c>
      <c r="B163" s="157"/>
      <c r="C163" s="157"/>
      <c r="D163" s="157"/>
      <c r="E163" s="157"/>
      <c r="F163" s="158"/>
      <c r="G163" s="110"/>
      <c r="H163" s="110"/>
      <c r="I163" s="110"/>
      <c r="J163" s="69"/>
    </row>
    <row r="164" spans="1:10" x14ac:dyDescent="0.25">
      <c r="A164" s="156" t="s">
        <v>370</v>
      </c>
      <c r="B164" s="157"/>
      <c r="C164" s="157"/>
      <c r="D164" s="157"/>
      <c r="E164" s="157"/>
      <c r="F164" s="158"/>
      <c r="G164" s="110"/>
      <c r="H164" s="110"/>
      <c r="I164" s="110"/>
      <c r="J164" s="69"/>
    </row>
    <row r="165" spans="1:10" x14ac:dyDescent="0.25">
      <c r="A165" s="156" t="s">
        <v>371</v>
      </c>
      <c r="B165" s="157"/>
      <c r="C165" s="157"/>
      <c r="D165" s="157"/>
      <c r="E165" s="157"/>
      <c r="F165" s="158"/>
      <c r="G165" s="110"/>
      <c r="H165" s="110"/>
      <c r="I165" s="110"/>
      <c r="J165" s="69"/>
    </row>
    <row r="166" spans="1:10" x14ac:dyDescent="0.25">
      <c r="A166" s="156" t="s">
        <v>372</v>
      </c>
      <c r="B166" s="157"/>
      <c r="C166" s="157"/>
      <c r="D166" s="157"/>
      <c r="E166" s="157"/>
      <c r="F166" s="158"/>
      <c r="G166" s="110"/>
      <c r="H166" s="110"/>
      <c r="I166" s="110"/>
      <c r="J166" s="69"/>
    </row>
    <row r="167" spans="1:10" x14ac:dyDescent="0.25">
      <c r="A167" s="156" t="s">
        <v>373</v>
      </c>
      <c r="B167" s="157"/>
      <c r="C167" s="157"/>
      <c r="D167" s="157"/>
      <c r="E167" s="157"/>
      <c r="F167" s="158"/>
      <c r="G167" s="110"/>
      <c r="H167" s="110"/>
      <c r="I167" s="110"/>
      <c r="J167" s="69"/>
    </row>
    <row r="168" spans="1:10" x14ac:dyDescent="0.25">
      <c r="A168" s="156" t="s">
        <v>374</v>
      </c>
      <c r="B168" s="157"/>
      <c r="C168" s="157"/>
      <c r="D168" s="157"/>
      <c r="E168" s="157"/>
      <c r="F168" s="158"/>
      <c r="G168" s="110"/>
      <c r="H168" s="110"/>
      <c r="I168" s="110"/>
      <c r="J168" s="69"/>
    </row>
    <row r="169" spans="1:10" x14ac:dyDescent="0.25">
      <c r="A169" s="156" t="s">
        <v>375</v>
      </c>
      <c r="B169" s="157"/>
      <c r="C169" s="157"/>
      <c r="D169" s="157"/>
      <c r="E169" s="157"/>
      <c r="F169" s="158"/>
      <c r="G169" s="110"/>
      <c r="H169" s="110"/>
      <c r="I169" s="110"/>
      <c r="J169" s="69"/>
    </row>
    <row r="170" spans="1:10" x14ac:dyDescent="0.25">
      <c r="A170" s="111"/>
      <c r="B170" s="112"/>
      <c r="C170" s="112"/>
      <c r="D170" s="112"/>
      <c r="E170" s="112"/>
      <c r="F170" s="112"/>
      <c r="G170" s="110"/>
      <c r="H170" s="110"/>
      <c r="I170" s="110"/>
      <c r="J170" s="69"/>
    </row>
    <row r="171" spans="1:10" x14ac:dyDescent="0.25">
      <c r="A171" s="47" t="s">
        <v>409</v>
      </c>
      <c r="B171" s="47"/>
      <c r="C171" s="47"/>
      <c r="D171" s="47"/>
      <c r="E171" s="47"/>
      <c r="F171" s="118" t="s">
        <v>410</v>
      </c>
      <c r="G171" s="118"/>
      <c r="H171" s="69"/>
      <c r="I171" s="69"/>
      <c r="J171" s="69"/>
    </row>
    <row r="172" spans="1:10" x14ac:dyDescent="0.25">
      <c r="A172" s="47"/>
      <c r="F172" s="138" t="s">
        <v>9</v>
      </c>
      <c r="G172" s="138"/>
    </row>
    <row r="173" spans="1:10" ht="29.25" customHeight="1" x14ac:dyDescent="0.25">
      <c r="A173" s="197" t="s">
        <v>411</v>
      </c>
      <c r="B173" s="197"/>
      <c r="C173" s="197"/>
      <c r="D173" s="197"/>
      <c r="E173" s="197"/>
      <c r="F173" s="197"/>
    </row>
    <row r="174" spans="1:10" ht="22.5" customHeight="1" x14ac:dyDescent="0.25">
      <c r="A174" s="199" t="s">
        <v>412</v>
      </c>
      <c r="B174" s="199"/>
      <c r="C174" s="199"/>
      <c r="D174" s="199"/>
      <c r="E174" s="199"/>
      <c r="F174" s="199"/>
    </row>
    <row r="175" spans="1:10" ht="39.75" customHeight="1" x14ac:dyDescent="0.25">
      <c r="A175" s="198" t="s">
        <v>413</v>
      </c>
      <c r="B175" s="198"/>
      <c r="C175" s="198"/>
      <c r="D175" s="198"/>
      <c r="E175" s="198"/>
      <c r="F175" s="198"/>
    </row>
    <row r="176" spans="1:10" ht="27.75" customHeight="1" x14ac:dyDescent="0.25">
      <c r="A176" s="199" t="s">
        <v>414</v>
      </c>
      <c r="B176" s="199"/>
      <c r="C176" s="199"/>
      <c r="D176" s="199"/>
      <c r="E176" s="199"/>
      <c r="F176" s="199"/>
    </row>
    <row r="177" spans="1:6" ht="15" customHeight="1" x14ac:dyDescent="0.25">
      <c r="A177" s="119" t="s">
        <v>415</v>
      </c>
      <c r="B177" s="119"/>
      <c r="C177" s="119"/>
      <c r="D177" s="119"/>
      <c r="E177" s="119"/>
      <c r="F177" s="119"/>
    </row>
    <row r="178" spans="1:6" x14ac:dyDescent="0.25">
      <c r="A178" s="52" t="s">
        <v>416</v>
      </c>
      <c r="B178" s="52"/>
      <c r="C178" s="52"/>
      <c r="D178" s="52"/>
      <c r="E178" s="52"/>
      <c r="F178" s="52"/>
    </row>
    <row r="179" spans="1:6" ht="32.25" customHeight="1" x14ac:dyDescent="0.25">
      <c r="A179" s="197" t="s">
        <v>417</v>
      </c>
      <c r="B179" s="197"/>
      <c r="C179" s="197"/>
      <c r="D179" s="197"/>
      <c r="E179" s="197"/>
      <c r="F179" s="197"/>
    </row>
    <row r="180" spans="1:6" x14ac:dyDescent="0.25">
      <c r="E180" s="117"/>
    </row>
    <row r="181" spans="1:6" x14ac:dyDescent="0.25">
      <c r="E181" s="117"/>
    </row>
    <row r="182" spans="1:6" x14ac:dyDescent="0.25">
      <c r="E182" s="117"/>
    </row>
    <row r="183" spans="1:6" x14ac:dyDescent="0.25">
      <c r="C183" s="117"/>
      <c r="D183" s="117"/>
      <c r="E183" s="117"/>
    </row>
  </sheetData>
  <mergeCells count="88">
    <mergeCell ref="A101:F101"/>
    <mergeCell ref="B3:J3"/>
    <mergeCell ref="A4:J4"/>
    <mergeCell ref="A28:I28"/>
    <mergeCell ref="A42:I42"/>
    <mergeCell ref="A94:F94"/>
    <mergeCell ref="A95:F95"/>
    <mergeCell ref="A96:F96"/>
    <mergeCell ref="A97:F97"/>
    <mergeCell ref="A98:F98"/>
    <mergeCell ref="A99:F99"/>
    <mergeCell ref="A100:F100"/>
    <mergeCell ref="A113:F113"/>
    <mergeCell ref="A102:F102"/>
    <mergeCell ref="A103:F103"/>
    <mergeCell ref="A104:F104"/>
    <mergeCell ref="A105:F105"/>
    <mergeCell ref="A106:F106"/>
    <mergeCell ref="A107:F107"/>
    <mergeCell ref="A108:F108"/>
    <mergeCell ref="A109:F109"/>
    <mergeCell ref="A110:F110"/>
    <mergeCell ref="A111:F111"/>
    <mergeCell ref="A112:F112"/>
    <mergeCell ref="A125:F125"/>
    <mergeCell ref="A114:F114"/>
    <mergeCell ref="A115:F115"/>
    <mergeCell ref="A116:F116"/>
    <mergeCell ref="A117:F117"/>
    <mergeCell ref="A118:F118"/>
    <mergeCell ref="A119:F119"/>
    <mergeCell ref="A120:F120"/>
    <mergeCell ref="A121:F121"/>
    <mergeCell ref="A122:F122"/>
    <mergeCell ref="A123:F123"/>
    <mergeCell ref="A124:F124"/>
    <mergeCell ref="A137:F137"/>
    <mergeCell ref="A126:F126"/>
    <mergeCell ref="A127:F127"/>
    <mergeCell ref="A128:F128"/>
    <mergeCell ref="A129:F129"/>
    <mergeCell ref="A130:F130"/>
    <mergeCell ref="A131:F131"/>
    <mergeCell ref="A132:F132"/>
    <mergeCell ref="A133:F133"/>
    <mergeCell ref="A134:F134"/>
    <mergeCell ref="A135:F135"/>
    <mergeCell ref="A136:F136"/>
    <mergeCell ref="A149:F149"/>
    <mergeCell ref="A138:F138"/>
    <mergeCell ref="A139:F139"/>
    <mergeCell ref="A140:F140"/>
    <mergeCell ref="A141:F141"/>
    <mergeCell ref="A142:F142"/>
    <mergeCell ref="A143:F143"/>
    <mergeCell ref="A144:F144"/>
    <mergeCell ref="A145:F145"/>
    <mergeCell ref="A146:F146"/>
    <mergeCell ref="A147:F147"/>
    <mergeCell ref="A148:F148"/>
    <mergeCell ref="A161:F161"/>
    <mergeCell ref="A150:F150"/>
    <mergeCell ref="A151:F151"/>
    <mergeCell ref="A152:F152"/>
    <mergeCell ref="A153:F153"/>
    <mergeCell ref="A154:F154"/>
    <mergeCell ref="A155:F155"/>
    <mergeCell ref="A156:F156"/>
    <mergeCell ref="A157:F157"/>
    <mergeCell ref="A158:F158"/>
    <mergeCell ref="A159:F159"/>
    <mergeCell ref="A160:F160"/>
    <mergeCell ref="A176:F176"/>
    <mergeCell ref="A179:F179"/>
    <mergeCell ref="A1:J1"/>
    <mergeCell ref="A2:J2"/>
    <mergeCell ref="A168:F168"/>
    <mergeCell ref="A169:F169"/>
    <mergeCell ref="F172:G172"/>
    <mergeCell ref="A173:F173"/>
    <mergeCell ref="A174:F174"/>
    <mergeCell ref="A175:F175"/>
    <mergeCell ref="A162:F162"/>
    <mergeCell ref="A163:F163"/>
    <mergeCell ref="A164:F164"/>
    <mergeCell ref="A165:F165"/>
    <mergeCell ref="A166:F166"/>
    <mergeCell ref="A167:F167"/>
  </mergeCells>
  <dataValidations count="4">
    <dataValidation type="list" allowBlank="1" sqref="D44:D81 D30:D33 D6:D13">
      <formula1>"AGP,CLH,CLT,COM,CTD,CTI,DES,DISP,ELE,ESG,EST,EXM,EXQ,EXR,FRQ,REV,VAGO"</formula1>
    </dataValidation>
    <dataValidation type="list" allowBlank="1" sqref="B44:B81">
      <formula1>"FGS-1,FGS-2,FGS-3,FGA-1,FGA-2,FGA-3"</formula1>
    </dataValidation>
    <dataValidation type="list" allowBlank="1" sqref="B30:B33">
      <formula1>"FDA,FDA-1,FDA-2,FDA-3,FDA-4"</formula1>
    </dataValidation>
    <dataValidation type="list" allowBlank="1" sqref="B6:B13">
      <formula1>"DAS,DAS-1,DAS-2,DAS-3,DAS-4,DAS-5,CAA-1,CAA-2,CAA-3,CAA-4,CAA-5"</formula1>
    </dataValidation>
  </dataValidations>
  <pageMargins left="0.51181102362204722" right="0.51181102362204722" top="0.78740157480314965" bottom="0.78740157480314965" header="0.31496062992125984" footer="0.31496062992125984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91"/>
  <sheetViews>
    <sheetView workbookViewId="0">
      <selection sqref="A1:XFD2"/>
    </sheetView>
  </sheetViews>
  <sheetFormatPr defaultRowHeight="15" x14ac:dyDescent="0.25"/>
  <cols>
    <col min="1" max="1" width="59.28515625" customWidth="1"/>
    <col min="3" max="3" width="12.5703125" customWidth="1"/>
    <col min="6" max="6" width="66" customWidth="1"/>
    <col min="7" max="8" width="12.42578125" customWidth="1"/>
    <col min="9" max="9" width="12.7109375" customWidth="1"/>
    <col min="10" max="10" width="13.85546875" customWidth="1"/>
  </cols>
  <sheetData>
    <row r="1" spans="1:27" ht="21" x14ac:dyDescent="0.35">
      <c r="A1" s="145" t="s">
        <v>85</v>
      </c>
      <c r="B1" s="146"/>
      <c r="C1" s="146"/>
      <c r="D1" s="146"/>
      <c r="E1" s="146"/>
      <c r="F1" s="146"/>
      <c r="G1" s="146"/>
      <c r="H1" s="146"/>
      <c r="I1" s="146"/>
      <c r="J1" s="146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</row>
    <row r="2" spans="1:27" ht="21" x14ac:dyDescent="0.3">
      <c r="A2" s="147" t="s">
        <v>86</v>
      </c>
      <c r="B2" s="148"/>
      <c r="C2" s="148"/>
      <c r="D2" s="148"/>
      <c r="E2" s="148"/>
      <c r="F2" s="148"/>
      <c r="G2" s="148"/>
      <c r="H2" s="148"/>
      <c r="I2" s="148"/>
      <c r="J2" s="148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5"/>
      <c r="AA2" s="55"/>
    </row>
    <row r="3" spans="1:27" x14ac:dyDescent="0.25">
      <c r="A3" s="115">
        <v>45491</v>
      </c>
      <c r="B3" s="181" t="s">
        <v>11</v>
      </c>
      <c r="C3" s="182"/>
      <c r="D3" s="182"/>
      <c r="E3" s="182"/>
      <c r="F3" s="182"/>
      <c r="G3" s="182"/>
      <c r="H3" s="182"/>
      <c r="I3" s="182"/>
      <c r="J3" s="183"/>
    </row>
    <row r="4" spans="1:27" x14ac:dyDescent="0.25">
      <c r="A4" s="184" t="s">
        <v>87</v>
      </c>
      <c r="B4" s="185"/>
      <c r="C4" s="185"/>
      <c r="D4" s="185"/>
      <c r="E4" s="185"/>
      <c r="F4" s="185"/>
      <c r="G4" s="185"/>
      <c r="H4" s="185"/>
      <c r="I4" s="185"/>
      <c r="J4" s="186"/>
    </row>
    <row r="5" spans="1:27" ht="22.5" x14ac:dyDescent="0.25">
      <c r="A5" s="56" t="s">
        <v>88</v>
      </c>
      <c r="B5" s="57" t="s">
        <v>89</v>
      </c>
      <c r="C5" s="57" t="s">
        <v>90</v>
      </c>
      <c r="D5" s="57" t="s">
        <v>91</v>
      </c>
      <c r="E5" s="57" t="s">
        <v>92</v>
      </c>
      <c r="F5" s="56" t="s">
        <v>93</v>
      </c>
      <c r="G5" s="57" t="s">
        <v>94</v>
      </c>
      <c r="H5" s="57" t="s">
        <v>95</v>
      </c>
      <c r="I5" s="57" t="s">
        <v>96</v>
      </c>
      <c r="J5" s="57" t="s">
        <v>97</v>
      </c>
    </row>
    <row r="6" spans="1:27" x14ac:dyDescent="0.25">
      <c r="A6" s="58" t="s">
        <v>418</v>
      </c>
      <c r="B6" s="59" t="s">
        <v>99</v>
      </c>
      <c r="C6" s="60" t="s">
        <v>100</v>
      </c>
      <c r="D6" s="60" t="s">
        <v>101</v>
      </c>
      <c r="E6" s="61">
        <v>1</v>
      </c>
      <c r="F6" s="62" t="s">
        <v>401</v>
      </c>
      <c r="G6" s="63">
        <v>0</v>
      </c>
      <c r="H6" s="63">
        <v>8479.33</v>
      </c>
      <c r="I6" s="63">
        <v>9360</v>
      </c>
      <c r="J6" s="64">
        <v>17839.330000000002</v>
      </c>
    </row>
    <row r="7" spans="1:27" x14ac:dyDescent="0.25">
      <c r="A7" s="58" t="s">
        <v>103</v>
      </c>
      <c r="B7" s="59" t="s">
        <v>104</v>
      </c>
      <c r="C7" s="60" t="s">
        <v>105</v>
      </c>
      <c r="D7" s="60" t="s">
        <v>14</v>
      </c>
      <c r="E7" s="61">
        <v>1</v>
      </c>
      <c r="F7" s="62" t="s">
        <v>106</v>
      </c>
      <c r="G7" s="63">
        <v>0</v>
      </c>
      <c r="H7" s="63">
        <v>1079.06</v>
      </c>
      <c r="I7" s="63">
        <v>4316.21</v>
      </c>
      <c r="J7" s="64">
        <v>5395.27</v>
      </c>
    </row>
    <row r="8" spans="1:27" x14ac:dyDescent="0.25">
      <c r="A8" s="58" t="s">
        <v>107</v>
      </c>
      <c r="B8" s="60" t="s">
        <v>104</v>
      </c>
      <c r="C8" s="60" t="s">
        <v>108</v>
      </c>
      <c r="D8" s="60" t="s">
        <v>14</v>
      </c>
      <c r="E8" s="61">
        <v>1</v>
      </c>
      <c r="F8" s="62" t="s">
        <v>109</v>
      </c>
      <c r="G8" s="63">
        <v>0</v>
      </c>
      <c r="H8" s="63">
        <v>1079.06</v>
      </c>
      <c r="I8" s="63">
        <v>4316.21</v>
      </c>
      <c r="J8" s="64">
        <v>5395.27</v>
      </c>
    </row>
    <row r="9" spans="1:27" x14ac:dyDescent="0.25">
      <c r="A9" s="58" t="s">
        <v>110</v>
      </c>
      <c r="B9" s="59" t="s">
        <v>111</v>
      </c>
      <c r="C9" s="60" t="s">
        <v>112</v>
      </c>
      <c r="D9" s="60" t="s">
        <v>14</v>
      </c>
      <c r="E9" s="61">
        <v>1</v>
      </c>
      <c r="F9" s="62" t="s">
        <v>113</v>
      </c>
      <c r="G9" s="63">
        <v>0</v>
      </c>
      <c r="H9" s="63">
        <v>500.99</v>
      </c>
      <c r="I9" s="63">
        <v>2003.96</v>
      </c>
      <c r="J9" s="64">
        <v>2504.9499999999998</v>
      </c>
    </row>
    <row r="10" spans="1:27" x14ac:dyDescent="0.25">
      <c r="A10" s="58" t="s">
        <v>114</v>
      </c>
      <c r="B10" s="59" t="s">
        <v>115</v>
      </c>
      <c r="C10" s="60" t="s">
        <v>116</v>
      </c>
      <c r="D10" s="60" t="s">
        <v>14</v>
      </c>
      <c r="E10" s="61">
        <v>1</v>
      </c>
      <c r="F10" s="65" t="s">
        <v>127</v>
      </c>
      <c r="G10" s="63">
        <v>0</v>
      </c>
      <c r="H10" s="63">
        <v>0</v>
      </c>
      <c r="I10" s="63">
        <v>0</v>
      </c>
      <c r="J10" s="63">
        <v>0</v>
      </c>
    </row>
    <row r="11" spans="1:27" x14ac:dyDescent="0.25">
      <c r="A11" s="58" t="s">
        <v>118</v>
      </c>
      <c r="B11" s="59" t="s">
        <v>115</v>
      </c>
      <c r="C11" s="60" t="s">
        <v>119</v>
      </c>
      <c r="D11" s="60" t="s">
        <v>14</v>
      </c>
      <c r="E11" s="61">
        <v>1</v>
      </c>
      <c r="F11" s="62" t="s">
        <v>120</v>
      </c>
      <c r="G11" s="63">
        <v>0</v>
      </c>
      <c r="H11" s="63">
        <v>700.75</v>
      </c>
      <c r="I11" s="63">
        <v>3083.01</v>
      </c>
      <c r="J11" s="64">
        <v>3783.76</v>
      </c>
    </row>
    <row r="12" spans="1:27" x14ac:dyDescent="0.25">
      <c r="A12" s="58" t="s">
        <v>121</v>
      </c>
      <c r="B12" s="59" t="s">
        <v>115</v>
      </c>
      <c r="C12" s="60" t="s">
        <v>122</v>
      </c>
      <c r="D12" s="60" t="s">
        <v>14</v>
      </c>
      <c r="E12" s="61">
        <v>1</v>
      </c>
      <c r="F12" s="62" t="s">
        <v>123</v>
      </c>
      <c r="G12" s="63">
        <v>0</v>
      </c>
      <c r="H12" s="63">
        <v>700.75</v>
      </c>
      <c r="I12" s="63">
        <v>3083.01</v>
      </c>
      <c r="J12" s="64">
        <v>3783.76</v>
      </c>
    </row>
    <row r="13" spans="1:27" x14ac:dyDescent="0.25">
      <c r="A13" s="58" t="s">
        <v>124</v>
      </c>
      <c r="B13" s="59" t="s">
        <v>125</v>
      </c>
      <c r="C13" s="60" t="s">
        <v>126</v>
      </c>
      <c r="D13" s="60" t="s">
        <v>14</v>
      </c>
      <c r="E13" s="61">
        <v>1</v>
      </c>
      <c r="F13" s="65" t="s">
        <v>127</v>
      </c>
      <c r="G13" s="63">
        <v>0</v>
      </c>
      <c r="H13" s="63">
        <v>0</v>
      </c>
      <c r="I13" s="63">
        <v>0</v>
      </c>
      <c r="J13" s="63">
        <v>0</v>
      </c>
    </row>
    <row r="14" spans="1:27" ht="33.75" x14ac:dyDescent="0.25">
      <c r="A14" s="66" t="s">
        <v>128</v>
      </c>
      <c r="B14" s="66" t="s">
        <v>129</v>
      </c>
      <c r="C14" s="67" t="s">
        <v>130</v>
      </c>
      <c r="D14" s="67" t="s">
        <v>131</v>
      </c>
      <c r="E14" s="67" t="s">
        <v>132</v>
      </c>
      <c r="F14" s="68"/>
      <c r="G14" s="67" t="s">
        <v>133</v>
      </c>
      <c r="H14" s="67" t="s">
        <v>134</v>
      </c>
      <c r="I14" s="67" t="s">
        <v>135</v>
      </c>
      <c r="J14" s="69"/>
    </row>
    <row r="15" spans="1:27" x14ac:dyDescent="0.25">
      <c r="A15" s="70" t="s">
        <v>136</v>
      </c>
      <c r="B15" s="71" t="s">
        <v>137</v>
      </c>
      <c r="C15" s="72">
        <f ca="1">SUMIFS($E$13:$E$16,$B$13:$B$16,"DAS",$D$13:$D$16,"&lt;&gt;VAGO")</f>
        <v>0</v>
      </c>
      <c r="D15" s="72">
        <f ca="1">SUMIFS($E$13:$E$16,$B$13:$B$16,"DAS",$D$13:$D$16,"VAGO")</f>
        <v>0</v>
      </c>
      <c r="E15" s="72">
        <f t="shared" ref="E15:E25" ca="1" si="0">C15+D15</f>
        <v>0</v>
      </c>
      <c r="F15" s="73"/>
      <c r="G15" s="74">
        <f ca="1">SUMIF($B$13:$B$16,"DAS",$G$13:$G$16)</f>
        <v>0</v>
      </c>
      <c r="H15" s="74">
        <f ca="1">SUMIF($B$13:$B$16,"DAS",$H$13:$H$16)</f>
        <v>0</v>
      </c>
      <c r="I15" s="74">
        <f ca="1">SUMIF($B$13:$B$16,"DAS",$I$13:$I$16)</f>
        <v>0</v>
      </c>
      <c r="J15" s="69"/>
    </row>
    <row r="16" spans="1:27" x14ac:dyDescent="0.25">
      <c r="A16" s="70" t="s">
        <v>138</v>
      </c>
      <c r="B16" s="71" t="s">
        <v>99</v>
      </c>
      <c r="C16" s="72">
        <v>1</v>
      </c>
      <c r="D16" s="72">
        <f ca="1">SUMIFS($E$13:$E$16,$B$13:$B$16,"DAS-1",$D$13:$D$16,"VAGO")</f>
        <v>0</v>
      </c>
      <c r="E16" s="72">
        <f t="shared" ca="1" si="0"/>
        <v>1</v>
      </c>
      <c r="F16" s="75"/>
      <c r="G16" s="74">
        <f ca="1">SUMIF($B$13:$B$16,"DAS-1",$G$13:$G$16)</f>
        <v>0</v>
      </c>
      <c r="H16" s="76">
        <v>8479.33</v>
      </c>
      <c r="I16" s="76">
        <v>9360</v>
      </c>
      <c r="J16" s="69"/>
    </row>
    <row r="17" spans="1:10" x14ac:dyDescent="0.25">
      <c r="A17" s="70" t="s">
        <v>139</v>
      </c>
      <c r="B17" s="71" t="s">
        <v>140</v>
      </c>
      <c r="C17" s="72">
        <f>SUMIFS($E$13:$E$16,$B$13:$B$16,"DAS-2",$D$13:$D$16,"&lt;&gt;VAGO")</f>
        <v>0</v>
      </c>
      <c r="D17" s="72">
        <v>0</v>
      </c>
      <c r="E17" s="72">
        <f t="shared" si="0"/>
        <v>0</v>
      </c>
      <c r="F17" s="75"/>
      <c r="G17" s="74">
        <f>SUMIF($B$13:$B$16,"DAS-2",$G$13:$G$16)</f>
        <v>0</v>
      </c>
      <c r="H17" s="74">
        <f>SUMIF($B$13:$B$16,"DAS-2",$H$13:$H$16)</f>
        <v>0</v>
      </c>
      <c r="I17" s="74">
        <f>SUMIF($B$13:$B$16,"DAS-2",$I$13:$I$16)</f>
        <v>0</v>
      </c>
      <c r="J17" s="69"/>
    </row>
    <row r="18" spans="1:10" x14ac:dyDescent="0.25">
      <c r="A18" s="70" t="s">
        <v>141</v>
      </c>
      <c r="B18" s="71" t="s">
        <v>142</v>
      </c>
      <c r="C18" s="72">
        <f>SUMIFS($E$13:$E$16,$B$13:$B$16,"DAS-3",$D$13:$D$16,"&lt;&gt;VAGO")</f>
        <v>0</v>
      </c>
      <c r="D18" s="72">
        <f>SUMIFS($E$13:$E$16,$B$13:$B$16,"DAS-3",$D$13:$D$16,"VAGO")</f>
        <v>0</v>
      </c>
      <c r="E18" s="72">
        <f t="shared" si="0"/>
        <v>0</v>
      </c>
      <c r="F18" s="75"/>
      <c r="G18" s="74">
        <f>SUMIF($B$13:$B$16,"DAS-3",$G$13:$G$16)</f>
        <v>0</v>
      </c>
      <c r="H18" s="74">
        <f>SUMIF($B$13:$B$16,"DAS-3",$H$13:$H$16)</f>
        <v>0</v>
      </c>
      <c r="I18" s="74">
        <f>SUMIF($B$13:$B$16,"DAS-3",$I$13:$I$16)</f>
        <v>0</v>
      </c>
      <c r="J18" s="69"/>
    </row>
    <row r="19" spans="1:10" x14ac:dyDescent="0.25">
      <c r="A19" s="77" t="s">
        <v>143</v>
      </c>
      <c r="B19" s="71" t="s">
        <v>144</v>
      </c>
      <c r="C19" s="72">
        <f>SUMIFS($E$13:$E$16,$B$13:$B$16,"DAS-4",$D$13:$D$16,"&lt;&gt;VAGO")</f>
        <v>0</v>
      </c>
      <c r="D19" s="72">
        <f>SUMIFS($E$13:$E$16,$B$13:$B$16,"DAS-4",$D$13:$D$16,"VAGO")</f>
        <v>0</v>
      </c>
      <c r="E19" s="72">
        <f t="shared" si="0"/>
        <v>0</v>
      </c>
      <c r="F19" s="78"/>
      <c r="G19" s="74">
        <f>SUMIF($B$13:$B$16,"DAS-4",$G$13:$G$16)</f>
        <v>0</v>
      </c>
      <c r="H19" s="74">
        <f>SUMIF($B$13:$B$16,"DAS-4",$H$13:$H$16)</f>
        <v>0</v>
      </c>
      <c r="I19" s="74">
        <f>SUMIF($B$13:$B$16,"DAS-4",$I$13:$I$16)</f>
        <v>0</v>
      </c>
      <c r="J19" s="69"/>
    </row>
    <row r="20" spans="1:10" x14ac:dyDescent="0.25">
      <c r="A20" s="77" t="s">
        <v>145</v>
      </c>
      <c r="B20" s="71" t="s">
        <v>104</v>
      </c>
      <c r="C20" s="72">
        <v>2</v>
      </c>
      <c r="D20" s="72">
        <v>0</v>
      </c>
      <c r="E20" s="72">
        <v>2</v>
      </c>
      <c r="F20" s="78"/>
      <c r="G20" s="74">
        <f>SUMIF($B$13:$B$16,"DAS-5",$G$13:$G$16)</f>
        <v>0</v>
      </c>
      <c r="H20" s="76">
        <v>2079.12</v>
      </c>
      <c r="I20" s="76">
        <v>8632.42</v>
      </c>
      <c r="J20" s="69"/>
    </row>
    <row r="21" spans="1:10" x14ac:dyDescent="0.25">
      <c r="A21" s="77" t="s">
        <v>146</v>
      </c>
      <c r="B21" s="71" t="s">
        <v>147</v>
      </c>
      <c r="C21" s="72">
        <f>SUMIFS($E$13:$E$16,$B$13:$B$16,"CAA-1",$D$13:$D$16,"&lt;&gt;VAGO")</f>
        <v>0</v>
      </c>
      <c r="D21" s="72">
        <f>SUMIFS($E$13:$E$16,$B$13:$B$16,"CAA-1",$D$13:$D$16,"VAGO")</f>
        <v>0</v>
      </c>
      <c r="E21" s="72">
        <f t="shared" si="0"/>
        <v>0</v>
      </c>
      <c r="F21" s="78"/>
      <c r="G21" s="74">
        <f>SUMIF($B$13:$B$16,"CAA-1",$G$13:$G$16)</f>
        <v>0</v>
      </c>
      <c r="H21" s="74">
        <f>SUMIF($B$13:$B$16,"CAA-1",$H$13:$H$16)</f>
        <v>0</v>
      </c>
      <c r="I21" s="74">
        <f>SUMIF($B$13:$B$16,"CAA-1",$I$13:$I$16)</f>
        <v>0</v>
      </c>
      <c r="J21" s="69"/>
    </row>
    <row r="22" spans="1:10" x14ac:dyDescent="0.25">
      <c r="A22" s="77" t="s">
        <v>148</v>
      </c>
      <c r="B22" s="71" t="s">
        <v>115</v>
      </c>
      <c r="C22" s="72">
        <v>2</v>
      </c>
      <c r="D22" s="72">
        <v>1</v>
      </c>
      <c r="E22" s="72">
        <v>3</v>
      </c>
      <c r="F22" s="78"/>
      <c r="G22" s="74">
        <f>SUMIF($B$13:$B$16,"CAA-2",$G$13:$G$16)</f>
        <v>0</v>
      </c>
      <c r="H22" s="76">
        <v>1401.5</v>
      </c>
      <c r="I22" s="76">
        <v>6166.02</v>
      </c>
      <c r="J22" s="69"/>
    </row>
    <row r="23" spans="1:10" x14ac:dyDescent="0.25">
      <c r="A23" s="77" t="s">
        <v>149</v>
      </c>
      <c r="B23" s="71" t="s">
        <v>111</v>
      </c>
      <c r="C23" s="72">
        <v>1</v>
      </c>
      <c r="D23" s="72">
        <v>0</v>
      </c>
      <c r="E23" s="72">
        <f t="shared" si="0"/>
        <v>1</v>
      </c>
      <c r="F23" s="75" t="s">
        <v>150</v>
      </c>
      <c r="G23" s="74">
        <f>SUMIF($B$13:$B$16,"CAA-3",$G$13:$G$16)</f>
        <v>0</v>
      </c>
      <c r="H23" s="76">
        <v>500.99</v>
      </c>
      <c r="I23" s="76">
        <v>2003.96</v>
      </c>
      <c r="J23" s="69"/>
    </row>
    <row r="24" spans="1:10" x14ac:dyDescent="0.25">
      <c r="A24" s="77" t="s">
        <v>151</v>
      </c>
      <c r="B24" s="71" t="s">
        <v>125</v>
      </c>
      <c r="C24" s="72">
        <v>1</v>
      </c>
      <c r="D24" s="72">
        <v>1</v>
      </c>
      <c r="E24" s="72">
        <v>0</v>
      </c>
      <c r="F24" s="75"/>
      <c r="G24" s="74">
        <f>SUMIF($B$13:$B$16,"CAA-4",$G$13:$G$16)</f>
        <v>0</v>
      </c>
      <c r="H24" s="74">
        <f>SUMIF($B$13:$B$16,"CAA-4",$G$13:$G$16)</f>
        <v>0</v>
      </c>
      <c r="I24" s="74">
        <f>SUMIF($B$13:$B$16,"CAA-4",$G$13:$G$16)</f>
        <v>0</v>
      </c>
      <c r="J24" s="69"/>
    </row>
    <row r="25" spans="1:10" x14ac:dyDescent="0.25">
      <c r="A25" s="77" t="s">
        <v>152</v>
      </c>
      <c r="B25" s="71" t="s">
        <v>153</v>
      </c>
      <c r="C25" s="72">
        <f>SUMIFS($E$13:$E$16,$B$13:$B$16,"CAA-5",$D$13:$D$16,"&lt;&gt;VAGO")</f>
        <v>0</v>
      </c>
      <c r="D25" s="72">
        <f>SUMIFS($E$13:$E$16,$B$13:$B$16,"CAA-5",$D$13:$D$16,"VAGO")</f>
        <v>0</v>
      </c>
      <c r="E25" s="72">
        <f t="shared" si="0"/>
        <v>0</v>
      </c>
      <c r="F25" s="75"/>
      <c r="G25" s="74">
        <f>SUMIF($B$13:$B$16,"CAA-5",$G$13:$G$16)</f>
        <v>0</v>
      </c>
      <c r="H25" s="74">
        <f>SUMIF($B$13:$B$16,"CAA-5",$H$13:$H$16)</f>
        <v>0</v>
      </c>
      <c r="I25" s="74">
        <f>SUMIF($B$13:$B$16,"CAA-5",$I$13:$I$16)</f>
        <v>0</v>
      </c>
      <c r="J25" s="69"/>
    </row>
    <row r="26" spans="1:10" x14ac:dyDescent="0.25">
      <c r="A26" s="66" t="s">
        <v>154</v>
      </c>
      <c r="B26" s="79"/>
      <c r="C26" s="67">
        <v>6</v>
      </c>
      <c r="D26" s="67">
        <v>2</v>
      </c>
      <c r="E26" s="67">
        <v>8</v>
      </c>
      <c r="F26" s="79"/>
      <c r="G26" s="80">
        <f ca="1">SUM(G15:G25)</f>
        <v>0</v>
      </c>
      <c r="H26" s="80">
        <v>13872.44</v>
      </c>
      <c r="I26" s="80">
        <v>32828.42</v>
      </c>
      <c r="J26" s="69"/>
    </row>
    <row r="27" spans="1:10" x14ac:dyDescent="0.25">
      <c r="A27" s="81"/>
      <c r="B27" s="81"/>
      <c r="C27" s="81"/>
      <c r="D27" s="81"/>
      <c r="E27" s="81"/>
      <c r="F27" s="81"/>
      <c r="G27" s="81"/>
      <c r="H27" s="82"/>
      <c r="I27" s="82"/>
      <c r="J27" s="69"/>
    </row>
    <row r="28" spans="1:10" x14ac:dyDescent="0.25">
      <c r="A28" s="187" t="s">
        <v>155</v>
      </c>
      <c r="B28" s="182"/>
      <c r="C28" s="182"/>
      <c r="D28" s="182"/>
      <c r="E28" s="182"/>
      <c r="F28" s="182"/>
      <c r="G28" s="182"/>
      <c r="H28" s="182"/>
      <c r="I28" s="183"/>
      <c r="J28" s="69"/>
    </row>
    <row r="29" spans="1:10" ht="22.5" x14ac:dyDescent="0.25">
      <c r="A29" s="57" t="s">
        <v>156</v>
      </c>
      <c r="B29" s="57" t="s">
        <v>157</v>
      </c>
      <c r="C29" s="57" t="s">
        <v>158</v>
      </c>
      <c r="D29" s="57" t="s">
        <v>159</v>
      </c>
      <c r="E29" s="57" t="s">
        <v>160</v>
      </c>
      <c r="F29" s="57" t="s">
        <v>161</v>
      </c>
      <c r="G29" s="57" t="s">
        <v>162</v>
      </c>
      <c r="H29" s="57" t="s">
        <v>163</v>
      </c>
      <c r="I29" s="57" t="s">
        <v>164</v>
      </c>
      <c r="J29" s="69"/>
    </row>
    <row r="30" spans="1:10" x14ac:dyDescent="0.25">
      <c r="A30" s="83" t="s">
        <v>165</v>
      </c>
      <c r="B30" s="84" t="s">
        <v>166</v>
      </c>
      <c r="C30" s="60" t="s">
        <v>116</v>
      </c>
      <c r="D30" s="60" t="s">
        <v>101</v>
      </c>
      <c r="E30" s="71">
        <v>1</v>
      </c>
      <c r="F30" s="99" t="s">
        <v>419</v>
      </c>
      <c r="G30" s="74"/>
      <c r="H30" s="74"/>
      <c r="I30" s="74"/>
      <c r="J30" s="69"/>
    </row>
    <row r="31" spans="1:10" x14ac:dyDescent="0.25">
      <c r="A31" s="83" t="s">
        <v>168</v>
      </c>
      <c r="B31" s="84" t="s">
        <v>166</v>
      </c>
      <c r="C31" s="60" t="s">
        <v>169</v>
      </c>
      <c r="D31" s="60" t="s">
        <v>101</v>
      </c>
      <c r="E31" s="71">
        <v>1</v>
      </c>
      <c r="F31" s="86" t="s">
        <v>403</v>
      </c>
      <c r="G31" s="87">
        <v>5404.89</v>
      </c>
      <c r="H31" s="74">
        <v>1726.48</v>
      </c>
      <c r="I31" s="74">
        <v>7131.37</v>
      </c>
      <c r="J31" s="69"/>
    </row>
    <row r="32" spans="1:10" x14ac:dyDescent="0.25">
      <c r="A32" s="83" t="s">
        <v>171</v>
      </c>
      <c r="B32" s="84" t="s">
        <v>166</v>
      </c>
      <c r="C32" s="60" t="s">
        <v>172</v>
      </c>
      <c r="D32" s="60" t="s">
        <v>101</v>
      </c>
      <c r="E32" s="71">
        <v>1</v>
      </c>
      <c r="F32" s="83" t="s">
        <v>420</v>
      </c>
      <c r="G32" s="74"/>
      <c r="H32" s="74"/>
      <c r="I32" s="74"/>
      <c r="J32" s="69"/>
    </row>
    <row r="33" spans="1:10" ht="22.5" x14ac:dyDescent="0.25">
      <c r="A33" s="83" t="s">
        <v>174</v>
      </c>
      <c r="B33" s="84" t="s">
        <v>175</v>
      </c>
      <c r="C33" s="60" t="s">
        <v>116</v>
      </c>
      <c r="D33" s="60" t="s">
        <v>101</v>
      </c>
      <c r="E33" s="71">
        <v>1</v>
      </c>
      <c r="F33" s="86" t="s">
        <v>405</v>
      </c>
      <c r="G33" s="74" t="s">
        <v>406</v>
      </c>
      <c r="H33" s="74" t="s">
        <v>407</v>
      </c>
      <c r="I33" s="74" t="s">
        <v>408</v>
      </c>
      <c r="J33" s="69"/>
    </row>
    <row r="34" spans="1:10" ht="33.75" x14ac:dyDescent="0.25">
      <c r="A34" s="66" t="s">
        <v>177</v>
      </c>
      <c r="B34" s="66" t="s">
        <v>178</v>
      </c>
      <c r="C34" s="67" t="s">
        <v>179</v>
      </c>
      <c r="D34" s="67" t="s">
        <v>180</v>
      </c>
      <c r="E34" s="67" t="s">
        <v>181</v>
      </c>
      <c r="F34" s="88"/>
      <c r="G34" s="67" t="s">
        <v>182</v>
      </c>
      <c r="H34" s="67" t="s">
        <v>183</v>
      </c>
      <c r="I34" s="67" t="s">
        <v>184</v>
      </c>
      <c r="J34" s="69"/>
    </row>
    <row r="35" spans="1:10" x14ac:dyDescent="0.25">
      <c r="A35" s="70" t="s">
        <v>185</v>
      </c>
      <c r="B35" s="89" t="s">
        <v>186</v>
      </c>
      <c r="C35" s="72">
        <f ca="1">SUMIFS($E$30:$E$36,$B$30:$B$36,"FDA",$D$30:$D$36,"&lt;&gt;VAGO")</f>
        <v>0</v>
      </c>
      <c r="D35" s="72">
        <f ca="1">SUMIFS($E$30:$E$36,$B$30:$B$36,"FDA",$D$30:$D$36,"VAGO")</f>
        <v>0</v>
      </c>
      <c r="E35" s="72">
        <f t="shared" ref="E35:E39" ca="1" si="1">C35+D35</f>
        <v>0</v>
      </c>
      <c r="F35" s="73"/>
      <c r="G35" s="90">
        <f ca="1">SUMIF($B$30:$B$36,"FDA",$G$30:$G$36)</f>
        <v>0</v>
      </c>
      <c r="H35" s="90">
        <f ca="1">SUMIF($B$30:$B$36,"FDA",$H$30:$H$36)</f>
        <v>0</v>
      </c>
      <c r="I35" s="90">
        <f ca="1">SUMIF($B$30:$B$36,"FDA",$I$30:$I$36)</f>
        <v>0</v>
      </c>
      <c r="J35" s="69"/>
    </row>
    <row r="36" spans="1:10" x14ac:dyDescent="0.25">
      <c r="A36" s="70" t="s">
        <v>187</v>
      </c>
      <c r="B36" s="89" t="s">
        <v>188</v>
      </c>
      <c r="C36" s="72">
        <f ca="1">SUMIFS($E$30:$E$36,$B$30:$B$36,"FDA-1",$D$30:$D$36,"&lt;&gt;VAGO")</f>
        <v>0</v>
      </c>
      <c r="D36" s="72">
        <f ca="1">SUMIFS($E$30:$E$36,$B$30:$B$36,"FDA-1",$D$30:$D$36,"VAGO")</f>
        <v>0</v>
      </c>
      <c r="E36" s="72">
        <f t="shared" ca="1" si="1"/>
        <v>0</v>
      </c>
      <c r="F36" s="73"/>
      <c r="G36" s="90">
        <f ca="1">SUMIF($B$30:$B$36,"FDA-1",$G$30:$G$36)</f>
        <v>0</v>
      </c>
      <c r="H36" s="90">
        <f ca="1">SUMIF($B$30:$B$36,"FDA-1",$H$30:$H$36)</f>
        <v>0</v>
      </c>
      <c r="I36" s="90">
        <f ca="1">SUMIF($B$30:$B$36,"FDA-1",$I$30:$I$36)</f>
        <v>0</v>
      </c>
      <c r="J36" s="69"/>
    </row>
    <row r="37" spans="1:10" x14ac:dyDescent="0.25">
      <c r="A37" s="70" t="s">
        <v>189</v>
      </c>
      <c r="B37" s="89" t="s">
        <v>190</v>
      </c>
      <c r="C37" s="72">
        <f>SUMIFS($E$30:$E$36,$B$30:$B$36,"FDA-2",$D$30:$D$36,"&lt;&gt;VAGO")</f>
        <v>0</v>
      </c>
      <c r="D37" s="72">
        <f>SUMIFS($E$30:$E$36,$B$30:$B$36,"FDA-2",$D$30:$D$36,"VAGO")</f>
        <v>0</v>
      </c>
      <c r="E37" s="72">
        <f t="shared" si="1"/>
        <v>0</v>
      </c>
      <c r="F37" s="75"/>
      <c r="G37" s="90">
        <f>SUMIF($B$30:$B$36,"FDA-2",$G$30:$G$36)</f>
        <v>0</v>
      </c>
      <c r="H37" s="90">
        <f>SUMIF($B$30:$B$36,"FDA-2",$H$30:$H$36)</f>
        <v>0</v>
      </c>
      <c r="I37" s="90">
        <f>SUMIF($B$30:$B$36,"FDA-2",$I$30:$I$36)</f>
        <v>0</v>
      </c>
      <c r="J37" s="69"/>
    </row>
    <row r="38" spans="1:10" x14ac:dyDescent="0.25">
      <c r="A38" s="70" t="s">
        <v>191</v>
      </c>
      <c r="B38" s="89" t="s">
        <v>166</v>
      </c>
      <c r="C38" s="72">
        <f>SUMIFS($E$30:$E$36,$B$30:$B$36,"FDA-3",$D$30:$D$36,"&lt;&gt;VAGO")</f>
        <v>3</v>
      </c>
      <c r="D38" s="72">
        <f>SUMIFS($E$30:$E$36,$B$30:$B$36,"FDA-3",$D$30:$D$36,"VAGO")</f>
        <v>0</v>
      </c>
      <c r="E38" s="72">
        <f t="shared" si="1"/>
        <v>3</v>
      </c>
      <c r="F38" s="78" t="s">
        <v>421</v>
      </c>
      <c r="G38" s="90">
        <v>17751.009999999998</v>
      </c>
      <c r="H38" s="90">
        <v>9927.2800000000007</v>
      </c>
      <c r="I38" s="90">
        <v>31916.47</v>
      </c>
      <c r="J38" s="69"/>
    </row>
    <row r="39" spans="1:10" x14ac:dyDescent="0.25">
      <c r="A39" s="70" t="s">
        <v>193</v>
      </c>
      <c r="B39" s="89" t="s">
        <v>175</v>
      </c>
      <c r="C39" s="72">
        <f>SUMIFS($E$30:$E$36,$B$30:$B$36,"FDA-4",$D$30:$D$36,"&lt;&gt;VAGO")</f>
        <v>1</v>
      </c>
      <c r="D39" s="72">
        <f>SUMIFS($E$30:$E$36,$B$30:$B$36,"FDA-4",$D$30:$D$36,"VAGO")</f>
        <v>0</v>
      </c>
      <c r="E39" s="72">
        <f t="shared" si="1"/>
        <v>1</v>
      </c>
      <c r="F39" s="75" t="s">
        <v>422</v>
      </c>
      <c r="G39" s="90">
        <v>13023.51</v>
      </c>
      <c r="H39" s="90">
        <v>6166.02</v>
      </c>
      <c r="I39" s="90">
        <v>19192.53</v>
      </c>
      <c r="J39" s="69"/>
    </row>
    <row r="40" spans="1:10" ht="22.5" x14ac:dyDescent="0.25">
      <c r="A40" s="66" t="s">
        <v>195</v>
      </c>
      <c r="B40" s="88"/>
      <c r="C40" s="67">
        <f t="shared" ref="C40:E40" ca="1" si="2">SUM(C36:C39)</f>
        <v>4</v>
      </c>
      <c r="D40" s="67">
        <f t="shared" ca="1" si="2"/>
        <v>0</v>
      </c>
      <c r="E40" s="67">
        <f t="shared" ca="1" si="2"/>
        <v>4</v>
      </c>
      <c r="F40" s="88"/>
      <c r="G40" s="91">
        <v>30774.52</v>
      </c>
      <c r="H40" s="91">
        <v>16093.3</v>
      </c>
      <c r="I40" s="91">
        <v>46867.82</v>
      </c>
      <c r="J40" s="69"/>
    </row>
    <row r="41" spans="1:10" x14ac:dyDescent="0.25">
      <c r="A41" s="92"/>
      <c r="B41" s="92"/>
      <c r="C41" s="92"/>
      <c r="D41" s="92"/>
      <c r="E41" s="92"/>
      <c r="F41" s="92"/>
      <c r="G41" s="92"/>
      <c r="H41" s="92"/>
      <c r="I41" s="93"/>
      <c r="J41" s="69"/>
    </row>
    <row r="42" spans="1:10" x14ac:dyDescent="0.25">
      <c r="A42" s="187" t="s">
        <v>196</v>
      </c>
      <c r="B42" s="182"/>
      <c r="C42" s="182"/>
      <c r="D42" s="182"/>
      <c r="E42" s="182"/>
      <c r="F42" s="182"/>
      <c r="G42" s="182"/>
      <c r="H42" s="182"/>
      <c r="I42" s="183"/>
      <c r="J42" s="69"/>
    </row>
    <row r="43" spans="1:10" ht="22.5" x14ac:dyDescent="0.25">
      <c r="A43" s="94" t="s">
        <v>197</v>
      </c>
      <c r="B43" s="57" t="s">
        <v>198</v>
      </c>
      <c r="C43" s="57" t="s">
        <v>199</v>
      </c>
      <c r="D43" s="57" t="s">
        <v>200</v>
      </c>
      <c r="E43" s="57" t="s">
        <v>201</v>
      </c>
      <c r="F43" s="57" t="s">
        <v>202</v>
      </c>
      <c r="G43" s="57" t="s">
        <v>203</v>
      </c>
      <c r="H43" s="57" t="s">
        <v>204</v>
      </c>
      <c r="I43" s="57" t="s">
        <v>205</v>
      </c>
      <c r="J43" s="69"/>
    </row>
    <row r="44" spans="1:10" x14ac:dyDescent="0.25">
      <c r="A44" s="95" t="s">
        <v>423</v>
      </c>
      <c r="B44" s="96" t="s">
        <v>72</v>
      </c>
      <c r="C44" s="97"/>
      <c r="D44" s="97" t="s">
        <v>101</v>
      </c>
      <c r="E44" s="98">
        <v>1</v>
      </c>
      <c r="F44" s="83" t="s">
        <v>424</v>
      </c>
      <c r="G44" s="100">
        <v>8075.56</v>
      </c>
      <c r="H44" s="100">
        <v>1392.8</v>
      </c>
      <c r="I44" s="90">
        <f>SUM(G44:H44)</f>
        <v>9468.36</v>
      </c>
      <c r="J44" s="101"/>
    </row>
    <row r="45" spans="1:10" x14ac:dyDescent="0.25">
      <c r="A45" s="95" t="s">
        <v>208</v>
      </c>
      <c r="B45" s="96" t="s">
        <v>72</v>
      </c>
      <c r="C45" s="97"/>
      <c r="D45" s="97" t="s">
        <v>101</v>
      </c>
      <c r="E45" s="98">
        <v>1</v>
      </c>
      <c r="F45" s="83" t="s">
        <v>209</v>
      </c>
      <c r="G45" s="100">
        <v>5675.13</v>
      </c>
      <c r="H45" s="100">
        <v>1392.8</v>
      </c>
      <c r="I45" s="90">
        <v>7067.93</v>
      </c>
      <c r="J45" s="101"/>
    </row>
    <row r="46" spans="1:10" ht="22.5" x14ac:dyDescent="0.25">
      <c r="A46" s="102" t="s">
        <v>386</v>
      </c>
      <c r="B46" s="103" t="s">
        <v>72</v>
      </c>
      <c r="C46" s="103"/>
      <c r="D46" s="60" t="s">
        <v>101</v>
      </c>
      <c r="E46" s="71">
        <v>1</v>
      </c>
      <c r="F46" s="102" t="s">
        <v>387</v>
      </c>
      <c r="G46" s="100" t="s">
        <v>212</v>
      </c>
      <c r="H46" s="100" t="s">
        <v>213</v>
      </c>
      <c r="I46" s="90">
        <v>15301.31</v>
      </c>
      <c r="J46" s="69"/>
    </row>
    <row r="47" spans="1:10" x14ac:dyDescent="0.25">
      <c r="A47" s="83" t="s">
        <v>214</v>
      </c>
      <c r="B47" s="103" t="s">
        <v>72</v>
      </c>
      <c r="C47" s="60"/>
      <c r="D47" s="60" t="s">
        <v>101</v>
      </c>
      <c r="E47" s="71">
        <v>1</v>
      </c>
      <c r="F47" s="83" t="s">
        <v>215</v>
      </c>
      <c r="G47" s="100">
        <v>5250.46</v>
      </c>
      <c r="H47" s="100">
        <v>1392.8</v>
      </c>
      <c r="I47" s="90">
        <f t="shared" ref="I47:I81" si="3">SUM(G47:H47)</f>
        <v>6643.26</v>
      </c>
      <c r="J47" s="69"/>
    </row>
    <row r="48" spans="1:10" x14ac:dyDescent="0.25">
      <c r="A48" s="83" t="s">
        <v>216</v>
      </c>
      <c r="B48" s="103" t="s">
        <v>72</v>
      </c>
      <c r="C48" s="60"/>
      <c r="D48" s="60" t="s">
        <v>101</v>
      </c>
      <c r="E48" s="71">
        <v>1</v>
      </c>
      <c r="F48" s="83" t="s">
        <v>217</v>
      </c>
      <c r="G48" s="100">
        <v>5227.96</v>
      </c>
      <c r="H48" s="100">
        <v>1392.8</v>
      </c>
      <c r="I48" s="90">
        <f t="shared" si="3"/>
        <v>6620.76</v>
      </c>
      <c r="J48" s="69"/>
    </row>
    <row r="49" spans="1:10" x14ac:dyDescent="0.25">
      <c r="A49" s="83" t="s">
        <v>218</v>
      </c>
      <c r="B49" s="103" t="s">
        <v>72</v>
      </c>
      <c r="C49" s="60"/>
      <c r="D49" s="60" t="s">
        <v>101</v>
      </c>
      <c r="E49" s="71">
        <v>1</v>
      </c>
      <c r="F49" s="83" t="s">
        <v>219</v>
      </c>
      <c r="G49" s="100">
        <v>7691</v>
      </c>
      <c r="H49" s="100">
        <v>1392.8</v>
      </c>
      <c r="I49" s="90">
        <f t="shared" si="3"/>
        <v>9083.7999999999993</v>
      </c>
      <c r="J49" s="69"/>
    </row>
    <row r="50" spans="1:10" x14ac:dyDescent="0.25">
      <c r="A50" s="83" t="s">
        <v>220</v>
      </c>
      <c r="B50" s="103" t="s">
        <v>72</v>
      </c>
      <c r="C50" s="60"/>
      <c r="D50" s="60" t="s">
        <v>101</v>
      </c>
      <c r="E50" s="71">
        <v>1</v>
      </c>
      <c r="F50" s="83" t="s">
        <v>221</v>
      </c>
      <c r="G50" s="100">
        <v>8299.11</v>
      </c>
      <c r="H50" s="100">
        <v>1392.8</v>
      </c>
      <c r="I50" s="90">
        <f t="shared" si="3"/>
        <v>9691.91</v>
      </c>
      <c r="J50" s="69"/>
    </row>
    <row r="51" spans="1:10" x14ac:dyDescent="0.25">
      <c r="A51" s="83" t="s">
        <v>222</v>
      </c>
      <c r="B51" s="103" t="s">
        <v>72</v>
      </c>
      <c r="C51" s="60"/>
      <c r="D51" s="60" t="s">
        <v>101</v>
      </c>
      <c r="E51" s="71">
        <v>1</v>
      </c>
      <c r="F51" s="83" t="s">
        <v>223</v>
      </c>
      <c r="G51" s="100">
        <v>4902.3900000000003</v>
      </c>
      <c r="H51" s="100">
        <v>1392.8</v>
      </c>
      <c r="I51" s="90">
        <f t="shared" si="3"/>
        <v>6295.1900000000005</v>
      </c>
      <c r="J51" s="69"/>
    </row>
    <row r="52" spans="1:10" x14ac:dyDescent="0.25">
      <c r="A52" s="83" t="s">
        <v>224</v>
      </c>
      <c r="B52" s="103" t="s">
        <v>72</v>
      </c>
      <c r="C52" s="60"/>
      <c r="D52" s="60" t="s">
        <v>101</v>
      </c>
      <c r="E52" s="71">
        <v>1</v>
      </c>
      <c r="F52" s="83" t="s">
        <v>225</v>
      </c>
      <c r="G52" s="100">
        <v>7691</v>
      </c>
      <c r="H52" s="100">
        <v>1392.8</v>
      </c>
      <c r="I52" s="90">
        <f t="shared" si="3"/>
        <v>9083.7999999999993</v>
      </c>
      <c r="J52" s="69"/>
    </row>
    <row r="53" spans="1:10" x14ac:dyDescent="0.25">
      <c r="A53" s="83" t="s">
        <v>226</v>
      </c>
      <c r="B53" s="103" t="s">
        <v>72</v>
      </c>
      <c r="C53" s="60"/>
      <c r="D53" s="60" t="s">
        <v>101</v>
      </c>
      <c r="E53" s="71">
        <v>1</v>
      </c>
      <c r="F53" s="83" t="s">
        <v>227</v>
      </c>
      <c r="G53" s="100">
        <v>7691</v>
      </c>
      <c r="H53" s="100">
        <v>1392.8</v>
      </c>
      <c r="I53" s="90">
        <f t="shared" si="3"/>
        <v>9083.7999999999993</v>
      </c>
      <c r="J53" s="69"/>
    </row>
    <row r="54" spans="1:10" x14ac:dyDescent="0.25">
      <c r="A54" s="83" t="s">
        <v>228</v>
      </c>
      <c r="B54" s="103" t="s">
        <v>72</v>
      </c>
      <c r="C54" s="60"/>
      <c r="D54" s="60" t="s">
        <v>101</v>
      </c>
      <c r="E54" s="71">
        <v>1</v>
      </c>
      <c r="F54" s="83" t="s">
        <v>229</v>
      </c>
      <c r="G54" s="100">
        <v>8075.56</v>
      </c>
      <c r="H54" s="100">
        <v>1392.8</v>
      </c>
      <c r="I54" s="90">
        <f t="shared" si="3"/>
        <v>9468.36</v>
      </c>
      <c r="J54" s="69"/>
    </row>
    <row r="55" spans="1:10" x14ac:dyDescent="0.25">
      <c r="A55" s="83" t="s">
        <v>230</v>
      </c>
      <c r="B55" s="103" t="s">
        <v>72</v>
      </c>
      <c r="C55" s="60"/>
      <c r="D55" s="60" t="s">
        <v>101</v>
      </c>
      <c r="E55" s="71">
        <v>1</v>
      </c>
      <c r="F55" s="83" t="s">
        <v>231</v>
      </c>
      <c r="G55" s="100">
        <v>8075.56</v>
      </c>
      <c r="H55" s="100">
        <v>1392.8</v>
      </c>
      <c r="I55" s="90">
        <f t="shared" si="3"/>
        <v>9468.36</v>
      </c>
      <c r="J55" s="69"/>
    </row>
    <row r="56" spans="1:10" x14ac:dyDescent="0.25">
      <c r="A56" s="83" t="s">
        <v>425</v>
      </c>
      <c r="B56" s="103" t="s">
        <v>72</v>
      </c>
      <c r="C56" s="60"/>
      <c r="D56" s="60" t="s">
        <v>101</v>
      </c>
      <c r="E56" s="71">
        <v>1</v>
      </c>
      <c r="F56" s="83" t="s">
        <v>389</v>
      </c>
      <c r="G56" s="100">
        <v>7691</v>
      </c>
      <c r="H56" s="100">
        <v>1392.8</v>
      </c>
      <c r="I56" s="90">
        <f t="shared" si="3"/>
        <v>9083.7999999999993</v>
      </c>
      <c r="J56" s="69"/>
    </row>
    <row r="57" spans="1:10" x14ac:dyDescent="0.25">
      <c r="A57" s="83" t="s">
        <v>234</v>
      </c>
      <c r="B57" s="103" t="s">
        <v>72</v>
      </c>
      <c r="C57" s="60"/>
      <c r="D57" s="60" t="s">
        <v>101</v>
      </c>
      <c r="E57" s="71">
        <v>1</v>
      </c>
      <c r="F57" s="83" t="s">
        <v>235</v>
      </c>
      <c r="G57" s="100">
        <v>2295.89</v>
      </c>
      <c r="H57" s="100">
        <v>1392.8</v>
      </c>
      <c r="I57" s="90">
        <f t="shared" si="3"/>
        <v>3688.6899999999996</v>
      </c>
      <c r="J57" s="69"/>
    </row>
    <row r="58" spans="1:10" x14ac:dyDescent="0.25">
      <c r="A58" s="83" t="s">
        <v>236</v>
      </c>
      <c r="B58" s="103" t="s">
        <v>72</v>
      </c>
      <c r="C58" s="60"/>
      <c r="D58" s="60" t="s">
        <v>101</v>
      </c>
      <c r="E58" s="71">
        <v>1</v>
      </c>
      <c r="F58" s="83" t="s">
        <v>237</v>
      </c>
      <c r="G58" s="100">
        <v>5125.45</v>
      </c>
      <c r="H58" s="100">
        <v>1392.8</v>
      </c>
      <c r="I58" s="90">
        <f>SUM(G58:H58)</f>
        <v>6518.25</v>
      </c>
      <c r="J58" s="69"/>
    </row>
    <row r="59" spans="1:10" x14ac:dyDescent="0.25">
      <c r="A59" s="83" t="s">
        <v>238</v>
      </c>
      <c r="B59" s="103" t="s">
        <v>72</v>
      </c>
      <c r="C59" s="60"/>
      <c r="D59" s="60" t="s">
        <v>239</v>
      </c>
      <c r="E59" s="71">
        <v>1</v>
      </c>
      <c r="F59" s="83" t="s">
        <v>240</v>
      </c>
      <c r="G59" s="100">
        <v>0</v>
      </c>
      <c r="H59" s="100">
        <v>1392.8</v>
      </c>
      <c r="I59" s="90">
        <f t="shared" si="3"/>
        <v>1392.8</v>
      </c>
      <c r="J59" s="69"/>
    </row>
    <row r="60" spans="1:10" x14ac:dyDescent="0.25">
      <c r="A60" s="83" t="s">
        <v>241</v>
      </c>
      <c r="B60" s="103" t="s">
        <v>72</v>
      </c>
      <c r="C60" s="60"/>
      <c r="D60" s="60" t="s">
        <v>101</v>
      </c>
      <c r="E60" s="71">
        <v>1</v>
      </c>
      <c r="F60" s="83" t="s">
        <v>426</v>
      </c>
      <c r="G60" s="100">
        <v>5675.13</v>
      </c>
      <c r="H60" s="100">
        <v>1392.8</v>
      </c>
      <c r="I60" s="90">
        <f t="shared" si="3"/>
        <v>7067.93</v>
      </c>
      <c r="J60" s="69"/>
    </row>
    <row r="61" spans="1:10" ht="22.5" x14ac:dyDescent="0.25">
      <c r="A61" s="83" t="s">
        <v>427</v>
      </c>
      <c r="B61" s="103" t="s">
        <v>72</v>
      </c>
      <c r="C61" s="60"/>
      <c r="D61" s="60" t="s">
        <v>101</v>
      </c>
      <c r="E61" s="71">
        <v>1</v>
      </c>
      <c r="F61" s="83" t="s">
        <v>391</v>
      </c>
      <c r="G61" s="100" t="s">
        <v>392</v>
      </c>
      <c r="H61" s="100" t="s">
        <v>393</v>
      </c>
      <c r="I61" s="90" t="s">
        <v>394</v>
      </c>
      <c r="J61" s="69"/>
    </row>
    <row r="62" spans="1:10" x14ac:dyDescent="0.25">
      <c r="A62" s="83" t="s">
        <v>247</v>
      </c>
      <c r="B62" s="103" t="s">
        <v>72</v>
      </c>
      <c r="C62" s="60"/>
      <c r="D62" s="60" t="s">
        <v>101</v>
      </c>
      <c r="E62" s="71">
        <v>1</v>
      </c>
      <c r="F62" s="83" t="s">
        <v>248</v>
      </c>
      <c r="G62" s="100">
        <v>5404.89</v>
      </c>
      <c r="H62" s="100">
        <v>1392.8</v>
      </c>
      <c r="I62" s="90">
        <f t="shared" si="3"/>
        <v>6797.6900000000005</v>
      </c>
      <c r="J62" s="69"/>
    </row>
    <row r="63" spans="1:10" x14ac:dyDescent="0.25">
      <c r="A63" s="83" t="s">
        <v>249</v>
      </c>
      <c r="B63" s="103" t="s">
        <v>72</v>
      </c>
      <c r="C63" s="60"/>
      <c r="D63" s="60" t="s">
        <v>101</v>
      </c>
      <c r="E63" s="71">
        <v>1</v>
      </c>
      <c r="F63" s="83" t="s">
        <v>250</v>
      </c>
      <c r="G63" s="100">
        <v>5650.81</v>
      </c>
      <c r="H63" s="100">
        <v>1392.8</v>
      </c>
      <c r="I63" s="90">
        <f t="shared" si="3"/>
        <v>7043.6100000000006</v>
      </c>
      <c r="J63" s="69"/>
    </row>
    <row r="64" spans="1:10" x14ac:dyDescent="0.25">
      <c r="A64" s="83" t="s">
        <v>251</v>
      </c>
      <c r="B64" s="103" t="s">
        <v>72</v>
      </c>
      <c r="C64" s="60"/>
      <c r="D64" s="60" t="s">
        <v>239</v>
      </c>
      <c r="E64" s="71">
        <v>1</v>
      </c>
      <c r="F64" s="83" t="s">
        <v>252</v>
      </c>
      <c r="G64" s="100">
        <v>0</v>
      </c>
      <c r="H64" s="100">
        <v>1392.8</v>
      </c>
      <c r="I64" s="90">
        <f t="shared" si="3"/>
        <v>1392.8</v>
      </c>
      <c r="J64" s="69"/>
    </row>
    <row r="65" spans="1:10" x14ac:dyDescent="0.25">
      <c r="A65" s="83" t="s">
        <v>253</v>
      </c>
      <c r="B65" s="103" t="s">
        <v>72</v>
      </c>
      <c r="C65" s="60"/>
      <c r="D65" s="60" t="s">
        <v>101</v>
      </c>
      <c r="E65" s="71">
        <v>1</v>
      </c>
      <c r="F65" s="83" t="s">
        <v>428</v>
      </c>
      <c r="G65" s="100">
        <v>5046.58</v>
      </c>
      <c r="H65" s="100">
        <v>1392.8</v>
      </c>
      <c r="I65" s="90">
        <f t="shared" si="3"/>
        <v>6439.38</v>
      </c>
      <c r="J65" s="69"/>
    </row>
    <row r="66" spans="1:10" x14ac:dyDescent="0.25">
      <c r="A66" s="83" t="s">
        <v>255</v>
      </c>
      <c r="B66" s="103" t="s">
        <v>72</v>
      </c>
      <c r="C66" s="60"/>
      <c r="D66" s="60" t="s">
        <v>101</v>
      </c>
      <c r="E66" s="71">
        <v>1</v>
      </c>
      <c r="F66" s="83" t="s">
        <v>67</v>
      </c>
      <c r="G66" s="100">
        <v>2531.2199999999998</v>
      </c>
      <c r="H66" s="100">
        <v>1392.8</v>
      </c>
      <c r="I66" s="90">
        <f t="shared" si="3"/>
        <v>3924.0199999999995</v>
      </c>
      <c r="J66" s="69"/>
    </row>
    <row r="67" spans="1:10" x14ac:dyDescent="0.25">
      <c r="A67" s="83" t="s">
        <v>256</v>
      </c>
      <c r="B67" s="103" t="s">
        <v>69</v>
      </c>
      <c r="C67" s="60"/>
      <c r="D67" s="60" t="s">
        <v>101</v>
      </c>
      <c r="E67" s="71">
        <v>1</v>
      </c>
      <c r="F67" s="83" t="s">
        <v>257</v>
      </c>
      <c r="G67" s="100" t="s">
        <v>258</v>
      </c>
      <c r="H67" s="100">
        <v>849.76</v>
      </c>
      <c r="I67" s="90">
        <v>8940.68</v>
      </c>
      <c r="J67" s="69"/>
    </row>
    <row r="68" spans="1:10" x14ac:dyDescent="0.25">
      <c r="A68" s="83" t="s">
        <v>256</v>
      </c>
      <c r="B68" s="103" t="s">
        <v>69</v>
      </c>
      <c r="C68" s="60"/>
      <c r="D68" s="60" t="s">
        <v>101</v>
      </c>
      <c r="E68" s="71">
        <v>1</v>
      </c>
      <c r="F68" s="102" t="s">
        <v>259</v>
      </c>
      <c r="G68" s="100">
        <v>5404.89</v>
      </c>
      <c r="H68" s="100">
        <v>849.76</v>
      </c>
      <c r="I68" s="90">
        <v>6254.65</v>
      </c>
      <c r="J68" s="69"/>
    </row>
    <row r="69" spans="1:10" x14ac:dyDescent="0.25">
      <c r="A69" s="83" t="s">
        <v>256</v>
      </c>
      <c r="B69" s="103" t="s">
        <v>69</v>
      </c>
      <c r="C69" s="60"/>
      <c r="D69" s="60" t="s">
        <v>101</v>
      </c>
      <c r="E69" s="71">
        <v>1</v>
      </c>
      <c r="F69" s="83" t="s">
        <v>429</v>
      </c>
      <c r="G69" s="100">
        <v>5675.13</v>
      </c>
      <c r="H69" s="100">
        <v>849.76</v>
      </c>
      <c r="I69" s="90">
        <f t="shared" si="3"/>
        <v>6524.89</v>
      </c>
      <c r="J69" s="69"/>
    </row>
    <row r="70" spans="1:10" x14ac:dyDescent="0.25">
      <c r="A70" s="83" t="s">
        <v>261</v>
      </c>
      <c r="B70" s="103" t="s">
        <v>262</v>
      </c>
      <c r="C70" s="60"/>
      <c r="D70" s="60"/>
      <c r="E70" s="71">
        <v>1</v>
      </c>
      <c r="F70" s="104" t="s">
        <v>263</v>
      </c>
      <c r="G70" s="100">
        <v>0</v>
      </c>
      <c r="H70" s="100">
        <v>0</v>
      </c>
      <c r="I70" s="90">
        <f t="shared" si="3"/>
        <v>0</v>
      </c>
      <c r="J70" s="69"/>
    </row>
    <row r="71" spans="1:10" x14ac:dyDescent="0.25">
      <c r="A71" s="83" t="s">
        <v>261</v>
      </c>
      <c r="B71" s="103" t="s">
        <v>262</v>
      </c>
      <c r="C71" s="60"/>
      <c r="D71" s="60" t="s">
        <v>101</v>
      </c>
      <c r="E71" s="71">
        <v>1</v>
      </c>
      <c r="F71" s="83" t="s">
        <v>430</v>
      </c>
      <c r="G71" s="100">
        <v>2234.96</v>
      </c>
      <c r="H71" s="100">
        <v>505.81</v>
      </c>
      <c r="I71" s="90">
        <f t="shared" si="3"/>
        <v>2740.77</v>
      </c>
      <c r="J71" s="69"/>
    </row>
    <row r="72" spans="1:10" x14ac:dyDescent="0.25">
      <c r="A72" s="83" t="s">
        <v>261</v>
      </c>
      <c r="B72" s="103" t="s">
        <v>262</v>
      </c>
      <c r="C72" s="60"/>
      <c r="D72" s="60" t="s">
        <v>239</v>
      </c>
      <c r="E72" s="71">
        <v>1</v>
      </c>
      <c r="F72" s="83" t="s">
        <v>265</v>
      </c>
      <c r="G72" s="100">
        <v>0</v>
      </c>
      <c r="H72" s="100">
        <v>505.81</v>
      </c>
      <c r="I72" s="90">
        <f t="shared" si="3"/>
        <v>505.81</v>
      </c>
      <c r="J72" s="69"/>
    </row>
    <row r="73" spans="1:10" x14ac:dyDescent="0.25">
      <c r="A73" s="83" t="s">
        <v>261</v>
      </c>
      <c r="B73" s="103" t="s">
        <v>262</v>
      </c>
      <c r="C73" s="103"/>
      <c r="D73" s="60" t="s">
        <v>239</v>
      </c>
      <c r="E73" s="71">
        <v>1</v>
      </c>
      <c r="F73" s="86" t="s">
        <v>381</v>
      </c>
      <c r="G73" s="100">
        <v>0</v>
      </c>
      <c r="H73" s="100">
        <v>151.74</v>
      </c>
      <c r="I73" s="90">
        <f t="shared" si="3"/>
        <v>151.74</v>
      </c>
      <c r="J73" s="69"/>
    </row>
    <row r="74" spans="1:10" x14ac:dyDescent="0.25">
      <c r="A74" s="83" t="s">
        <v>261</v>
      </c>
      <c r="B74" s="103" t="s">
        <v>262</v>
      </c>
      <c r="C74" s="103"/>
      <c r="D74" s="60" t="s">
        <v>101</v>
      </c>
      <c r="E74" s="71">
        <v>1</v>
      </c>
      <c r="F74" s="86" t="s">
        <v>267</v>
      </c>
      <c r="G74" s="100">
        <v>5763.82</v>
      </c>
      <c r="H74" s="100">
        <v>505.81</v>
      </c>
      <c r="I74" s="90">
        <f t="shared" si="3"/>
        <v>6269.63</v>
      </c>
      <c r="J74" s="69"/>
    </row>
    <row r="75" spans="1:10" x14ac:dyDescent="0.25">
      <c r="A75" s="102" t="s">
        <v>268</v>
      </c>
      <c r="B75" s="103" t="s">
        <v>269</v>
      </c>
      <c r="C75" s="103"/>
      <c r="D75" s="60" t="s">
        <v>101</v>
      </c>
      <c r="E75" s="71">
        <v>1</v>
      </c>
      <c r="F75" s="102" t="s">
        <v>270</v>
      </c>
      <c r="G75" s="100">
        <v>7691</v>
      </c>
      <c r="H75" s="100">
        <v>465.35</v>
      </c>
      <c r="I75" s="90">
        <f t="shared" si="3"/>
        <v>8156.35</v>
      </c>
      <c r="J75" s="69"/>
    </row>
    <row r="76" spans="1:10" x14ac:dyDescent="0.25">
      <c r="A76" s="102" t="s">
        <v>268</v>
      </c>
      <c r="B76" s="103" t="s">
        <v>269</v>
      </c>
      <c r="C76" s="103"/>
      <c r="D76" s="60" t="s">
        <v>239</v>
      </c>
      <c r="E76" s="71">
        <v>1</v>
      </c>
      <c r="F76" s="102" t="s">
        <v>271</v>
      </c>
      <c r="G76" s="100">
        <v>0</v>
      </c>
      <c r="H76" s="100">
        <v>465.35</v>
      </c>
      <c r="I76" s="90">
        <f t="shared" si="3"/>
        <v>465.35</v>
      </c>
      <c r="J76" s="69"/>
    </row>
    <row r="77" spans="1:10" x14ac:dyDescent="0.25">
      <c r="A77" s="102" t="s">
        <v>268</v>
      </c>
      <c r="B77" s="103" t="s">
        <v>269</v>
      </c>
      <c r="C77" s="103"/>
      <c r="D77" s="60"/>
      <c r="E77" s="71">
        <v>1</v>
      </c>
      <c r="F77" s="104" t="s">
        <v>263</v>
      </c>
      <c r="G77" s="100">
        <v>0</v>
      </c>
      <c r="H77" s="100">
        <v>0</v>
      </c>
      <c r="I77" s="90">
        <f t="shared" si="3"/>
        <v>0</v>
      </c>
      <c r="J77" s="69"/>
    </row>
    <row r="78" spans="1:10" x14ac:dyDescent="0.25">
      <c r="A78" s="102" t="s">
        <v>268</v>
      </c>
      <c r="B78" s="103" t="s">
        <v>269</v>
      </c>
      <c r="C78" s="103"/>
      <c r="D78" s="60" t="s">
        <v>239</v>
      </c>
      <c r="E78" s="71">
        <v>1</v>
      </c>
      <c r="F78" s="102" t="s">
        <v>272</v>
      </c>
      <c r="G78" s="100">
        <v>0</v>
      </c>
      <c r="H78" s="100">
        <v>465.35</v>
      </c>
      <c r="I78" s="90">
        <f t="shared" si="3"/>
        <v>465.35</v>
      </c>
      <c r="J78" s="69"/>
    </row>
    <row r="79" spans="1:10" x14ac:dyDescent="0.25">
      <c r="A79" s="102" t="s">
        <v>268</v>
      </c>
      <c r="B79" s="103" t="s">
        <v>269</v>
      </c>
      <c r="C79" s="103"/>
      <c r="D79" s="60" t="s">
        <v>101</v>
      </c>
      <c r="E79" s="71">
        <v>1</v>
      </c>
      <c r="F79" s="102" t="s">
        <v>273</v>
      </c>
      <c r="G79" s="100">
        <v>5563.85</v>
      </c>
      <c r="H79" s="100">
        <v>465.35</v>
      </c>
      <c r="I79" s="90">
        <f t="shared" si="3"/>
        <v>6029.2000000000007</v>
      </c>
      <c r="J79" s="69"/>
    </row>
    <row r="80" spans="1:10" x14ac:dyDescent="0.25">
      <c r="A80" s="102" t="s">
        <v>268</v>
      </c>
      <c r="B80" s="103" t="s">
        <v>269</v>
      </c>
      <c r="C80" s="103"/>
      <c r="D80" s="60" t="s">
        <v>101</v>
      </c>
      <c r="E80" s="71">
        <v>1</v>
      </c>
      <c r="F80" s="102" t="s">
        <v>274</v>
      </c>
      <c r="G80" s="100">
        <v>4440.25</v>
      </c>
      <c r="H80" s="100">
        <v>465.35</v>
      </c>
      <c r="I80" s="90">
        <f t="shared" si="3"/>
        <v>4905.6000000000004</v>
      </c>
      <c r="J80" s="69"/>
    </row>
    <row r="81" spans="1:10" x14ac:dyDescent="0.25">
      <c r="A81" s="102" t="s">
        <v>268</v>
      </c>
      <c r="B81" s="103" t="s">
        <v>269</v>
      </c>
      <c r="C81" s="103"/>
      <c r="D81" s="60" t="s">
        <v>239</v>
      </c>
      <c r="E81" s="71">
        <v>1</v>
      </c>
      <c r="F81" s="102" t="s">
        <v>275</v>
      </c>
      <c r="G81" s="100">
        <v>0</v>
      </c>
      <c r="H81" s="100">
        <v>465.35</v>
      </c>
      <c r="I81" s="90">
        <f t="shared" si="3"/>
        <v>465.35</v>
      </c>
      <c r="J81" s="69"/>
    </row>
    <row r="82" spans="1:10" ht="33.75" x14ac:dyDescent="0.25">
      <c r="A82" s="66" t="s">
        <v>276</v>
      </c>
      <c r="B82" s="66" t="s">
        <v>277</v>
      </c>
      <c r="C82" s="67" t="s">
        <v>278</v>
      </c>
      <c r="D82" s="67" t="s">
        <v>279</v>
      </c>
      <c r="E82" s="67" t="s">
        <v>280</v>
      </c>
      <c r="F82" s="88"/>
      <c r="G82" s="67" t="s">
        <v>281</v>
      </c>
      <c r="H82" s="67" t="s">
        <v>282</v>
      </c>
      <c r="I82" s="67" t="s">
        <v>283</v>
      </c>
      <c r="J82" s="69"/>
    </row>
    <row r="83" spans="1:10" ht="22.5" x14ac:dyDescent="0.25">
      <c r="A83" s="70" t="s">
        <v>284</v>
      </c>
      <c r="B83" s="89" t="s">
        <v>72</v>
      </c>
      <c r="C83" s="72">
        <v>23</v>
      </c>
      <c r="D83" s="72">
        <v>0</v>
      </c>
      <c r="E83" s="72">
        <v>23</v>
      </c>
      <c r="F83" s="73" t="s">
        <v>395</v>
      </c>
      <c r="G83" s="90">
        <v>139507.47</v>
      </c>
      <c r="H83" s="90">
        <v>36020</v>
      </c>
      <c r="I83" s="90">
        <v>175527.47</v>
      </c>
      <c r="J83" s="69"/>
    </row>
    <row r="84" spans="1:10" x14ac:dyDescent="0.25">
      <c r="A84" s="70" t="s">
        <v>286</v>
      </c>
      <c r="B84" s="89" t="s">
        <v>287</v>
      </c>
      <c r="C84" s="72">
        <f>SUMIFS($E$49:$E$84,$B$49:$B$84,"FGS-2",$D$49:$D$84,"&lt;&gt;VAGO")</f>
        <v>3</v>
      </c>
      <c r="D84" s="72">
        <f>SUMIFS($E$49:$E$84,$B$49:$B$84,"FGS-2",$D$49:$D$84,"VAGO")</f>
        <v>0</v>
      </c>
      <c r="E84" s="72">
        <f t="shared" ref="E84:E88" si="4">C84+D84</f>
        <v>3</v>
      </c>
      <c r="F84" s="75"/>
      <c r="G84" s="90">
        <v>19783.32</v>
      </c>
      <c r="H84" s="90">
        <v>2549.2800000000002</v>
      </c>
      <c r="I84" s="90">
        <v>22322.6</v>
      </c>
      <c r="J84" s="69"/>
    </row>
    <row r="85" spans="1:10" x14ac:dyDescent="0.25">
      <c r="A85" s="70" t="s">
        <v>289</v>
      </c>
      <c r="B85" s="89" t="s">
        <v>290</v>
      </c>
      <c r="C85" s="72">
        <f>SUMIFS($E$49:$E$84,$B$49:$B$84,"FGS-3",$D$49:$D$84,"&lt;&gt;VAGO")</f>
        <v>0</v>
      </c>
      <c r="D85" s="72">
        <f>SUMIFS($E$49:$E$84,$B$49:$B$84,"FGS-3",$D$49:$D$84,"VAGO")</f>
        <v>0</v>
      </c>
      <c r="E85" s="72">
        <f t="shared" si="4"/>
        <v>0</v>
      </c>
      <c r="F85" s="75"/>
      <c r="G85" s="90">
        <f>SUMIF($B$49:$B$84,"FGS-3",$G$49:$G$84)</f>
        <v>0</v>
      </c>
      <c r="H85" s="90">
        <f>SUMIF($B$49:$B$84,"FGS-3",$G$49:$G$84)</f>
        <v>0</v>
      </c>
      <c r="I85" s="90">
        <f>SUMIF($B$49:$B$84,"FGS-3",$G$49:$G$84)</f>
        <v>0</v>
      </c>
      <c r="J85" s="69"/>
    </row>
    <row r="86" spans="1:10" x14ac:dyDescent="0.25">
      <c r="A86" s="77" t="s">
        <v>291</v>
      </c>
      <c r="B86" s="105" t="s">
        <v>292</v>
      </c>
      <c r="C86" s="72">
        <v>4</v>
      </c>
      <c r="D86" s="72">
        <v>1</v>
      </c>
      <c r="E86" s="72">
        <f t="shared" si="4"/>
        <v>5</v>
      </c>
      <c r="F86" s="78"/>
      <c r="G86" s="90">
        <v>10810.4</v>
      </c>
      <c r="H86" s="90">
        <v>2428.9499999999998</v>
      </c>
      <c r="I86" s="90">
        <v>13239.35</v>
      </c>
      <c r="J86" s="69"/>
    </row>
    <row r="87" spans="1:10" x14ac:dyDescent="0.25">
      <c r="A87" s="70" t="s">
        <v>293</v>
      </c>
      <c r="B87" s="89" t="s">
        <v>269</v>
      </c>
      <c r="C87" s="72">
        <v>6</v>
      </c>
      <c r="D87" s="72">
        <v>1</v>
      </c>
      <c r="E87" s="72">
        <v>7</v>
      </c>
      <c r="F87" s="78"/>
      <c r="G87" s="90">
        <v>17695.099999999999</v>
      </c>
      <c r="H87" s="90">
        <v>2792.1</v>
      </c>
      <c r="I87" s="90">
        <v>20487.2</v>
      </c>
      <c r="J87" s="69"/>
    </row>
    <row r="88" spans="1:10" x14ac:dyDescent="0.25">
      <c r="A88" s="70" t="s">
        <v>294</v>
      </c>
      <c r="B88" s="89" t="s">
        <v>295</v>
      </c>
      <c r="C88" s="72">
        <f>SUMIFS($E$49:$E$84,$B$49:$B$84,"FGA-3",$D$49:$D$84,"&lt;&gt;VAGO")</f>
        <v>0</v>
      </c>
      <c r="D88" s="72">
        <f>SUMIFS($E$49:$E$84,$B$49:$B$84,"FGA-3",$D$49:$D$84,"VAGO")</f>
        <v>0</v>
      </c>
      <c r="E88" s="72">
        <f t="shared" si="4"/>
        <v>0</v>
      </c>
      <c r="F88" s="75"/>
      <c r="G88" s="90">
        <f>SUMIF($B$49:$B$84,"FGA-3",$G$49:$G$84)</f>
        <v>0</v>
      </c>
      <c r="H88" s="90">
        <f>SUMIF($B$49:$B$84,"FGA-3",$G$49:$G$84)</f>
        <v>0</v>
      </c>
      <c r="I88" s="90">
        <f>SUMIF($B$49:$B$84,"FGA-3",$G$49:$G$84)</f>
        <v>0</v>
      </c>
      <c r="J88" s="69"/>
    </row>
    <row r="89" spans="1:10" ht="22.5" x14ac:dyDescent="0.25">
      <c r="A89" s="66" t="s">
        <v>296</v>
      </c>
      <c r="B89" s="88"/>
      <c r="C89" s="67">
        <f t="shared" ref="C89:E89" si="5">SUM(C83:C88)</f>
        <v>36</v>
      </c>
      <c r="D89" s="67">
        <f t="shared" si="5"/>
        <v>2</v>
      </c>
      <c r="E89" s="67">
        <f t="shared" si="5"/>
        <v>38</v>
      </c>
      <c r="F89" s="88"/>
      <c r="G89" s="91">
        <v>182031.95</v>
      </c>
      <c r="H89" s="91">
        <v>42350.43</v>
      </c>
      <c r="I89" s="91">
        <v>224382.38</v>
      </c>
      <c r="J89" s="69"/>
    </row>
    <row r="90" spans="1:10" x14ac:dyDescent="0.25">
      <c r="A90" s="81"/>
      <c r="B90" s="81"/>
      <c r="C90" s="81"/>
      <c r="D90" s="81"/>
      <c r="E90" s="81"/>
      <c r="F90" s="81"/>
      <c r="G90" s="81"/>
      <c r="H90" s="81"/>
      <c r="I90" s="106"/>
      <c r="J90" s="69"/>
    </row>
    <row r="91" spans="1:10" ht="33.75" x14ac:dyDescent="0.25">
      <c r="A91" s="66"/>
      <c r="B91" s="66"/>
      <c r="C91" s="67" t="s">
        <v>297</v>
      </c>
      <c r="D91" s="67" t="s">
        <v>298</v>
      </c>
      <c r="E91" s="67" t="s">
        <v>299</v>
      </c>
      <c r="F91" s="79"/>
      <c r="G91" s="67" t="s">
        <v>300</v>
      </c>
      <c r="H91" s="67" t="s">
        <v>301</v>
      </c>
      <c r="I91" s="67" t="s">
        <v>302</v>
      </c>
      <c r="J91" s="69"/>
    </row>
    <row r="92" spans="1:10" ht="22.5" x14ac:dyDescent="0.25">
      <c r="A92" s="66" t="s">
        <v>303</v>
      </c>
      <c r="B92" s="79"/>
      <c r="C92" s="67">
        <v>46</v>
      </c>
      <c r="D92" s="67">
        <v>4</v>
      </c>
      <c r="E92" s="67">
        <v>50</v>
      </c>
      <c r="F92" s="79"/>
      <c r="G92" s="91">
        <v>212806.47</v>
      </c>
      <c r="H92" s="91">
        <v>58443.73</v>
      </c>
      <c r="I92" s="91">
        <v>271250.08</v>
      </c>
      <c r="J92" s="69"/>
    </row>
    <row r="93" spans="1:10" x14ac:dyDescent="0.25">
      <c r="A93" s="107"/>
      <c r="B93" s="107"/>
      <c r="C93" s="107"/>
      <c r="D93" s="107"/>
      <c r="E93" s="107"/>
      <c r="F93" s="107"/>
      <c r="G93" s="107"/>
      <c r="H93" s="107"/>
      <c r="I93" s="108"/>
      <c r="J93" s="69"/>
    </row>
    <row r="94" spans="1:10" x14ac:dyDescent="0.25">
      <c r="A94" s="188" t="s">
        <v>304</v>
      </c>
      <c r="B94" s="189"/>
      <c r="C94" s="189"/>
      <c r="D94" s="189"/>
      <c r="E94" s="189"/>
      <c r="F94" s="190"/>
      <c r="G94" s="109"/>
      <c r="H94" s="107"/>
      <c r="I94" s="107"/>
      <c r="J94" s="69"/>
    </row>
    <row r="95" spans="1:10" x14ac:dyDescent="0.25">
      <c r="A95" s="191" t="s">
        <v>305</v>
      </c>
      <c r="B95" s="192"/>
      <c r="C95" s="192"/>
      <c r="D95" s="192"/>
      <c r="E95" s="192"/>
      <c r="F95" s="193"/>
      <c r="G95" s="109"/>
      <c r="H95" s="107"/>
      <c r="I95" s="107"/>
      <c r="J95" s="69"/>
    </row>
    <row r="96" spans="1:10" x14ac:dyDescent="0.25">
      <c r="A96" s="191" t="s">
        <v>306</v>
      </c>
      <c r="B96" s="192"/>
      <c r="C96" s="192"/>
      <c r="D96" s="192"/>
      <c r="E96" s="192"/>
      <c r="F96" s="193"/>
      <c r="G96" s="109"/>
      <c r="H96" s="107"/>
      <c r="I96" s="107"/>
      <c r="J96" s="69"/>
    </row>
    <row r="97" spans="1:10" x14ac:dyDescent="0.25">
      <c r="A97" s="160" t="s">
        <v>307</v>
      </c>
      <c r="B97" s="161"/>
      <c r="C97" s="161"/>
      <c r="D97" s="161"/>
      <c r="E97" s="161"/>
      <c r="F97" s="162"/>
      <c r="G97" s="109"/>
      <c r="H97" s="107"/>
      <c r="I97" s="107"/>
      <c r="J97" s="69"/>
    </row>
    <row r="98" spans="1:10" x14ac:dyDescent="0.25">
      <c r="A98" s="160" t="s">
        <v>308</v>
      </c>
      <c r="B98" s="161"/>
      <c r="C98" s="161"/>
      <c r="D98" s="161"/>
      <c r="E98" s="161"/>
      <c r="F98" s="162"/>
      <c r="G98" s="109"/>
      <c r="H98" s="107"/>
      <c r="I98" s="107"/>
      <c r="J98" s="69"/>
    </row>
    <row r="99" spans="1:10" x14ac:dyDescent="0.25">
      <c r="A99" s="160" t="s">
        <v>309</v>
      </c>
      <c r="B99" s="161"/>
      <c r="C99" s="161"/>
      <c r="D99" s="161"/>
      <c r="E99" s="161"/>
      <c r="F99" s="162"/>
      <c r="G99" s="109"/>
      <c r="H99" s="107"/>
      <c r="I99" s="107"/>
      <c r="J99" s="69"/>
    </row>
    <row r="100" spans="1:10" x14ac:dyDescent="0.25">
      <c r="A100" s="194" t="s">
        <v>310</v>
      </c>
      <c r="B100" s="195"/>
      <c r="C100" s="195"/>
      <c r="D100" s="195"/>
      <c r="E100" s="195"/>
      <c r="F100" s="196"/>
      <c r="G100" s="109"/>
      <c r="H100" s="107"/>
      <c r="I100" s="107"/>
      <c r="J100" s="69"/>
    </row>
    <row r="101" spans="1:10" x14ac:dyDescent="0.25">
      <c r="A101" s="160" t="s">
        <v>311</v>
      </c>
      <c r="B101" s="161"/>
      <c r="C101" s="161"/>
      <c r="D101" s="161"/>
      <c r="E101" s="161"/>
      <c r="F101" s="162"/>
      <c r="G101" s="109"/>
      <c r="H101" s="107"/>
      <c r="I101" s="107"/>
      <c r="J101" s="69"/>
    </row>
    <row r="102" spans="1:10" x14ac:dyDescent="0.25">
      <c r="A102" s="160" t="s">
        <v>312</v>
      </c>
      <c r="B102" s="161"/>
      <c r="C102" s="161"/>
      <c r="D102" s="161"/>
      <c r="E102" s="161"/>
      <c r="F102" s="162"/>
      <c r="G102" s="109"/>
      <c r="H102" s="107"/>
      <c r="I102" s="107"/>
      <c r="J102" s="69"/>
    </row>
    <row r="103" spans="1:10" x14ac:dyDescent="0.25">
      <c r="A103" s="163" t="s">
        <v>313</v>
      </c>
      <c r="B103" s="164"/>
      <c r="C103" s="164"/>
      <c r="D103" s="164"/>
      <c r="E103" s="164"/>
      <c r="F103" s="165"/>
      <c r="G103" s="109"/>
      <c r="H103" s="107"/>
      <c r="I103" s="107"/>
      <c r="J103" s="69"/>
    </row>
    <row r="104" spans="1:10" x14ac:dyDescent="0.25">
      <c r="A104" s="163" t="s">
        <v>314</v>
      </c>
      <c r="B104" s="164"/>
      <c r="C104" s="164"/>
      <c r="D104" s="164"/>
      <c r="E104" s="164"/>
      <c r="F104" s="165"/>
      <c r="G104" s="109"/>
      <c r="H104" s="107"/>
      <c r="I104" s="107"/>
      <c r="J104" s="69"/>
    </row>
    <row r="105" spans="1:10" x14ac:dyDescent="0.25">
      <c r="A105" s="166"/>
      <c r="B105" s="167"/>
      <c r="C105" s="167"/>
      <c r="D105" s="167"/>
      <c r="E105" s="167"/>
      <c r="F105" s="168"/>
      <c r="G105" s="109"/>
      <c r="H105" s="107"/>
      <c r="I105" s="107"/>
      <c r="J105" s="69"/>
    </row>
    <row r="106" spans="1:10" x14ac:dyDescent="0.25">
      <c r="A106" s="169"/>
      <c r="B106" s="170"/>
      <c r="C106" s="170"/>
      <c r="D106" s="170"/>
      <c r="E106" s="170"/>
      <c r="F106" s="171"/>
      <c r="G106" s="109"/>
      <c r="H106" s="107"/>
      <c r="I106" s="107"/>
      <c r="J106" s="69"/>
    </row>
    <row r="107" spans="1:10" x14ac:dyDescent="0.25">
      <c r="A107" s="172"/>
      <c r="B107" s="173"/>
      <c r="C107" s="173"/>
      <c r="D107" s="173"/>
      <c r="E107" s="173"/>
      <c r="F107" s="174"/>
      <c r="G107" s="109"/>
      <c r="H107" s="107"/>
      <c r="I107" s="107"/>
      <c r="J107" s="69"/>
    </row>
    <row r="108" spans="1:10" x14ac:dyDescent="0.25">
      <c r="A108" s="175" t="s">
        <v>38</v>
      </c>
      <c r="B108" s="176"/>
      <c r="C108" s="176"/>
      <c r="D108" s="176"/>
      <c r="E108" s="176"/>
      <c r="F108" s="177"/>
      <c r="G108" s="109"/>
      <c r="H108" s="107"/>
      <c r="I108" s="107"/>
      <c r="J108" s="69"/>
    </row>
    <row r="109" spans="1:10" x14ac:dyDescent="0.25">
      <c r="A109" s="178" t="s">
        <v>315</v>
      </c>
      <c r="B109" s="179"/>
      <c r="C109" s="179"/>
      <c r="D109" s="179"/>
      <c r="E109" s="179"/>
      <c r="F109" s="180"/>
      <c r="G109" s="109"/>
      <c r="H109" s="107"/>
      <c r="I109" s="107"/>
      <c r="J109" s="69"/>
    </row>
    <row r="110" spans="1:10" x14ac:dyDescent="0.25">
      <c r="A110" s="156" t="s">
        <v>316</v>
      </c>
      <c r="B110" s="157"/>
      <c r="C110" s="157"/>
      <c r="D110" s="157"/>
      <c r="E110" s="157"/>
      <c r="F110" s="158"/>
      <c r="G110" s="109"/>
      <c r="H110" s="107"/>
      <c r="I110" s="107"/>
      <c r="J110" s="69"/>
    </row>
    <row r="111" spans="1:10" x14ac:dyDescent="0.25">
      <c r="A111" s="156" t="s">
        <v>317</v>
      </c>
      <c r="B111" s="157"/>
      <c r="C111" s="157"/>
      <c r="D111" s="157"/>
      <c r="E111" s="157"/>
      <c r="F111" s="158"/>
      <c r="G111" s="109"/>
      <c r="H111" s="107"/>
      <c r="I111" s="107"/>
      <c r="J111" s="69"/>
    </row>
    <row r="112" spans="1:10" x14ac:dyDescent="0.25">
      <c r="A112" s="156" t="s">
        <v>318</v>
      </c>
      <c r="B112" s="157"/>
      <c r="C112" s="157"/>
      <c r="D112" s="157"/>
      <c r="E112" s="157"/>
      <c r="F112" s="158"/>
      <c r="G112" s="109"/>
      <c r="H112" s="107"/>
      <c r="I112" s="107"/>
      <c r="J112" s="69"/>
    </row>
    <row r="113" spans="1:10" x14ac:dyDescent="0.25">
      <c r="A113" s="156" t="s">
        <v>319</v>
      </c>
      <c r="B113" s="157"/>
      <c r="C113" s="157"/>
      <c r="D113" s="157"/>
      <c r="E113" s="157"/>
      <c r="F113" s="158"/>
      <c r="G113" s="109"/>
      <c r="H113" s="107"/>
      <c r="I113" s="107"/>
      <c r="J113" s="69"/>
    </row>
    <row r="114" spans="1:10" x14ac:dyDescent="0.25">
      <c r="A114" s="156" t="s">
        <v>320</v>
      </c>
      <c r="B114" s="157"/>
      <c r="C114" s="157"/>
      <c r="D114" s="157"/>
      <c r="E114" s="157"/>
      <c r="F114" s="158"/>
      <c r="G114" s="109"/>
      <c r="H114" s="107"/>
      <c r="I114" s="107"/>
      <c r="J114" s="69"/>
    </row>
    <row r="115" spans="1:10" x14ac:dyDescent="0.25">
      <c r="A115" s="156" t="s">
        <v>321</v>
      </c>
      <c r="B115" s="157"/>
      <c r="C115" s="157"/>
      <c r="D115" s="157"/>
      <c r="E115" s="157"/>
      <c r="F115" s="158"/>
      <c r="G115" s="109"/>
      <c r="H115" s="107"/>
      <c r="I115" s="107"/>
      <c r="J115" s="69"/>
    </row>
    <row r="116" spans="1:10" x14ac:dyDescent="0.25">
      <c r="A116" s="156" t="s">
        <v>322</v>
      </c>
      <c r="B116" s="157"/>
      <c r="C116" s="157"/>
      <c r="D116" s="157"/>
      <c r="E116" s="157"/>
      <c r="F116" s="158"/>
      <c r="G116" s="109"/>
      <c r="H116" s="107"/>
      <c r="I116" s="107"/>
      <c r="J116" s="69"/>
    </row>
    <row r="117" spans="1:10" x14ac:dyDescent="0.25">
      <c r="A117" s="156" t="s">
        <v>323</v>
      </c>
      <c r="B117" s="157"/>
      <c r="C117" s="157"/>
      <c r="D117" s="157"/>
      <c r="E117" s="157"/>
      <c r="F117" s="158"/>
      <c r="G117" s="109"/>
      <c r="H117" s="107"/>
      <c r="I117" s="107"/>
      <c r="J117" s="69"/>
    </row>
    <row r="118" spans="1:10" x14ac:dyDescent="0.25">
      <c r="A118" s="156" t="s">
        <v>324</v>
      </c>
      <c r="B118" s="157"/>
      <c r="C118" s="157"/>
      <c r="D118" s="157"/>
      <c r="E118" s="157"/>
      <c r="F118" s="158"/>
      <c r="G118" s="109"/>
      <c r="H118" s="107"/>
      <c r="I118" s="107"/>
      <c r="J118" s="69"/>
    </row>
    <row r="119" spans="1:10" x14ac:dyDescent="0.25">
      <c r="A119" s="156" t="s">
        <v>325</v>
      </c>
      <c r="B119" s="157"/>
      <c r="C119" s="157"/>
      <c r="D119" s="157"/>
      <c r="E119" s="157"/>
      <c r="F119" s="158"/>
      <c r="G119" s="109"/>
      <c r="H119" s="107"/>
      <c r="I119" s="107"/>
      <c r="J119" s="69"/>
    </row>
    <row r="120" spans="1:10" x14ac:dyDescent="0.25">
      <c r="A120" s="156" t="s">
        <v>326</v>
      </c>
      <c r="B120" s="157"/>
      <c r="C120" s="157"/>
      <c r="D120" s="157"/>
      <c r="E120" s="157"/>
      <c r="F120" s="158"/>
      <c r="G120" s="109"/>
      <c r="H120" s="107"/>
      <c r="I120" s="107"/>
      <c r="J120" s="69"/>
    </row>
    <row r="121" spans="1:10" x14ac:dyDescent="0.25">
      <c r="A121" s="156" t="s">
        <v>327</v>
      </c>
      <c r="B121" s="157"/>
      <c r="C121" s="157"/>
      <c r="D121" s="157"/>
      <c r="E121" s="157"/>
      <c r="F121" s="158"/>
      <c r="G121" s="109"/>
      <c r="H121" s="107"/>
      <c r="I121" s="107"/>
      <c r="J121" s="69"/>
    </row>
    <row r="122" spans="1:10" x14ac:dyDescent="0.25">
      <c r="A122" s="156" t="s">
        <v>328</v>
      </c>
      <c r="B122" s="157"/>
      <c r="C122" s="157"/>
      <c r="D122" s="157"/>
      <c r="E122" s="157"/>
      <c r="F122" s="158"/>
      <c r="G122" s="109"/>
      <c r="H122" s="107"/>
      <c r="I122" s="107"/>
      <c r="J122" s="69"/>
    </row>
    <row r="123" spans="1:10" x14ac:dyDescent="0.25">
      <c r="A123" s="156" t="s">
        <v>329</v>
      </c>
      <c r="B123" s="157"/>
      <c r="C123" s="157"/>
      <c r="D123" s="157"/>
      <c r="E123" s="157"/>
      <c r="F123" s="158"/>
      <c r="G123" s="109"/>
      <c r="H123" s="107"/>
      <c r="I123" s="107"/>
      <c r="J123" s="69"/>
    </row>
    <row r="124" spans="1:10" x14ac:dyDescent="0.25">
      <c r="A124" s="156" t="s">
        <v>330</v>
      </c>
      <c r="B124" s="157"/>
      <c r="C124" s="157"/>
      <c r="D124" s="157"/>
      <c r="E124" s="157"/>
      <c r="F124" s="158"/>
      <c r="G124" s="109"/>
      <c r="H124" s="107"/>
      <c r="I124" s="107"/>
      <c r="J124" s="69"/>
    </row>
    <row r="125" spans="1:10" x14ac:dyDescent="0.25">
      <c r="A125" s="156" t="s">
        <v>331</v>
      </c>
      <c r="B125" s="157"/>
      <c r="C125" s="157"/>
      <c r="D125" s="157"/>
      <c r="E125" s="157"/>
      <c r="F125" s="158"/>
      <c r="G125" s="109"/>
      <c r="H125" s="107"/>
      <c r="I125" s="107"/>
      <c r="J125" s="69"/>
    </row>
    <row r="126" spans="1:10" x14ac:dyDescent="0.25">
      <c r="A126" s="156" t="s">
        <v>332</v>
      </c>
      <c r="B126" s="157"/>
      <c r="C126" s="157"/>
      <c r="D126" s="157"/>
      <c r="E126" s="157"/>
      <c r="F126" s="158"/>
      <c r="G126" s="109"/>
      <c r="H126" s="107"/>
      <c r="I126" s="107"/>
      <c r="J126" s="69"/>
    </row>
    <row r="127" spans="1:10" x14ac:dyDescent="0.25">
      <c r="A127" s="156" t="s">
        <v>333</v>
      </c>
      <c r="B127" s="157"/>
      <c r="C127" s="157"/>
      <c r="D127" s="157"/>
      <c r="E127" s="157"/>
      <c r="F127" s="158"/>
      <c r="G127" s="109"/>
      <c r="H127" s="107"/>
      <c r="I127" s="107"/>
      <c r="J127" s="69"/>
    </row>
    <row r="128" spans="1:10" x14ac:dyDescent="0.25">
      <c r="A128" s="156" t="s">
        <v>334</v>
      </c>
      <c r="B128" s="157"/>
      <c r="C128" s="157"/>
      <c r="D128" s="157"/>
      <c r="E128" s="157"/>
      <c r="F128" s="158"/>
      <c r="G128" s="109"/>
      <c r="H128" s="107"/>
      <c r="I128" s="107"/>
      <c r="J128" s="69"/>
    </row>
    <row r="129" spans="1:10" x14ac:dyDescent="0.25">
      <c r="A129" s="156" t="s">
        <v>335</v>
      </c>
      <c r="B129" s="157"/>
      <c r="C129" s="157"/>
      <c r="D129" s="157"/>
      <c r="E129" s="157"/>
      <c r="F129" s="158"/>
      <c r="G129" s="109"/>
      <c r="H129" s="107"/>
      <c r="I129" s="107"/>
      <c r="J129" s="69"/>
    </row>
    <row r="130" spans="1:10" x14ac:dyDescent="0.25">
      <c r="A130" s="156" t="s">
        <v>336</v>
      </c>
      <c r="B130" s="157"/>
      <c r="C130" s="157"/>
      <c r="D130" s="157"/>
      <c r="E130" s="157"/>
      <c r="F130" s="158"/>
      <c r="G130" s="109"/>
      <c r="H130" s="107"/>
      <c r="I130" s="107"/>
      <c r="J130" s="69"/>
    </row>
    <row r="131" spans="1:10" x14ac:dyDescent="0.25">
      <c r="A131" s="156" t="s">
        <v>337</v>
      </c>
      <c r="B131" s="157"/>
      <c r="C131" s="157"/>
      <c r="D131" s="157"/>
      <c r="E131" s="157"/>
      <c r="F131" s="158"/>
      <c r="G131" s="109"/>
      <c r="H131" s="107"/>
      <c r="I131" s="107"/>
      <c r="J131" s="69"/>
    </row>
    <row r="132" spans="1:10" x14ac:dyDescent="0.25">
      <c r="A132" s="156" t="s">
        <v>338</v>
      </c>
      <c r="B132" s="157"/>
      <c r="C132" s="157"/>
      <c r="D132" s="157"/>
      <c r="E132" s="157"/>
      <c r="F132" s="158"/>
      <c r="G132" s="109"/>
      <c r="H132" s="107"/>
      <c r="I132" s="107"/>
      <c r="J132" s="69"/>
    </row>
    <row r="133" spans="1:10" x14ac:dyDescent="0.25">
      <c r="A133" s="156" t="s">
        <v>339</v>
      </c>
      <c r="B133" s="157"/>
      <c r="C133" s="157"/>
      <c r="D133" s="157"/>
      <c r="E133" s="157"/>
      <c r="F133" s="158"/>
      <c r="G133" s="109"/>
      <c r="H133" s="107"/>
      <c r="I133" s="107"/>
      <c r="J133" s="69"/>
    </row>
    <row r="134" spans="1:10" x14ac:dyDescent="0.25">
      <c r="A134" s="156" t="s">
        <v>340</v>
      </c>
      <c r="B134" s="157"/>
      <c r="C134" s="157"/>
      <c r="D134" s="157"/>
      <c r="E134" s="157"/>
      <c r="F134" s="158"/>
      <c r="G134" s="109"/>
      <c r="H134" s="107"/>
      <c r="I134" s="107"/>
      <c r="J134" s="69"/>
    </row>
    <row r="135" spans="1:10" x14ac:dyDescent="0.25">
      <c r="A135" s="156" t="s">
        <v>341</v>
      </c>
      <c r="B135" s="157"/>
      <c r="C135" s="157"/>
      <c r="D135" s="157"/>
      <c r="E135" s="157"/>
      <c r="F135" s="158"/>
      <c r="G135" s="109"/>
      <c r="H135" s="107"/>
      <c r="I135" s="107"/>
      <c r="J135" s="69"/>
    </row>
    <row r="136" spans="1:10" x14ac:dyDescent="0.25">
      <c r="A136" s="156" t="s">
        <v>342</v>
      </c>
      <c r="B136" s="157"/>
      <c r="C136" s="157"/>
      <c r="D136" s="157"/>
      <c r="E136" s="157"/>
      <c r="F136" s="158"/>
      <c r="G136" s="109"/>
      <c r="H136" s="107"/>
      <c r="I136" s="107"/>
      <c r="J136" s="69"/>
    </row>
    <row r="137" spans="1:10" x14ac:dyDescent="0.25">
      <c r="A137" s="156" t="s">
        <v>343</v>
      </c>
      <c r="B137" s="157"/>
      <c r="C137" s="157"/>
      <c r="D137" s="157"/>
      <c r="E137" s="157"/>
      <c r="F137" s="158"/>
      <c r="G137" s="109"/>
      <c r="H137" s="107"/>
      <c r="I137" s="107"/>
      <c r="J137" s="69"/>
    </row>
    <row r="138" spans="1:10" x14ac:dyDescent="0.25">
      <c r="A138" s="156" t="s">
        <v>344</v>
      </c>
      <c r="B138" s="157"/>
      <c r="C138" s="157"/>
      <c r="D138" s="157"/>
      <c r="E138" s="157"/>
      <c r="F138" s="158"/>
      <c r="G138" s="109"/>
      <c r="H138" s="107"/>
      <c r="I138" s="107"/>
      <c r="J138" s="69"/>
    </row>
    <row r="139" spans="1:10" x14ac:dyDescent="0.25">
      <c r="A139" s="156" t="s">
        <v>345</v>
      </c>
      <c r="B139" s="157"/>
      <c r="C139" s="157"/>
      <c r="D139" s="157"/>
      <c r="E139" s="157"/>
      <c r="F139" s="158"/>
      <c r="G139" s="109"/>
      <c r="H139" s="107"/>
      <c r="I139" s="107"/>
      <c r="J139" s="69"/>
    </row>
    <row r="140" spans="1:10" x14ac:dyDescent="0.25">
      <c r="A140" s="156" t="s">
        <v>346</v>
      </c>
      <c r="B140" s="157"/>
      <c r="C140" s="157"/>
      <c r="D140" s="157"/>
      <c r="E140" s="157"/>
      <c r="F140" s="158"/>
      <c r="G140" s="109"/>
      <c r="H140" s="107"/>
      <c r="I140" s="107"/>
      <c r="J140" s="69"/>
    </row>
    <row r="141" spans="1:10" x14ac:dyDescent="0.25">
      <c r="A141" s="156" t="s">
        <v>347</v>
      </c>
      <c r="B141" s="157"/>
      <c r="C141" s="157"/>
      <c r="D141" s="157"/>
      <c r="E141" s="157"/>
      <c r="F141" s="158"/>
      <c r="G141" s="109"/>
      <c r="H141" s="107"/>
      <c r="I141" s="107"/>
      <c r="J141" s="69"/>
    </row>
    <row r="142" spans="1:10" x14ac:dyDescent="0.25">
      <c r="A142" s="156" t="s">
        <v>348</v>
      </c>
      <c r="B142" s="157"/>
      <c r="C142" s="157"/>
      <c r="D142" s="157"/>
      <c r="E142" s="157"/>
      <c r="F142" s="158"/>
      <c r="G142" s="109"/>
      <c r="H142" s="107"/>
      <c r="I142" s="107"/>
      <c r="J142" s="69"/>
    </row>
    <row r="143" spans="1:10" x14ac:dyDescent="0.25">
      <c r="A143" s="156" t="s">
        <v>349</v>
      </c>
      <c r="B143" s="157"/>
      <c r="C143" s="157"/>
      <c r="D143" s="157"/>
      <c r="E143" s="157"/>
      <c r="F143" s="158"/>
      <c r="G143" s="109"/>
      <c r="H143" s="107"/>
      <c r="I143" s="107"/>
      <c r="J143" s="69"/>
    </row>
    <row r="144" spans="1:10" x14ac:dyDescent="0.25">
      <c r="A144" s="156" t="s">
        <v>350</v>
      </c>
      <c r="B144" s="157"/>
      <c r="C144" s="157"/>
      <c r="D144" s="157"/>
      <c r="E144" s="157"/>
      <c r="F144" s="158"/>
      <c r="G144" s="109"/>
      <c r="H144" s="107"/>
      <c r="I144" s="107"/>
      <c r="J144" s="69"/>
    </row>
    <row r="145" spans="1:10" x14ac:dyDescent="0.25">
      <c r="A145" s="156" t="s">
        <v>351</v>
      </c>
      <c r="B145" s="157"/>
      <c r="C145" s="157"/>
      <c r="D145" s="157"/>
      <c r="E145" s="157"/>
      <c r="F145" s="158"/>
      <c r="G145" s="109"/>
      <c r="H145" s="107"/>
      <c r="I145" s="107"/>
      <c r="J145" s="69"/>
    </row>
    <row r="146" spans="1:10" x14ac:dyDescent="0.25">
      <c r="A146" s="156" t="s">
        <v>352</v>
      </c>
      <c r="B146" s="157"/>
      <c r="C146" s="157"/>
      <c r="D146" s="157"/>
      <c r="E146" s="157"/>
      <c r="F146" s="158"/>
      <c r="G146" s="109"/>
      <c r="H146" s="107"/>
      <c r="I146" s="107"/>
      <c r="J146" s="69"/>
    </row>
    <row r="147" spans="1:10" x14ac:dyDescent="0.25">
      <c r="A147" s="156" t="s">
        <v>353</v>
      </c>
      <c r="B147" s="157"/>
      <c r="C147" s="157"/>
      <c r="D147" s="157"/>
      <c r="E147" s="157"/>
      <c r="F147" s="158"/>
      <c r="G147" s="109"/>
      <c r="H147" s="107"/>
      <c r="I147" s="107"/>
      <c r="J147" s="69"/>
    </row>
    <row r="148" spans="1:10" x14ac:dyDescent="0.25">
      <c r="A148" s="156" t="s">
        <v>354</v>
      </c>
      <c r="B148" s="157"/>
      <c r="C148" s="157"/>
      <c r="D148" s="157"/>
      <c r="E148" s="157"/>
      <c r="F148" s="158"/>
      <c r="G148" s="109"/>
      <c r="H148" s="107"/>
      <c r="I148" s="107"/>
      <c r="J148" s="69"/>
    </row>
    <row r="149" spans="1:10" x14ac:dyDescent="0.25">
      <c r="A149" s="156" t="s">
        <v>355</v>
      </c>
      <c r="B149" s="157"/>
      <c r="C149" s="157"/>
      <c r="D149" s="157"/>
      <c r="E149" s="157"/>
      <c r="F149" s="158"/>
      <c r="G149" s="109"/>
      <c r="H149" s="107"/>
      <c r="I149" s="107"/>
      <c r="J149" s="69"/>
    </row>
    <row r="150" spans="1:10" x14ac:dyDescent="0.25">
      <c r="A150" s="156" t="s">
        <v>356</v>
      </c>
      <c r="B150" s="157"/>
      <c r="C150" s="157"/>
      <c r="D150" s="157"/>
      <c r="E150" s="157"/>
      <c r="F150" s="158"/>
      <c r="G150" s="110"/>
      <c r="H150" s="110"/>
      <c r="I150" s="110"/>
      <c r="J150" s="69"/>
    </row>
    <row r="151" spans="1:10" x14ac:dyDescent="0.25">
      <c r="A151" s="156" t="s">
        <v>357</v>
      </c>
      <c r="B151" s="157"/>
      <c r="C151" s="157"/>
      <c r="D151" s="157"/>
      <c r="E151" s="157"/>
      <c r="F151" s="158"/>
      <c r="G151" s="110"/>
      <c r="H151" s="110"/>
      <c r="I151" s="110"/>
      <c r="J151" s="69"/>
    </row>
    <row r="152" spans="1:10" x14ac:dyDescent="0.25">
      <c r="A152" s="156" t="s">
        <v>358</v>
      </c>
      <c r="B152" s="157"/>
      <c r="C152" s="157"/>
      <c r="D152" s="157"/>
      <c r="E152" s="157"/>
      <c r="F152" s="158"/>
      <c r="G152" s="110"/>
      <c r="H152" s="110"/>
      <c r="I152" s="110"/>
      <c r="J152" s="69"/>
    </row>
    <row r="153" spans="1:10" x14ac:dyDescent="0.25">
      <c r="A153" s="156" t="s">
        <v>359</v>
      </c>
      <c r="B153" s="157"/>
      <c r="C153" s="157"/>
      <c r="D153" s="157"/>
      <c r="E153" s="157"/>
      <c r="F153" s="158"/>
      <c r="G153" s="110"/>
      <c r="H153" s="110"/>
      <c r="I153" s="110"/>
      <c r="J153" s="69"/>
    </row>
    <row r="154" spans="1:10" x14ac:dyDescent="0.25">
      <c r="A154" s="156" t="s">
        <v>360</v>
      </c>
      <c r="B154" s="157"/>
      <c r="C154" s="157"/>
      <c r="D154" s="157"/>
      <c r="E154" s="157"/>
      <c r="F154" s="158"/>
      <c r="G154" s="110"/>
      <c r="H154" s="110"/>
      <c r="I154" s="110"/>
      <c r="J154" s="69"/>
    </row>
    <row r="155" spans="1:10" x14ac:dyDescent="0.25">
      <c r="A155" s="156" t="s">
        <v>361</v>
      </c>
      <c r="B155" s="157"/>
      <c r="C155" s="157"/>
      <c r="D155" s="157"/>
      <c r="E155" s="157"/>
      <c r="F155" s="158"/>
      <c r="G155" s="110"/>
      <c r="H155" s="110"/>
      <c r="I155" s="110"/>
      <c r="J155" s="69"/>
    </row>
    <row r="156" spans="1:10" x14ac:dyDescent="0.25">
      <c r="A156" s="156" t="s">
        <v>362</v>
      </c>
      <c r="B156" s="157"/>
      <c r="C156" s="157"/>
      <c r="D156" s="157"/>
      <c r="E156" s="157"/>
      <c r="F156" s="158"/>
      <c r="G156" s="110"/>
      <c r="H156" s="110"/>
      <c r="I156" s="110"/>
      <c r="J156" s="69"/>
    </row>
    <row r="157" spans="1:10" x14ac:dyDescent="0.25">
      <c r="A157" s="156" t="s">
        <v>363</v>
      </c>
      <c r="B157" s="157"/>
      <c r="C157" s="157"/>
      <c r="D157" s="157"/>
      <c r="E157" s="157"/>
      <c r="F157" s="158"/>
      <c r="G157" s="110"/>
      <c r="H157" s="110"/>
      <c r="I157" s="110"/>
      <c r="J157" s="69"/>
    </row>
    <row r="158" spans="1:10" x14ac:dyDescent="0.25">
      <c r="A158" s="156" t="s">
        <v>364</v>
      </c>
      <c r="B158" s="157"/>
      <c r="C158" s="157"/>
      <c r="D158" s="157"/>
      <c r="E158" s="157"/>
      <c r="F158" s="158"/>
      <c r="G158" s="110"/>
      <c r="H158" s="110"/>
      <c r="I158" s="110"/>
      <c r="J158" s="69"/>
    </row>
    <row r="159" spans="1:10" x14ac:dyDescent="0.25">
      <c r="A159" s="156" t="s">
        <v>365</v>
      </c>
      <c r="B159" s="157"/>
      <c r="C159" s="157"/>
      <c r="D159" s="157"/>
      <c r="E159" s="157"/>
      <c r="F159" s="158"/>
      <c r="G159" s="110"/>
      <c r="H159" s="110"/>
      <c r="I159" s="110"/>
      <c r="J159" s="69"/>
    </row>
    <row r="160" spans="1:10" x14ac:dyDescent="0.25">
      <c r="A160" s="156" t="s">
        <v>366</v>
      </c>
      <c r="B160" s="157"/>
      <c r="C160" s="157"/>
      <c r="D160" s="157"/>
      <c r="E160" s="157"/>
      <c r="F160" s="158"/>
      <c r="G160" s="110"/>
      <c r="H160" s="110"/>
      <c r="I160" s="110"/>
      <c r="J160" s="69"/>
    </row>
    <row r="161" spans="1:10" x14ac:dyDescent="0.25">
      <c r="A161" s="156" t="s">
        <v>367</v>
      </c>
      <c r="B161" s="157"/>
      <c r="C161" s="157"/>
      <c r="D161" s="157"/>
      <c r="E161" s="157"/>
      <c r="F161" s="158"/>
      <c r="G161" s="110"/>
      <c r="H161" s="110"/>
      <c r="I161" s="110"/>
      <c r="J161" s="69"/>
    </row>
    <row r="162" spans="1:10" x14ac:dyDescent="0.25">
      <c r="A162" s="156" t="s">
        <v>368</v>
      </c>
      <c r="B162" s="157"/>
      <c r="C162" s="157"/>
      <c r="D162" s="157"/>
      <c r="E162" s="157"/>
      <c r="F162" s="158"/>
      <c r="G162" s="110"/>
      <c r="H162" s="110"/>
      <c r="I162" s="110"/>
      <c r="J162" s="69"/>
    </row>
    <row r="163" spans="1:10" x14ac:dyDescent="0.25">
      <c r="A163" s="156" t="s">
        <v>369</v>
      </c>
      <c r="B163" s="157"/>
      <c r="C163" s="157"/>
      <c r="D163" s="157"/>
      <c r="E163" s="157"/>
      <c r="F163" s="158"/>
      <c r="G163" s="110"/>
      <c r="H163" s="110"/>
      <c r="I163" s="110"/>
      <c r="J163" s="69"/>
    </row>
    <row r="164" spans="1:10" x14ac:dyDescent="0.25">
      <c r="A164" s="156" t="s">
        <v>370</v>
      </c>
      <c r="B164" s="157"/>
      <c r="C164" s="157"/>
      <c r="D164" s="157"/>
      <c r="E164" s="157"/>
      <c r="F164" s="158"/>
      <c r="G164" s="110"/>
      <c r="H164" s="110"/>
      <c r="I164" s="110"/>
      <c r="J164" s="69"/>
    </row>
    <row r="165" spans="1:10" x14ac:dyDescent="0.25">
      <c r="A165" s="156" t="s">
        <v>371</v>
      </c>
      <c r="B165" s="157"/>
      <c r="C165" s="157"/>
      <c r="D165" s="157"/>
      <c r="E165" s="157"/>
      <c r="F165" s="158"/>
      <c r="G165" s="110"/>
      <c r="H165" s="110"/>
      <c r="I165" s="110"/>
      <c r="J165" s="69"/>
    </row>
    <row r="166" spans="1:10" x14ac:dyDescent="0.25">
      <c r="A166" s="156" t="s">
        <v>372</v>
      </c>
      <c r="B166" s="157"/>
      <c r="C166" s="157"/>
      <c r="D166" s="157"/>
      <c r="E166" s="157"/>
      <c r="F166" s="158"/>
      <c r="G166" s="110"/>
      <c r="H166" s="110"/>
      <c r="I166" s="110"/>
      <c r="J166" s="69"/>
    </row>
    <row r="167" spans="1:10" x14ac:dyDescent="0.25">
      <c r="A167" s="156" t="s">
        <v>373</v>
      </c>
      <c r="B167" s="157"/>
      <c r="C167" s="157"/>
      <c r="D167" s="157"/>
      <c r="E167" s="157"/>
      <c r="F167" s="158"/>
      <c r="G167" s="110"/>
      <c r="H167" s="110"/>
      <c r="I167" s="110"/>
      <c r="J167" s="69"/>
    </row>
    <row r="168" spans="1:10" x14ac:dyDescent="0.25">
      <c r="A168" s="156" t="s">
        <v>374</v>
      </c>
      <c r="B168" s="157"/>
      <c r="C168" s="157"/>
      <c r="D168" s="157"/>
      <c r="E168" s="157"/>
      <c r="F168" s="158"/>
      <c r="G168" s="110"/>
      <c r="H168" s="110"/>
      <c r="I168" s="110"/>
      <c r="J168" s="69"/>
    </row>
    <row r="169" spans="1:10" x14ac:dyDescent="0.25">
      <c r="A169" s="156" t="s">
        <v>375</v>
      </c>
      <c r="B169" s="157"/>
      <c r="C169" s="157"/>
      <c r="D169" s="157"/>
      <c r="E169" s="157"/>
      <c r="F169" s="158"/>
      <c r="G169" s="110"/>
      <c r="H169" s="110"/>
      <c r="I169" s="110"/>
      <c r="J169" s="69"/>
    </row>
    <row r="170" spans="1:10" x14ac:dyDescent="0.25">
      <c r="A170" s="111"/>
      <c r="B170" s="112"/>
      <c r="C170" s="112"/>
      <c r="D170" s="112"/>
      <c r="E170" s="112"/>
      <c r="F170" s="112"/>
      <c r="G170" s="110"/>
      <c r="H170" s="110"/>
      <c r="I170" s="110"/>
      <c r="J170" s="69"/>
    </row>
    <row r="171" spans="1:10" x14ac:dyDescent="0.25">
      <c r="A171" s="47" t="s">
        <v>431</v>
      </c>
      <c r="B171" s="47"/>
      <c r="C171" s="47"/>
      <c r="D171" s="47"/>
      <c r="E171" s="47"/>
      <c r="F171" s="118"/>
      <c r="G171" s="118"/>
      <c r="H171" s="69"/>
      <c r="I171" s="69"/>
      <c r="J171" s="69"/>
    </row>
    <row r="172" spans="1:10" x14ac:dyDescent="0.25">
      <c r="A172" s="47"/>
      <c r="F172" s="138"/>
      <c r="G172" s="138"/>
    </row>
    <row r="173" spans="1:10" ht="29.25" customHeight="1" x14ac:dyDescent="0.25">
      <c r="A173" s="197" t="s">
        <v>411</v>
      </c>
      <c r="B173" s="197"/>
      <c r="C173" s="197"/>
      <c r="D173" s="197"/>
      <c r="E173" s="197"/>
      <c r="F173" s="197"/>
    </row>
    <row r="174" spans="1:10" x14ac:dyDescent="0.25">
      <c r="A174" s="198" t="s">
        <v>432</v>
      </c>
      <c r="B174" s="198"/>
      <c r="C174" s="198"/>
      <c r="D174" s="198"/>
      <c r="E174" s="198"/>
      <c r="F174" s="198"/>
    </row>
    <row r="175" spans="1:10" ht="22.5" customHeight="1" x14ac:dyDescent="0.25">
      <c r="A175" s="201" t="s">
        <v>433</v>
      </c>
      <c r="B175" s="201"/>
      <c r="C175" s="201"/>
      <c r="D175" s="201"/>
      <c r="E175" s="201"/>
      <c r="F175" s="201"/>
    </row>
    <row r="176" spans="1:10" x14ac:dyDescent="0.25">
      <c r="A176" s="119" t="s">
        <v>434</v>
      </c>
      <c r="B176" s="119"/>
      <c r="C176" s="119"/>
      <c r="D176" s="119"/>
      <c r="E176" s="119"/>
      <c r="F176" s="119"/>
    </row>
    <row r="177" spans="1:6" x14ac:dyDescent="0.25">
      <c r="A177" s="52" t="s">
        <v>435</v>
      </c>
      <c r="B177" s="52"/>
      <c r="C177" s="52"/>
      <c r="D177" s="52"/>
      <c r="E177" s="52"/>
      <c r="F177" s="52"/>
    </row>
    <row r="178" spans="1:6" ht="22.5" customHeight="1" x14ac:dyDescent="0.25">
      <c r="A178" s="197" t="s">
        <v>417</v>
      </c>
      <c r="B178" s="197"/>
      <c r="C178" s="197"/>
      <c r="D178" s="197"/>
      <c r="E178" s="197"/>
      <c r="F178" s="197"/>
    </row>
    <row r="179" spans="1:6" x14ac:dyDescent="0.25">
      <c r="A179" s="47" t="s">
        <v>436</v>
      </c>
      <c r="C179" s="120"/>
    </row>
    <row r="180" spans="1:6" x14ac:dyDescent="0.25">
      <c r="A180" s="47" t="s">
        <v>437</v>
      </c>
    </row>
    <row r="181" spans="1:6" x14ac:dyDescent="0.25">
      <c r="A181" s="47" t="s">
        <v>438</v>
      </c>
    </row>
    <row r="182" spans="1:6" x14ac:dyDescent="0.25">
      <c r="A182" s="47" t="s">
        <v>439</v>
      </c>
      <c r="C182" s="117"/>
      <c r="D182" s="117"/>
      <c r="E182" s="117"/>
    </row>
    <row r="183" spans="1:6" x14ac:dyDescent="0.25">
      <c r="A183" s="47" t="s">
        <v>440</v>
      </c>
    </row>
    <row r="186" spans="1:6" x14ac:dyDescent="0.25">
      <c r="A186" s="47" t="s">
        <v>441</v>
      </c>
    </row>
    <row r="189" spans="1:6" x14ac:dyDescent="0.25">
      <c r="B189" s="200" t="s">
        <v>442</v>
      </c>
      <c r="C189" s="200"/>
      <c r="D189" s="200"/>
      <c r="E189" s="200"/>
    </row>
    <row r="190" spans="1:6" x14ac:dyDescent="0.25">
      <c r="B190" s="200"/>
      <c r="C190" s="200"/>
      <c r="D190" s="200"/>
      <c r="E190" s="200"/>
    </row>
    <row r="191" spans="1:6" x14ac:dyDescent="0.25">
      <c r="B191" s="200"/>
      <c r="C191" s="200"/>
      <c r="D191" s="200"/>
      <c r="E191" s="200"/>
    </row>
  </sheetData>
  <mergeCells count="88">
    <mergeCell ref="A178:F178"/>
    <mergeCell ref="B189:E191"/>
    <mergeCell ref="A1:J1"/>
    <mergeCell ref="A2:J2"/>
    <mergeCell ref="A168:F168"/>
    <mergeCell ref="A169:F169"/>
    <mergeCell ref="F172:G172"/>
    <mergeCell ref="A173:F173"/>
    <mergeCell ref="A174:F174"/>
    <mergeCell ref="A175:F175"/>
    <mergeCell ref="A162:F162"/>
    <mergeCell ref="A163:F163"/>
    <mergeCell ref="A164:F164"/>
    <mergeCell ref="A165:F165"/>
    <mergeCell ref="A166:F166"/>
    <mergeCell ref="A167:F167"/>
    <mergeCell ref="A161:F161"/>
    <mergeCell ref="A150:F150"/>
    <mergeCell ref="A151:F151"/>
    <mergeCell ref="A152:F152"/>
    <mergeCell ref="A153:F153"/>
    <mergeCell ref="A154:F154"/>
    <mergeCell ref="A155:F155"/>
    <mergeCell ref="A156:F156"/>
    <mergeCell ref="A157:F157"/>
    <mergeCell ref="A158:F158"/>
    <mergeCell ref="A159:F159"/>
    <mergeCell ref="A160:F160"/>
    <mergeCell ref="A149:F149"/>
    <mergeCell ref="A138:F138"/>
    <mergeCell ref="A139:F139"/>
    <mergeCell ref="A140:F140"/>
    <mergeCell ref="A141:F141"/>
    <mergeCell ref="A142:F142"/>
    <mergeCell ref="A143:F143"/>
    <mergeCell ref="A144:F144"/>
    <mergeCell ref="A145:F145"/>
    <mergeCell ref="A146:F146"/>
    <mergeCell ref="A147:F147"/>
    <mergeCell ref="A148:F148"/>
    <mergeCell ref="A137:F137"/>
    <mergeCell ref="A126:F126"/>
    <mergeCell ref="A127:F127"/>
    <mergeCell ref="A128:F128"/>
    <mergeCell ref="A129:F129"/>
    <mergeCell ref="A130:F130"/>
    <mergeCell ref="A131:F131"/>
    <mergeCell ref="A132:F132"/>
    <mergeCell ref="A133:F133"/>
    <mergeCell ref="A134:F134"/>
    <mergeCell ref="A135:F135"/>
    <mergeCell ref="A136:F136"/>
    <mergeCell ref="A125:F125"/>
    <mergeCell ref="A114:F114"/>
    <mergeCell ref="A115:F115"/>
    <mergeCell ref="A116:F116"/>
    <mergeCell ref="A117:F117"/>
    <mergeCell ref="A118:F118"/>
    <mergeCell ref="A119:F119"/>
    <mergeCell ref="A120:F120"/>
    <mergeCell ref="A121:F121"/>
    <mergeCell ref="A122:F122"/>
    <mergeCell ref="A123:F123"/>
    <mergeCell ref="A124:F124"/>
    <mergeCell ref="A113:F113"/>
    <mergeCell ref="A102:F102"/>
    <mergeCell ref="A103:F103"/>
    <mergeCell ref="A104:F104"/>
    <mergeCell ref="A105:F105"/>
    <mergeCell ref="A106:F106"/>
    <mergeCell ref="A107:F107"/>
    <mergeCell ref="A108:F108"/>
    <mergeCell ref="A109:F109"/>
    <mergeCell ref="A110:F110"/>
    <mergeCell ref="A111:F111"/>
    <mergeCell ref="A112:F112"/>
    <mergeCell ref="A101:F101"/>
    <mergeCell ref="B3:J3"/>
    <mergeCell ref="A4:J4"/>
    <mergeCell ref="A28:I28"/>
    <mergeCell ref="A42:I42"/>
    <mergeCell ref="A94:F94"/>
    <mergeCell ref="A95:F95"/>
    <mergeCell ref="A96:F96"/>
    <mergeCell ref="A97:F97"/>
    <mergeCell ref="A98:F98"/>
    <mergeCell ref="A99:F99"/>
    <mergeCell ref="A100:F100"/>
  </mergeCells>
  <dataValidations count="4">
    <dataValidation type="list" allowBlank="1" sqref="B6:B13">
      <formula1>"DAS,DAS-1,DAS-2,DAS-3,DAS-4,DAS-5,CAA-1,CAA-2,CAA-3,CAA-4,CAA-5"</formula1>
    </dataValidation>
    <dataValidation type="list" allowBlank="1" sqref="B30:B33">
      <formula1>"FDA,FDA-1,FDA-2,FDA-3,FDA-4"</formula1>
    </dataValidation>
    <dataValidation type="list" allowBlank="1" sqref="B44:B81">
      <formula1>"FGS-1,FGS-2,FGS-3,FGA-1,FGA-2,FGA-3"</formula1>
    </dataValidation>
    <dataValidation type="list" allowBlank="1" sqref="D44:D81 D30:D33 D6:D13">
      <formula1>"AGP,CLH,CLT,COM,CTD,CTI,DES,DISP,ELE,ESG,EST,EXM,EXQ,EXR,FRQ,REV,VAGO"</formula1>
    </dataValidation>
  </dataValidations>
  <pageMargins left="0.51181102362204722" right="0.51181102362204722" top="0.78740157480314965" bottom="0.78740157480314965" header="0.31496062992125984" footer="0.31496062992125984"/>
  <pageSetup paperSize="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93"/>
  <sheetViews>
    <sheetView workbookViewId="0">
      <selection sqref="A1:XFD2"/>
    </sheetView>
  </sheetViews>
  <sheetFormatPr defaultRowHeight="15" x14ac:dyDescent="0.25"/>
  <cols>
    <col min="1" max="1" width="59.28515625" customWidth="1"/>
    <col min="3" max="3" width="12.5703125" customWidth="1"/>
    <col min="6" max="6" width="66" customWidth="1"/>
    <col min="7" max="8" width="12.42578125" customWidth="1"/>
    <col min="9" max="9" width="12.7109375" customWidth="1"/>
    <col min="10" max="10" width="13.85546875" customWidth="1"/>
  </cols>
  <sheetData>
    <row r="1" spans="1:27" ht="21" x14ac:dyDescent="0.35">
      <c r="A1" s="145" t="s">
        <v>85</v>
      </c>
      <c r="B1" s="146"/>
      <c r="C1" s="146"/>
      <c r="D1" s="146"/>
      <c r="E1" s="146"/>
      <c r="F1" s="146"/>
      <c r="G1" s="146"/>
      <c r="H1" s="146"/>
      <c r="I1" s="146"/>
      <c r="J1" s="146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</row>
    <row r="2" spans="1:27" ht="21" x14ac:dyDescent="0.3">
      <c r="A2" s="147" t="s">
        <v>86</v>
      </c>
      <c r="B2" s="148"/>
      <c r="C2" s="148"/>
      <c r="D2" s="148"/>
      <c r="E2" s="148"/>
      <c r="F2" s="148"/>
      <c r="G2" s="148"/>
      <c r="H2" s="148"/>
      <c r="I2" s="148"/>
      <c r="J2" s="148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5"/>
      <c r="AA2" s="55"/>
    </row>
    <row r="3" spans="1:27" x14ac:dyDescent="0.25">
      <c r="A3" s="114" t="s">
        <v>455</v>
      </c>
      <c r="B3" s="181" t="s">
        <v>11</v>
      </c>
      <c r="C3" s="182"/>
      <c r="D3" s="182"/>
      <c r="E3" s="182"/>
      <c r="F3" s="182"/>
      <c r="G3" s="182"/>
      <c r="H3" s="182"/>
      <c r="I3" s="182"/>
      <c r="J3" s="183"/>
    </row>
    <row r="4" spans="1:27" x14ac:dyDescent="0.25">
      <c r="A4" s="184" t="s">
        <v>87</v>
      </c>
      <c r="B4" s="185"/>
      <c r="C4" s="185"/>
      <c r="D4" s="185"/>
      <c r="E4" s="185"/>
      <c r="F4" s="185"/>
      <c r="G4" s="185"/>
      <c r="H4" s="185"/>
      <c r="I4" s="185"/>
      <c r="J4" s="186"/>
    </row>
    <row r="5" spans="1:27" ht="22.5" x14ac:dyDescent="0.25">
      <c r="A5" s="56" t="s">
        <v>88</v>
      </c>
      <c r="B5" s="57" t="s">
        <v>89</v>
      </c>
      <c r="C5" s="57" t="s">
        <v>90</v>
      </c>
      <c r="D5" s="57" t="s">
        <v>91</v>
      </c>
      <c r="E5" s="57" t="s">
        <v>92</v>
      </c>
      <c r="F5" s="56" t="s">
        <v>93</v>
      </c>
      <c r="G5" s="57" t="s">
        <v>94</v>
      </c>
      <c r="H5" s="57" t="s">
        <v>95</v>
      </c>
      <c r="I5" s="57" t="s">
        <v>96</v>
      </c>
      <c r="J5" s="57" t="s">
        <v>97</v>
      </c>
    </row>
    <row r="6" spans="1:27" x14ac:dyDescent="0.25">
      <c r="A6" s="58" t="s">
        <v>418</v>
      </c>
      <c r="B6" s="59" t="s">
        <v>99</v>
      </c>
      <c r="C6" s="60" t="s">
        <v>100</v>
      </c>
      <c r="D6" s="60" t="s">
        <v>101</v>
      </c>
      <c r="E6" s="61">
        <v>1</v>
      </c>
      <c r="F6" s="62" t="s">
        <v>443</v>
      </c>
      <c r="G6" s="63">
        <v>0</v>
      </c>
      <c r="H6" s="63">
        <v>8479.33</v>
      </c>
      <c r="I6" s="63">
        <v>9360</v>
      </c>
      <c r="J6" s="64">
        <v>17839.330000000002</v>
      </c>
    </row>
    <row r="7" spans="1:27" x14ac:dyDescent="0.25">
      <c r="A7" s="58" t="s">
        <v>103</v>
      </c>
      <c r="B7" s="59" t="s">
        <v>104</v>
      </c>
      <c r="C7" s="60" t="s">
        <v>105</v>
      </c>
      <c r="D7" s="60" t="s">
        <v>14</v>
      </c>
      <c r="E7" s="61">
        <v>1</v>
      </c>
      <c r="F7" s="62" t="s">
        <v>106</v>
      </c>
      <c r="G7" s="63">
        <v>0</v>
      </c>
      <c r="H7" s="63">
        <v>1079.06</v>
      </c>
      <c r="I7" s="63">
        <v>4316.21</v>
      </c>
      <c r="J7" s="64">
        <v>5395.27</v>
      </c>
    </row>
    <row r="8" spans="1:27" x14ac:dyDescent="0.25">
      <c r="A8" s="58" t="s">
        <v>107</v>
      </c>
      <c r="B8" s="60" t="s">
        <v>104</v>
      </c>
      <c r="C8" s="60" t="s">
        <v>108</v>
      </c>
      <c r="D8" s="60" t="s">
        <v>14</v>
      </c>
      <c r="E8" s="61">
        <v>1</v>
      </c>
      <c r="F8" s="62" t="s">
        <v>109</v>
      </c>
      <c r="G8" s="63">
        <v>0</v>
      </c>
      <c r="H8" s="63">
        <v>1079.06</v>
      </c>
      <c r="I8" s="63">
        <v>4316.21</v>
      </c>
      <c r="J8" s="64">
        <v>5395.27</v>
      </c>
    </row>
    <row r="9" spans="1:27" x14ac:dyDescent="0.25">
      <c r="A9" s="58" t="s">
        <v>110</v>
      </c>
      <c r="B9" s="59" t="s">
        <v>111</v>
      </c>
      <c r="C9" s="60" t="s">
        <v>112</v>
      </c>
      <c r="D9" s="60" t="s">
        <v>14</v>
      </c>
      <c r="E9" s="61">
        <v>1</v>
      </c>
      <c r="F9" s="62" t="s">
        <v>113</v>
      </c>
      <c r="G9" s="63">
        <v>0</v>
      </c>
      <c r="H9" s="63">
        <v>500.99</v>
      </c>
      <c r="I9" s="63">
        <v>2003.96</v>
      </c>
      <c r="J9" s="64">
        <v>2504.9499999999998</v>
      </c>
    </row>
    <row r="10" spans="1:27" x14ac:dyDescent="0.25">
      <c r="A10" s="58" t="s">
        <v>114</v>
      </c>
      <c r="B10" s="59" t="s">
        <v>115</v>
      </c>
      <c r="C10" s="60" t="s">
        <v>116</v>
      </c>
      <c r="D10" s="60" t="s">
        <v>14</v>
      </c>
      <c r="E10" s="61">
        <v>1</v>
      </c>
      <c r="F10" s="65" t="s">
        <v>127</v>
      </c>
      <c r="G10" s="63">
        <v>0</v>
      </c>
      <c r="H10" s="63">
        <v>0</v>
      </c>
      <c r="I10" s="63">
        <v>0</v>
      </c>
      <c r="J10" s="63">
        <v>0</v>
      </c>
    </row>
    <row r="11" spans="1:27" x14ac:dyDescent="0.25">
      <c r="A11" s="58" t="s">
        <v>118</v>
      </c>
      <c r="B11" s="59" t="s">
        <v>115</v>
      </c>
      <c r="C11" s="60" t="s">
        <v>119</v>
      </c>
      <c r="D11" s="60" t="s">
        <v>14</v>
      </c>
      <c r="E11" s="61">
        <v>1</v>
      </c>
      <c r="F11" s="62" t="s">
        <v>120</v>
      </c>
      <c r="G11" s="63">
        <v>0</v>
      </c>
      <c r="H11" s="63">
        <v>700.75</v>
      </c>
      <c r="I11" s="63">
        <v>3083.01</v>
      </c>
      <c r="J11" s="64">
        <v>3783.76</v>
      </c>
    </row>
    <row r="12" spans="1:27" x14ac:dyDescent="0.25">
      <c r="A12" s="58" t="s">
        <v>121</v>
      </c>
      <c r="B12" s="59" t="s">
        <v>115</v>
      </c>
      <c r="C12" s="60" t="s">
        <v>122</v>
      </c>
      <c r="D12" s="60" t="s">
        <v>14</v>
      </c>
      <c r="E12" s="61">
        <v>1</v>
      </c>
      <c r="F12" s="62" t="s">
        <v>123</v>
      </c>
      <c r="G12" s="63">
        <v>0</v>
      </c>
      <c r="H12" s="63">
        <v>700.75</v>
      </c>
      <c r="I12" s="63">
        <v>3083.01</v>
      </c>
      <c r="J12" s="64">
        <v>3783.76</v>
      </c>
    </row>
    <row r="13" spans="1:27" x14ac:dyDescent="0.25">
      <c r="A13" s="58" t="s">
        <v>124</v>
      </c>
      <c r="B13" s="59" t="s">
        <v>125</v>
      </c>
      <c r="C13" s="60" t="s">
        <v>126</v>
      </c>
      <c r="D13" s="60" t="s">
        <v>14</v>
      </c>
      <c r="E13" s="61">
        <v>1</v>
      </c>
      <c r="F13" s="65" t="s">
        <v>127</v>
      </c>
      <c r="G13" s="63">
        <v>0</v>
      </c>
      <c r="H13" s="63">
        <v>0</v>
      </c>
      <c r="I13" s="63">
        <v>0</v>
      </c>
      <c r="J13" s="63">
        <v>0</v>
      </c>
    </row>
    <row r="14" spans="1:27" ht="33.75" x14ac:dyDescent="0.25">
      <c r="A14" s="66" t="s">
        <v>128</v>
      </c>
      <c r="B14" s="66" t="s">
        <v>129</v>
      </c>
      <c r="C14" s="67" t="s">
        <v>130</v>
      </c>
      <c r="D14" s="67" t="s">
        <v>131</v>
      </c>
      <c r="E14" s="67" t="s">
        <v>132</v>
      </c>
      <c r="F14" s="68"/>
      <c r="G14" s="67" t="s">
        <v>133</v>
      </c>
      <c r="H14" s="67" t="s">
        <v>134</v>
      </c>
      <c r="I14" s="67" t="s">
        <v>135</v>
      </c>
      <c r="J14" s="69"/>
    </row>
    <row r="15" spans="1:27" x14ac:dyDescent="0.25">
      <c r="A15" s="70" t="s">
        <v>136</v>
      </c>
      <c r="B15" s="71" t="s">
        <v>137</v>
      </c>
      <c r="C15" s="72">
        <f ca="1">SUMIFS($E$13:$E$16,$B$13:$B$16,"DAS",$D$13:$D$16,"&lt;&gt;VAGO")</f>
        <v>0</v>
      </c>
      <c r="D15" s="72">
        <f ca="1">SUMIFS($E$13:$E$16,$B$13:$B$16,"DAS",$D$13:$D$16,"VAGO")</f>
        <v>0</v>
      </c>
      <c r="E15" s="72">
        <f t="shared" ref="E15:E25" ca="1" si="0">C15+D15</f>
        <v>0</v>
      </c>
      <c r="F15" s="73"/>
      <c r="G15" s="74">
        <f ca="1">SUMIF($B$13:$B$16,"DAS",$G$13:$G$16)</f>
        <v>0</v>
      </c>
      <c r="H15" s="74">
        <f ca="1">SUMIF($B$13:$B$16,"DAS",$H$13:$H$16)</f>
        <v>0</v>
      </c>
      <c r="I15" s="74">
        <f ca="1">SUMIF($B$13:$B$16,"DAS",$I$13:$I$16)</f>
        <v>0</v>
      </c>
      <c r="J15" s="69"/>
    </row>
    <row r="16" spans="1:27" x14ac:dyDescent="0.25">
      <c r="A16" s="70" t="s">
        <v>138</v>
      </c>
      <c r="B16" s="71" t="s">
        <v>99</v>
      </c>
      <c r="C16" s="72">
        <v>1</v>
      </c>
      <c r="D16" s="72">
        <f ca="1">SUMIFS($E$13:$E$16,$B$13:$B$16,"DAS-1",$D$13:$D$16,"VAGO")</f>
        <v>0</v>
      </c>
      <c r="E16" s="72">
        <f t="shared" ca="1" si="0"/>
        <v>1</v>
      </c>
      <c r="F16" s="75"/>
      <c r="G16" s="74">
        <f ca="1">SUMIF($B$13:$B$16,"DAS-1",$G$13:$G$16)</f>
        <v>0</v>
      </c>
      <c r="H16" s="76">
        <v>8479.33</v>
      </c>
      <c r="I16" s="76">
        <v>9360</v>
      </c>
      <c r="J16" s="69"/>
    </row>
    <row r="17" spans="1:10" x14ac:dyDescent="0.25">
      <c r="A17" s="70" t="s">
        <v>139</v>
      </c>
      <c r="B17" s="71" t="s">
        <v>140</v>
      </c>
      <c r="C17" s="72">
        <f>SUMIFS($E$13:$E$16,$B$13:$B$16,"DAS-2",$D$13:$D$16,"&lt;&gt;VAGO")</f>
        <v>0</v>
      </c>
      <c r="D17" s="72">
        <v>0</v>
      </c>
      <c r="E17" s="72">
        <f t="shared" si="0"/>
        <v>0</v>
      </c>
      <c r="F17" s="75"/>
      <c r="G17" s="74">
        <f>SUMIF($B$13:$B$16,"DAS-2",$G$13:$G$16)</f>
        <v>0</v>
      </c>
      <c r="H17" s="74">
        <f>SUMIF($B$13:$B$16,"DAS-2",$H$13:$H$16)</f>
        <v>0</v>
      </c>
      <c r="I17" s="74">
        <f>SUMIF($B$13:$B$16,"DAS-2",$I$13:$I$16)</f>
        <v>0</v>
      </c>
      <c r="J17" s="69"/>
    </row>
    <row r="18" spans="1:10" x14ac:dyDescent="0.25">
      <c r="A18" s="70" t="s">
        <v>141</v>
      </c>
      <c r="B18" s="71" t="s">
        <v>142</v>
      </c>
      <c r="C18" s="72">
        <f>SUMIFS($E$13:$E$16,$B$13:$B$16,"DAS-3",$D$13:$D$16,"&lt;&gt;VAGO")</f>
        <v>0</v>
      </c>
      <c r="D18" s="72">
        <f>SUMIFS($E$13:$E$16,$B$13:$B$16,"DAS-3",$D$13:$D$16,"VAGO")</f>
        <v>0</v>
      </c>
      <c r="E18" s="72">
        <f t="shared" si="0"/>
        <v>0</v>
      </c>
      <c r="F18" s="75"/>
      <c r="G18" s="74">
        <f>SUMIF($B$13:$B$16,"DAS-3",$G$13:$G$16)</f>
        <v>0</v>
      </c>
      <c r="H18" s="74">
        <f>SUMIF($B$13:$B$16,"DAS-3",$H$13:$H$16)</f>
        <v>0</v>
      </c>
      <c r="I18" s="74">
        <f>SUMIF($B$13:$B$16,"DAS-3",$I$13:$I$16)</f>
        <v>0</v>
      </c>
      <c r="J18" s="69"/>
    </row>
    <row r="19" spans="1:10" x14ac:dyDescent="0.25">
      <c r="A19" s="77" t="s">
        <v>143</v>
      </c>
      <c r="B19" s="71" t="s">
        <v>144</v>
      </c>
      <c r="C19" s="72">
        <f>SUMIFS($E$13:$E$16,$B$13:$B$16,"DAS-4",$D$13:$D$16,"&lt;&gt;VAGO")</f>
        <v>0</v>
      </c>
      <c r="D19" s="72">
        <f>SUMIFS($E$13:$E$16,$B$13:$B$16,"DAS-4",$D$13:$D$16,"VAGO")</f>
        <v>0</v>
      </c>
      <c r="E19" s="72">
        <f t="shared" si="0"/>
        <v>0</v>
      </c>
      <c r="F19" s="78"/>
      <c r="G19" s="74">
        <f>SUMIF($B$13:$B$16,"DAS-4",$G$13:$G$16)</f>
        <v>0</v>
      </c>
      <c r="H19" s="74">
        <f>SUMIF($B$13:$B$16,"DAS-4",$H$13:$H$16)</f>
        <v>0</v>
      </c>
      <c r="I19" s="74">
        <f>SUMIF($B$13:$B$16,"DAS-4",$I$13:$I$16)</f>
        <v>0</v>
      </c>
      <c r="J19" s="69"/>
    </row>
    <row r="20" spans="1:10" x14ac:dyDescent="0.25">
      <c r="A20" s="77" t="s">
        <v>145</v>
      </c>
      <c r="B20" s="71" t="s">
        <v>104</v>
      </c>
      <c r="C20" s="72">
        <v>2</v>
      </c>
      <c r="D20" s="72">
        <v>0</v>
      </c>
      <c r="E20" s="72">
        <v>2</v>
      </c>
      <c r="F20" s="78"/>
      <c r="G20" s="74">
        <f>SUMIF($B$13:$B$16,"DAS-5",$G$13:$G$16)</f>
        <v>0</v>
      </c>
      <c r="H20" s="76">
        <v>2079.12</v>
      </c>
      <c r="I20" s="76">
        <v>8632.42</v>
      </c>
      <c r="J20" s="69"/>
    </row>
    <row r="21" spans="1:10" x14ac:dyDescent="0.25">
      <c r="A21" s="77" t="s">
        <v>146</v>
      </c>
      <c r="B21" s="71" t="s">
        <v>147</v>
      </c>
      <c r="C21" s="72">
        <f>SUMIFS($E$13:$E$16,$B$13:$B$16,"CAA-1",$D$13:$D$16,"&lt;&gt;VAGO")</f>
        <v>0</v>
      </c>
      <c r="D21" s="72">
        <f>SUMIFS($E$13:$E$16,$B$13:$B$16,"CAA-1",$D$13:$D$16,"VAGO")</f>
        <v>0</v>
      </c>
      <c r="E21" s="72">
        <f t="shared" si="0"/>
        <v>0</v>
      </c>
      <c r="F21" s="78"/>
      <c r="G21" s="74">
        <f>SUMIF($B$13:$B$16,"CAA-1",$G$13:$G$16)</f>
        <v>0</v>
      </c>
      <c r="H21" s="74">
        <f>SUMIF($B$13:$B$16,"CAA-1",$H$13:$H$16)</f>
        <v>0</v>
      </c>
      <c r="I21" s="74">
        <f>SUMIF($B$13:$B$16,"CAA-1",$I$13:$I$16)</f>
        <v>0</v>
      </c>
      <c r="J21" s="69"/>
    </row>
    <row r="22" spans="1:10" x14ac:dyDescent="0.25">
      <c r="A22" s="77" t="s">
        <v>148</v>
      </c>
      <c r="B22" s="71" t="s">
        <v>115</v>
      </c>
      <c r="C22" s="72">
        <v>2</v>
      </c>
      <c r="D22" s="72">
        <v>1</v>
      </c>
      <c r="E22" s="72">
        <v>3</v>
      </c>
      <c r="F22" s="78"/>
      <c r="G22" s="74">
        <f>SUMIF($B$13:$B$16,"CAA-2",$G$13:$G$16)</f>
        <v>0</v>
      </c>
      <c r="H22" s="76">
        <v>1401.5</v>
      </c>
      <c r="I22" s="76">
        <v>6166.02</v>
      </c>
      <c r="J22" s="69"/>
    </row>
    <row r="23" spans="1:10" x14ac:dyDescent="0.25">
      <c r="A23" s="77" t="s">
        <v>149</v>
      </c>
      <c r="B23" s="71" t="s">
        <v>111</v>
      </c>
      <c r="C23" s="72">
        <v>1</v>
      </c>
      <c r="D23" s="72">
        <v>0</v>
      </c>
      <c r="E23" s="72">
        <f t="shared" si="0"/>
        <v>1</v>
      </c>
      <c r="F23" s="75" t="s">
        <v>150</v>
      </c>
      <c r="G23" s="74">
        <f>SUMIF($B$13:$B$16,"CAA-3",$G$13:$G$16)</f>
        <v>0</v>
      </c>
      <c r="H23" s="76">
        <v>500.99</v>
      </c>
      <c r="I23" s="76">
        <v>2003.96</v>
      </c>
      <c r="J23" s="69"/>
    </row>
    <row r="24" spans="1:10" x14ac:dyDescent="0.25">
      <c r="A24" s="77" t="s">
        <v>151</v>
      </c>
      <c r="B24" s="71" t="s">
        <v>125</v>
      </c>
      <c r="C24" s="72">
        <v>1</v>
      </c>
      <c r="D24" s="72">
        <v>1</v>
      </c>
      <c r="E24" s="72">
        <v>0</v>
      </c>
      <c r="F24" s="75"/>
      <c r="G24" s="74">
        <f>SUMIF($B$13:$B$16,"CAA-4",$G$13:$G$16)</f>
        <v>0</v>
      </c>
      <c r="H24" s="74">
        <f>SUMIF($B$13:$B$16,"CAA-4",$G$13:$G$16)</f>
        <v>0</v>
      </c>
      <c r="I24" s="74">
        <f>SUMIF($B$13:$B$16,"CAA-4",$G$13:$G$16)</f>
        <v>0</v>
      </c>
      <c r="J24" s="69"/>
    </row>
    <row r="25" spans="1:10" x14ac:dyDescent="0.25">
      <c r="A25" s="77" t="s">
        <v>152</v>
      </c>
      <c r="B25" s="71" t="s">
        <v>153</v>
      </c>
      <c r="C25" s="72">
        <f>SUMIFS($E$13:$E$16,$B$13:$B$16,"CAA-5",$D$13:$D$16,"&lt;&gt;VAGO")</f>
        <v>0</v>
      </c>
      <c r="D25" s="72">
        <f>SUMIFS($E$13:$E$16,$B$13:$B$16,"CAA-5",$D$13:$D$16,"VAGO")</f>
        <v>0</v>
      </c>
      <c r="E25" s="72">
        <f t="shared" si="0"/>
        <v>0</v>
      </c>
      <c r="F25" s="75"/>
      <c r="G25" s="74">
        <f>SUMIF($B$13:$B$16,"CAA-5",$G$13:$G$16)</f>
        <v>0</v>
      </c>
      <c r="H25" s="74">
        <f>SUMIF($B$13:$B$16,"CAA-5",$H$13:$H$16)</f>
        <v>0</v>
      </c>
      <c r="I25" s="74">
        <f>SUMIF($B$13:$B$16,"CAA-5",$I$13:$I$16)</f>
        <v>0</v>
      </c>
      <c r="J25" s="69"/>
    </row>
    <row r="26" spans="1:10" x14ac:dyDescent="0.25">
      <c r="A26" s="66" t="s">
        <v>154</v>
      </c>
      <c r="B26" s="79"/>
      <c r="C26" s="67">
        <v>6</v>
      </c>
      <c r="D26" s="67">
        <v>2</v>
      </c>
      <c r="E26" s="67">
        <v>8</v>
      </c>
      <c r="F26" s="79"/>
      <c r="G26" s="80">
        <f ca="1">SUM(G15:G25)</f>
        <v>0</v>
      </c>
      <c r="H26" s="80">
        <v>13872.44</v>
      </c>
      <c r="I26" s="80">
        <v>32828.42</v>
      </c>
      <c r="J26" s="69"/>
    </row>
    <row r="27" spans="1:10" x14ac:dyDescent="0.25">
      <c r="A27" s="81"/>
      <c r="B27" s="81"/>
      <c r="C27" s="81"/>
      <c r="D27" s="81"/>
      <c r="E27" s="81"/>
      <c r="F27" s="81"/>
      <c r="G27" s="81"/>
      <c r="H27" s="82"/>
      <c r="I27" s="82"/>
      <c r="J27" s="69"/>
    </row>
    <row r="28" spans="1:10" x14ac:dyDescent="0.25">
      <c r="A28" s="187" t="s">
        <v>155</v>
      </c>
      <c r="B28" s="182"/>
      <c r="C28" s="182"/>
      <c r="D28" s="182"/>
      <c r="E28" s="182"/>
      <c r="F28" s="182"/>
      <c r="G28" s="182"/>
      <c r="H28" s="182"/>
      <c r="I28" s="183"/>
      <c r="J28" s="69"/>
    </row>
    <row r="29" spans="1:10" ht="22.5" x14ac:dyDescent="0.25">
      <c r="A29" s="57" t="s">
        <v>156</v>
      </c>
      <c r="B29" s="57" t="s">
        <v>157</v>
      </c>
      <c r="C29" s="57" t="s">
        <v>158</v>
      </c>
      <c r="D29" s="57" t="s">
        <v>159</v>
      </c>
      <c r="E29" s="57" t="s">
        <v>160</v>
      </c>
      <c r="F29" s="57" t="s">
        <v>161</v>
      </c>
      <c r="G29" s="57" t="s">
        <v>162</v>
      </c>
      <c r="H29" s="57" t="s">
        <v>163</v>
      </c>
      <c r="I29" s="57" t="s">
        <v>164</v>
      </c>
      <c r="J29" s="69"/>
    </row>
    <row r="30" spans="1:10" x14ac:dyDescent="0.25">
      <c r="A30" s="83" t="s">
        <v>165</v>
      </c>
      <c r="B30" s="84" t="s">
        <v>166</v>
      </c>
      <c r="C30" s="60" t="s">
        <v>116</v>
      </c>
      <c r="D30" s="60" t="s">
        <v>101</v>
      </c>
      <c r="E30" s="71">
        <v>1</v>
      </c>
      <c r="F30" s="99" t="s">
        <v>419</v>
      </c>
      <c r="G30" s="74">
        <v>6173.06</v>
      </c>
      <c r="H30" s="74">
        <v>4316.21</v>
      </c>
      <c r="I30" s="74">
        <v>10489.27</v>
      </c>
      <c r="J30" s="69"/>
    </row>
    <row r="31" spans="1:10" x14ac:dyDescent="0.25">
      <c r="A31" s="83" t="s">
        <v>168</v>
      </c>
      <c r="B31" s="84" t="s">
        <v>166</v>
      </c>
      <c r="C31" s="60" t="s">
        <v>169</v>
      </c>
      <c r="D31" s="60" t="s">
        <v>101</v>
      </c>
      <c r="E31" s="71">
        <v>1</v>
      </c>
      <c r="F31" s="86" t="s">
        <v>403</v>
      </c>
      <c r="G31" s="87">
        <v>5512.99</v>
      </c>
      <c r="H31" s="74">
        <v>4316.21</v>
      </c>
      <c r="I31" s="74">
        <v>7131.37</v>
      </c>
      <c r="J31" s="69"/>
    </row>
    <row r="32" spans="1:10" x14ac:dyDescent="0.25">
      <c r="A32" s="83" t="s">
        <v>171</v>
      </c>
      <c r="B32" s="84" t="s">
        <v>166</v>
      </c>
      <c r="C32" s="60" t="s">
        <v>172</v>
      </c>
      <c r="D32" s="60" t="s">
        <v>101</v>
      </c>
      <c r="E32" s="71">
        <v>1</v>
      </c>
      <c r="F32" s="83" t="s">
        <v>420</v>
      </c>
      <c r="G32" s="74">
        <v>6173.06</v>
      </c>
      <c r="H32" s="74">
        <v>4316.21</v>
      </c>
      <c r="I32" s="74">
        <v>10489.27</v>
      </c>
      <c r="J32" s="69"/>
    </row>
    <row r="33" spans="1:10" ht="22.5" x14ac:dyDescent="0.25">
      <c r="A33" s="83" t="s">
        <v>174</v>
      </c>
      <c r="B33" s="84" t="s">
        <v>175</v>
      </c>
      <c r="C33" s="60" t="s">
        <v>116</v>
      </c>
      <c r="D33" s="60" t="s">
        <v>101</v>
      </c>
      <c r="E33" s="71">
        <v>1</v>
      </c>
      <c r="F33" s="86" t="s">
        <v>405</v>
      </c>
      <c r="G33" s="74" t="s">
        <v>406</v>
      </c>
      <c r="H33" s="74" t="s">
        <v>407</v>
      </c>
      <c r="I33" s="74" t="s">
        <v>408</v>
      </c>
      <c r="J33" s="69"/>
    </row>
    <row r="34" spans="1:10" ht="33.75" x14ac:dyDescent="0.25">
      <c r="A34" s="66" t="s">
        <v>177</v>
      </c>
      <c r="B34" s="66" t="s">
        <v>178</v>
      </c>
      <c r="C34" s="67" t="s">
        <v>179</v>
      </c>
      <c r="D34" s="67" t="s">
        <v>180</v>
      </c>
      <c r="E34" s="67" t="s">
        <v>181</v>
      </c>
      <c r="F34" s="88"/>
      <c r="G34" s="67" t="s">
        <v>182</v>
      </c>
      <c r="H34" s="67" t="s">
        <v>183</v>
      </c>
      <c r="I34" s="67" t="s">
        <v>184</v>
      </c>
      <c r="J34" s="69"/>
    </row>
    <row r="35" spans="1:10" x14ac:dyDescent="0.25">
      <c r="A35" s="70" t="s">
        <v>185</v>
      </c>
      <c r="B35" s="89" t="s">
        <v>186</v>
      </c>
      <c r="C35" s="72">
        <f ca="1">SUMIFS($E$30:$E$36,$B$30:$B$36,"FDA",$D$30:$D$36,"&lt;&gt;VAGO")</f>
        <v>0</v>
      </c>
      <c r="D35" s="72">
        <f ca="1">SUMIFS($E$30:$E$36,$B$30:$B$36,"FDA",$D$30:$D$36,"VAGO")</f>
        <v>0</v>
      </c>
      <c r="E35" s="72">
        <f t="shared" ref="E35:E39" ca="1" si="1">C35+D35</f>
        <v>0</v>
      </c>
      <c r="F35" s="73"/>
      <c r="G35" s="90">
        <f ca="1">SUMIF($B$30:$B$36,"FDA",$G$30:$G$36)</f>
        <v>0</v>
      </c>
      <c r="H35" s="90">
        <f ca="1">SUMIF($B$30:$B$36,"FDA",$H$30:$H$36)</f>
        <v>0</v>
      </c>
      <c r="I35" s="90">
        <f ca="1">SUMIF($B$30:$B$36,"FDA",$I$30:$I$36)</f>
        <v>0</v>
      </c>
      <c r="J35" s="69"/>
    </row>
    <row r="36" spans="1:10" x14ac:dyDescent="0.25">
      <c r="A36" s="70" t="s">
        <v>187</v>
      </c>
      <c r="B36" s="89" t="s">
        <v>188</v>
      </c>
      <c r="C36" s="72">
        <f ca="1">SUMIFS($E$30:$E$36,$B$30:$B$36,"FDA-1",$D$30:$D$36,"&lt;&gt;VAGO")</f>
        <v>0</v>
      </c>
      <c r="D36" s="72">
        <f ca="1">SUMIFS($E$30:$E$36,$B$30:$B$36,"FDA-1",$D$30:$D$36,"VAGO")</f>
        <v>0</v>
      </c>
      <c r="E36" s="72">
        <f t="shared" ca="1" si="1"/>
        <v>0</v>
      </c>
      <c r="F36" s="73"/>
      <c r="G36" s="90">
        <f ca="1">SUMIF($B$30:$B$36,"FDA-1",$G$30:$G$36)</f>
        <v>0</v>
      </c>
      <c r="H36" s="90">
        <f ca="1">SUMIF($B$30:$B$36,"FDA-1",$H$30:$H$36)</f>
        <v>0</v>
      </c>
      <c r="I36" s="90">
        <f ca="1">SUMIF($B$30:$B$36,"FDA-1",$I$30:$I$36)</f>
        <v>0</v>
      </c>
      <c r="J36" s="69"/>
    </row>
    <row r="37" spans="1:10" x14ac:dyDescent="0.25">
      <c r="A37" s="70" t="s">
        <v>189</v>
      </c>
      <c r="B37" s="89" t="s">
        <v>190</v>
      </c>
      <c r="C37" s="72">
        <f>SUMIFS($E$30:$E$36,$B$30:$B$36,"FDA-2",$D$30:$D$36,"&lt;&gt;VAGO")</f>
        <v>0</v>
      </c>
      <c r="D37" s="72">
        <f>SUMIFS($E$30:$E$36,$B$30:$B$36,"FDA-2",$D$30:$D$36,"VAGO")</f>
        <v>0</v>
      </c>
      <c r="E37" s="72">
        <f t="shared" si="1"/>
        <v>0</v>
      </c>
      <c r="F37" s="75"/>
      <c r="G37" s="90">
        <f>SUMIF($B$30:$B$36,"FDA-2",$G$30:$G$36)</f>
        <v>0</v>
      </c>
      <c r="H37" s="90">
        <f>SUMIF($B$30:$B$36,"FDA-2",$H$30:$H$36)</f>
        <v>0</v>
      </c>
      <c r="I37" s="90">
        <f>SUMIF($B$30:$B$36,"FDA-2",$I$30:$I$36)</f>
        <v>0</v>
      </c>
      <c r="J37" s="69"/>
    </row>
    <row r="38" spans="1:10" x14ac:dyDescent="0.25">
      <c r="A38" s="70" t="s">
        <v>191</v>
      </c>
      <c r="B38" s="89" t="s">
        <v>166</v>
      </c>
      <c r="C38" s="72">
        <f>SUMIFS($E$30:$E$36,$B$30:$B$36,"FDA-3",$D$30:$D$36,"&lt;&gt;VAGO")</f>
        <v>3</v>
      </c>
      <c r="D38" s="72">
        <f>SUMIFS($E$30:$E$36,$B$30:$B$36,"FDA-3",$D$30:$D$36,"VAGO")</f>
        <v>0</v>
      </c>
      <c r="E38" s="72">
        <f t="shared" si="1"/>
        <v>3</v>
      </c>
      <c r="F38" s="78" t="s">
        <v>421</v>
      </c>
      <c r="G38" s="90">
        <v>17751.009999999998</v>
      </c>
      <c r="H38" s="90">
        <v>12948.63</v>
      </c>
      <c r="I38" s="90">
        <v>30699.64</v>
      </c>
      <c r="J38" s="69"/>
    </row>
    <row r="39" spans="1:10" x14ac:dyDescent="0.25">
      <c r="A39" s="70" t="s">
        <v>193</v>
      </c>
      <c r="B39" s="89" t="s">
        <v>175</v>
      </c>
      <c r="C39" s="72">
        <f>SUMIFS($E$30:$E$36,$B$30:$B$36,"FDA-4",$D$30:$D$36,"&lt;&gt;VAGO")</f>
        <v>1</v>
      </c>
      <c r="D39" s="72">
        <f>SUMIFS($E$30:$E$36,$B$30:$B$36,"FDA-4",$D$30:$D$36,"VAGO")</f>
        <v>0</v>
      </c>
      <c r="E39" s="72">
        <f t="shared" si="1"/>
        <v>1</v>
      </c>
      <c r="F39" s="75" t="s">
        <v>422</v>
      </c>
      <c r="G39" s="90">
        <v>13023.51</v>
      </c>
      <c r="H39" s="90">
        <v>6166.02</v>
      </c>
      <c r="I39" s="90">
        <v>19189.53</v>
      </c>
      <c r="J39" s="69"/>
    </row>
    <row r="40" spans="1:10" ht="22.5" x14ac:dyDescent="0.25">
      <c r="A40" s="66" t="s">
        <v>195</v>
      </c>
      <c r="B40" s="88"/>
      <c r="C40" s="67">
        <f t="shared" ref="C40:E40" ca="1" si="2">SUM(C36:C39)</f>
        <v>4</v>
      </c>
      <c r="D40" s="67">
        <f t="shared" ca="1" si="2"/>
        <v>0</v>
      </c>
      <c r="E40" s="67">
        <f t="shared" ca="1" si="2"/>
        <v>4</v>
      </c>
      <c r="F40" s="88"/>
      <c r="G40" s="91">
        <v>30774.52</v>
      </c>
      <c r="H40" s="91">
        <v>18144.62</v>
      </c>
      <c r="I40" s="91">
        <v>47524.92</v>
      </c>
      <c r="J40" s="69"/>
    </row>
    <row r="41" spans="1:10" x14ac:dyDescent="0.25">
      <c r="A41" s="92"/>
      <c r="B41" s="92"/>
      <c r="C41" s="92"/>
      <c r="D41" s="92"/>
      <c r="E41" s="92"/>
      <c r="F41" s="92"/>
      <c r="G41" s="92"/>
      <c r="H41" s="92"/>
      <c r="I41" s="93"/>
      <c r="J41" s="69"/>
    </row>
    <row r="42" spans="1:10" x14ac:dyDescent="0.25">
      <c r="A42" s="187" t="s">
        <v>196</v>
      </c>
      <c r="B42" s="182"/>
      <c r="C42" s="182"/>
      <c r="D42" s="182"/>
      <c r="E42" s="182"/>
      <c r="F42" s="182"/>
      <c r="G42" s="182"/>
      <c r="H42" s="182"/>
      <c r="I42" s="183"/>
      <c r="J42" s="69"/>
    </row>
    <row r="43" spans="1:10" ht="22.5" x14ac:dyDescent="0.25">
      <c r="A43" s="94" t="s">
        <v>197</v>
      </c>
      <c r="B43" s="57" t="s">
        <v>198</v>
      </c>
      <c r="C43" s="57" t="s">
        <v>199</v>
      </c>
      <c r="D43" s="57" t="s">
        <v>200</v>
      </c>
      <c r="E43" s="57" t="s">
        <v>201</v>
      </c>
      <c r="F43" s="57" t="s">
        <v>202</v>
      </c>
      <c r="G43" s="57" t="s">
        <v>203</v>
      </c>
      <c r="H43" s="57" t="s">
        <v>204</v>
      </c>
      <c r="I43" s="57" t="s">
        <v>205</v>
      </c>
      <c r="J43" s="69"/>
    </row>
    <row r="44" spans="1:10" x14ac:dyDescent="0.25">
      <c r="A44" s="95" t="s">
        <v>206</v>
      </c>
      <c r="B44" s="96" t="s">
        <v>72</v>
      </c>
      <c r="C44" s="97"/>
      <c r="D44" s="97" t="s">
        <v>101</v>
      </c>
      <c r="E44" s="98">
        <v>1</v>
      </c>
      <c r="F44" s="83" t="s">
        <v>424</v>
      </c>
      <c r="G44" s="100">
        <v>8075.56</v>
      </c>
      <c r="H44" s="100">
        <v>1392.8</v>
      </c>
      <c r="I44" s="90">
        <f>SUM(G44:H44)</f>
        <v>9468.36</v>
      </c>
      <c r="J44" s="101"/>
    </row>
    <row r="45" spans="1:10" x14ac:dyDescent="0.25">
      <c r="A45" s="95" t="s">
        <v>208</v>
      </c>
      <c r="B45" s="96" t="s">
        <v>72</v>
      </c>
      <c r="C45" s="97"/>
      <c r="D45" s="97" t="s">
        <v>101</v>
      </c>
      <c r="E45" s="98">
        <v>1</v>
      </c>
      <c r="F45" s="83" t="s">
        <v>209</v>
      </c>
      <c r="G45" s="100">
        <v>5675.13</v>
      </c>
      <c r="H45" s="100">
        <v>1392.8</v>
      </c>
      <c r="I45" s="90">
        <v>7067.93</v>
      </c>
      <c r="J45" s="101"/>
    </row>
    <row r="46" spans="1:10" ht="22.5" x14ac:dyDescent="0.25">
      <c r="A46" s="102" t="s">
        <v>386</v>
      </c>
      <c r="B46" s="103" t="s">
        <v>72</v>
      </c>
      <c r="C46" s="103"/>
      <c r="D46" s="60" t="s">
        <v>101</v>
      </c>
      <c r="E46" s="71">
        <v>1</v>
      </c>
      <c r="F46" s="102" t="s">
        <v>387</v>
      </c>
      <c r="G46" s="100" t="s">
        <v>212</v>
      </c>
      <c r="H46" s="100" t="s">
        <v>213</v>
      </c>
      <c r="I46" s="90">
        <v>15301.31</v>
      </c>
      <c r="J46" s="69"/>
    </row>
    <row r="47" spans="1:10" x14ac:dyDescent="0.25">
      <c r="A47" s="83" t="s">
        <v>214</v>
      </c>
      <c r="B47" s="103" t="s">
        <v>72</v>
      </c>
      <c r="C47" s="60"/>
      <c r="D47" s="60" t="s">
        <v>101</v>
      </c>
      <c r="E47" s="71">
        <v>1</v>
      </c>
      <c r="F47" s="83" t="s">
        <v>215</v>
      </c>
      <c r="G47" s="100">
        <v>5250.46</v>
      </c>
      <c r="H47" s="100">
        <v>1392.8</v>
      </c>
      <c r="I47" s="90">
        <f t="shared" ref="I47:I81" si="3">SUM(G47:H47)</f>
        <v>6643.26</v>
      </c>
      <c r="J47" s="69"/>
    </row>
    <row r="48" spans="1:10" x14ac:dyDescent="0.25">
      <c r="A48" s="83" t="s">
        <v>216</v>
      </c>
      <c r="B48" s="103" t="s">
        <v>72</v>
      </c>
      <c r="C48" s="60"/>
      <c r="D48" s="60" t="s">
        <v>101</v>
      </c>
      <c r="E48" s="71">
        <v>1</v>
      </c>
      <c r="F48" s="83" t="s">
        <v>217</v>
      </c>
      <c r="G48" s="100">
        <v>5227.96</v>
      </c>
      <c r="H48" s="100">
        <v>1392.8</v>
      </c>
      <c r="I48" s="90">
        <f t="shared" si="3"/>
        <v>6620.76</v>
      </c>
      <c r="J48" s="69"/>
    </row>
    <row r="49" spans="1:10" x14ac:dyDescent="0.25">
      <c r="A49" s="83" t="s">
        <v>218</v>
      </c>
      <c r="B49" s="103" t="s">
        <v>72</v>
      </c>
      <c r="C49" s="60"/>
      <c r="D49" s="60" t="s">
        <v>101</v>
      </c>
      <c r="E49" s="71">
        <v>1</v>
      </c>
      <c r="F49" s="83" t="s">
        <v>219</v>
      </c>
      <c r="G49" s="100">
        <v>7691</v>
      </c>
      <c r="H49" s="100">
        <v>1392.8</v>
      </c>
      <c r="I49" s="90">
        <f t="shared" si="3"/>
        <v>9083.7999999999993</v>
      </c>
      <c r="J49" s="69"/>
    </row>
    <row r="50" spans="1:10" x14ac:dyDescent="0.25">
      <c r="A50" s="83" t="s">
        <v>220</v>
      </c>
      <c r="B50" s="103" t="s">
        <v>72</v>
      </c>
      <c r="C50" s="60"/>
      <c r="D50" s="60" t="s">
        <v>101</v>
      </c>
      <c r="E50" s="71">
        <v>1</v>
      </c>
      <c r="F50" s="83" t="s">
        <v>221</v>
      </c>
      <c r="G50" s="100">
        <v>8299.11</v>
      </c>
      <c r="H50" s="100">
        <v>1392.8</v>
      </c>
      <c r="I50" s="90">
        <f t="shared" si="3"/>
        <v>9691.91</v>
      </c>
      <c r="J50" s="69"/>
    </row>
    <row r="51" spans="1:10" x14ac:dyDescent="0.25">
      <c r="A51" s="83" t="s">
        <v>222</v>
      </c>
      <c r="B51" s="103" t="s">
        <v>72</v>
      </c>
      <c r="C51" s="60"/>
      <c r="D51" s="60" t="s">
        <v>101</v>
      </c>
      <c r="E51" s="71">
        <v>1</v>
      </c>
      <c r="F51" s="83" t="s">
        <v>223</v>
      </c>
      <c r="G51" s="100">
        <v>4902.3900000000003</v>
      </c>
      <c r="H51" s="100">
        <v>1392.8</v>
      </c>
      <c r="I51" s="90">
        <f t="shared" si="3"/>
        <v>6295.1900000000005</v>
      </c>
      <c r="J51" s="69"/>
    </row>
    <row r="52" spans="1:10" x14ac:dyDescent="0.25">
      <c r="A52" s="83" t="s">
        <v>224</v>
      </c>
      <c r="B52" s="103" t="s">
        <v>72</v>
      </c>
      <c r="C52" s="60"/>
      <c r="D52" s="60" t="s">
        <v>101</v>
      </c>
      <c r="E52" s="71">
        <v>1</v>
      </c>
      <c r="F52" s="83" t="s">
        <v>225</v>
      </c>
      <c r="G52" s="100">
        <v>7691</v>
      </c>
      <c r="H52" s="100">
        <v>1392.8</v>
      </c>
      <c r="I52" s="90">
        <f t="shared" si="3"/>
        <v>9083.7999999999993</v>
      </c>
      <c r="J52" s="69"/>
    </row>
    <row r="53" spans="1:10" x14ac:dyDescent="0.25">
      <c r="A53" s="83" t="s">
        <v>226</v>
      </c>
      <c r="B53" s="103" t="s">
        <v>72</v>
      </c>
      <c r="C53" s="60"/>
      <c r="D53" s="60" t="s">
        <v>101</v>
      </c>
      <c r="E53" s="71">
        <v>1</v>
      </c>
      <c r="F53" s="83" t="s">
        <v>227</v>
      </c>
      <c r="G53" s="100">
        <v>7691</v>
      </c>
      <c r="H53" s="100">
        <v>1392.8</v>
      </c>
      <c r="I53" s="90">
        <f t="shared" si="3"/>
        <v>9083.7999999999993</v>
      </c>
      <c r="J53" s="69"/>
    </row>
    <row r="54" spans="1:10" x14ac:dyDescent="0.25">
      <c r="A54" s="83" t="s">
        <v>228</v>
      </c>
      <c r="B54" s="103" t="s">
        <v>72</v>
      </c>
      <c r="C54" s="60"/>
      <c r="D54" s="60" t="s">
        <v>101</v>
      </c>
      <c r="E54" s="71">
        <v>1</v>
      </c>
      <c r="F54" s="83" t="s">
        <v>229</v>
      </c>
      <c r="G54" s="100">
        <v>8075.56</v>
      </c>
      <c r="H54" s="100">
        <v>1392.8</v>
      </c>
      <c r="I54" s="90">
        <f t="shared" si="3"/>
        <v>9468.36</v>
      </c>
      <c r="J54" s="69"/>
    </row>
    <row r="55" spans="1:10" x14ac:dyDescent="0.25">
      <c r="A55" s="83" t="s">
        <v>230</v>
      </c>
      <c r="B55" s="103" t="s">
        <v>72</v>
      </c>
      <c r="C55" s="60"/>
      <c r="D55" s="60" t="s">
        <v>101</v>
      </c>
      <c r="E55" s="71">
        <v>1</v>
      </c>
      <c r="F55" s="83" t="s">
        <v>231</v>
      </c>
      <c r="G55" s="100">
        <v>8075.56</v>
      </c>
      <c r="H55" s="100">
        <v>1392.8</v>
      </c>
      <c r="I55" s="90">
        <f t="shared" si="3"/>
        <v>9468.36</v>
      </c>
      <c r="J55" s="69"/>
    </row>
    <row r="56" spans="1:10" x14ac:dyDescent="0.25">
      <c r="A56" s="83" t="s">
        <v>425</v>
      </c>
      <c r="B56" s="103" t="s">
        <v>72</v>
      </c>
      <c r="C56" s="60"/>
      <c r="D56" s="60" t="s">
        <v>101</v>
      </c>
      <c r="E56" s="71">
        <v>1</v>
      </c>
      <c r="F56" s="83" t="s">
        <v>389</v>
      </c>
      <c r="G56" s="100">
        <v>7691</v>
      </c>
      <c r="H56" s="100">
        <v>1392.8</v>
      </c>
      <c r="I56" s="90">
        <f t="shared" si="3"/>
        <v>9083.7999999999993</v>
      </c>
      <c r="J56" s="69"/>
    </row>
    <row r="57" spans="1:10" x14ac:dyDescent="0.25">
      <c r="A57" s="83" t="s">
        <v>234</v>
      </c>
      <c r="B57" s="103" t="s">
        <v>72</v>
      </c>
      <c r="C57" s="60"/>
      <c r="D57" s="60" t="s">
        <v>101</v>
      </c>
      <c r="E57" s="71">
        <v>1</v>
      </c>
      <c r="F57" s="83" t="s">
        <v>235</v>
      </c>
      <c r="G57" s="100">
        <v>2295.89</v>
      </c>
      <c r="H57" s="100">
        <v>1392.8</v>
      </c>
      <c r="I57" s="90">
        <f t="shared" si="3"/>
        <v>3688.6899999999996</v>
      </c>
      <c r="J57" s="69"/>
    </row>
    <row r="58" spans="1:10" x14ac:dyDescent="0.25">
      <c r="A58" s="83" t="s">
        <v>236</v>
      </c>
      <c r="B58" s="103" t="s">
        <v>72</v>
      </c>
      <c r="C58" s="60"/>
      <c r="D58" s="60" t="s">
        <v>101</v>
      </c>
      <c r="E58" s="71">
        <v>1</v>
      </c>
      <c r="F58" s="83" t="s">
        <v>237</v>
      </c>
      <c r="G58" s="100">
        <v>5125.45</v>
      </c>
      <c r="H58" s="100">
        <v>1392.8</v>
      </c>
      <c r="I58" s="90">
        <f>SUM(G58:H58)</f>
        <v>6518.25</v>
      </c>
      <c r="J58" s="69"/>
    </row>
    <row r="59" spans="1:10" x14ac:dyDescent="0.25">
      <c r="A59" s="83" t="s">
        <v>238</v>
      </c>
      <c r="B59" s="103" t="s">
        <v>72</v>
      </c>
      <c r="C59" s="60"/>
      <c r="D59" s="60" t="s">
        <v>239</v>
      </c>
      <c r="E59" s="71">
        <v>1</v>
      </c>
      <c r="F59" s="83" t="s">
        <v>240</v>
      </c>
      <c r="G59" s="100">
        <v>0</v>
      </c>
      <c r="H59" s="100">
        <v>1392.8</v>
      </c>
      <c r="I59" s="90">
        <f t="shared" si="3"/>
        <v>1392.8</v>
      </c>
      <c r="J59" s="69"/>
    </row>
    <row r="60" spans="1:10" x14ac:dyDescent="0.25">
      <c r="A60" s="83" t="s">
        <v>241</v>
      </c>
      <c r="B60" s="103" t="s">
        <v>72</v>
      </c>
      <c r="C60" s="60"/>
      <c r="D60" s="60" t="s">
        <v>101</v>
      </c>
      <c r="E60" s="71">
        <v>1</v>
      </c>
      <c r="F60" s="83" t="s">
        <v>426</v>
      </c>
      <c r="G60" s="100">
        <v>5675.13</v>
      </c>
      <c r="H60" s="100">
        <v>1392.8</v>
      </c>
      <c r="I60" s="90">
        <f t="shared" si="3"/>
        <v>7067.93</v>
      </c>
      <c r="J60" s="69"/>
    </row>
    <row r="61" spans="1:10" ht="22.5" x14ac:dyDescent="0.25">
      <c r="A61" s="83" t="s">
        <v>444</v>
      </c>
      <c r="B61" s="103" t="s">
        <v>72</v>
      </c>
      <c r="C61" s="60"/>
      <c r="D61" s="60" t="s">
        <v>101</v>
      </c>
      <c r="E61" s="71">
        <v>1</v>
      </c>
      <c r="F61" s="83" t="s">
        <v>391</v>
      </c>
      <c r="G61" s="100" t="s">
        <v>392</v>
      </c>
      <c r="H61" s="100" t="s">
        <v>393</v>
      </c>
      <c r="I61" s="90" t="s">
        <v>394</v>
      </c>
      <c r="J61" s="69"/>
    </row>
    <row r="62" spans="1:10" x14ac:dyDescent="0.25">
      <c r="A62" s="83" t="s">
        <v>247</v>
      </c>
      <c r="B62" s="103" t="s">
        <v>72</v>
      </c>
      <c r="C62" s="60"/>
      <c r="D62" s="60" t="s">
        <v>101</v>
      </c>
      <c r="E62" s="71">
        <v>1</v>
      </c>
      <c r="F62" s="83" t="s">
        <v>248</v>
      </c>
      <c r="G62" s="100">
        <v>5404.89</v>
      </c>
      <c r="H62" s="100">
        <v>1392.8</v>
      </c>
      <c r="I62" s="90">
        <f t="shared" si="3"/>
        <v>6797.6900000000005</v>
      </c>
      <c r="J62" s="69"/>
    </row>
    <row r="63" spans="1:10" x14ac:dyDescent="0.25">
      <c r="A63" s="83" t="s">
        <v>249</v>
      </c>
      <c r="B63" s="103" t="s">
        <v>72</v>
      </c>
      <c r="C63" s="60"/>
      <c r="D63" s="60" t="s">
        <v>101</v>
      </c>
      <c r="E63" s="71">
        <v>1</v>
      </c>
      <c r="F63" s="83" t="s">
        <v>250</v>
      </c>
      <c r="G63" s="100">
        <v>5650.81</v>
      </c>
      <c r="H63" s="100">
        <v>1392.8</v>
      </c>
      <c r="I63" s="90">
        <f t="shared" si="3"/>
        <v>7043.6100000000006</v>
      </c>
      <c r="J63" s="69"/>
    </row>
    <row r="64" spans="1:10" x14ac:dyDescent="0.25">
      <c r="A64" s="83" t="s">
        <v>251</v>
      </c>
      <c r="B64" s="103" t="s">
        <v>72</v>
      </c>
      <c r="C64" s="60"/>
      <c r="D64" s="60" t="s">
        <v>239</v>
      </c>
      <c r="E64" s="71">
        <v>1</v>
      </c>
      <c r="F64" s="83" t="s">
        <v>252</v>
      </c>
      <c r="G64" s="100">
        <v>0</v>
      </c>
      <c r="H64" s="100">
        <v>1392.8</v>
      </c>
      <c r="I64" s="90">
        <f t="shared" si="3"/>
        <v>1392.8</v>
      </c>
      <c r="J64" s="69"/>
    </row>
    <row r="65" spans="1:10" x14ac:dyDescent="0.25">
      <c r="A65" s="83" t="s">
        <v>253</v>
      </c>
      <c r="B65" s="103" t="s">
        <v>72</v>
      </c>
      <c r="C65" s="60"/>
      <c r="D65" s="60" t="s">
        <v>101</v>
      </c>
      <c r="E65" s="71">
        <v>1</v>
      </c>
      <c r="F65" s="83" t="s">
        <v>428</v>
      </c>
      <c r="G65" s="100">
        <v>5046.58</v>
      </c>
      <c r="H65" s="100">
        <v>1392.8</v>
      </c>
      <c r="I65" s="90">
        <f t="shared" si="3"/>
        <v>6439.38</v>
      </c>
      <c r="J65" s="69"/>
    </row>
    <row r="66" spans="1:10" x14ac:dyDescent="0.25">
      <c r="A66" s="83" t="s">
        <v>255</v>
      </c>
      <c r="B66" s="103" t="s">
        <v>72</v>
      </c>
      <c r="C66" s="60"/>
      <c r="D66" s="60" t="s">
        <v>101</v>
      </c>
      <c r="E66" s="71">
        <v>1</v>
      </c>
      <c r="F66" s="83" t="s">
        <v>67</v>
      </c>
      <c r="G66" s="100">
        <v>2531.2199999999998</v>
      </c>
      <c r="H66" s="100">
        <v>1392.8</v>
      </c>
      <c r="I66" s="90">
        <f t="shared" si="3"/>
        <v>3924.0199999999995</v>
      </c>
      <c r="J66" s="69"/>
    </row>
    <row r="67" spans="1:10" ht="21" customHeight="1" x14ac:dyDescent="0.25">
      <c r="A67" s="83" t="s">
        <v>445</v>
      </c>
      <c r="B67" s="103" t="s">
        <v>69</v>
      </c>
      <c r="C67" s="60"/>
      <c r="D67" s="60" t="s">
        <v>101</v>
      </c>
      <c r="E67" s="71">
        <v>1</v>
      </c>
      <c r="F67" s="83" t="s">
        <v>446</v>
      </c>
      <c r="G67" s="100" t="s">
        <v>447</v>
      </c>
      <c r="H67" s="100" t="s">
        <v>448</v>
      </c>
      <c r="I67" s="90">
        <v>8940.68</v>
      </c>
      <c r="J67" s="69"/>
    </row>
    <row r="68" spans="1:10" x14ac:dyDescent="0.25">
      <c r="A68" s="83" t="s">
        <v>256</v>
      </c>
      <c r="B68" s="103" t="s">
        <v>69</v>
      </c>
      <c r="C68" s="60"/>
      <c r="D68" s="60" t="s">
        <v>101</v>
      </c>
      <c r="E68" s="71">
        <v>1</v>
      </c>
      <c r="F68" s="102" t="s">
        <v>259</v>
      </c>
      <c r="G68" s="100">
        <v>5404.89</v>
      </c>
      <c r="H68" s="100">
        <v>849.76</v>
      </c>
      <c r="I68" s="90">
        <v>6254.65</v>
      </c>
      <c r="J68" s="69"/>
    </row>
    <row r="69" spans="1:10" x14ac:dyDescent="0.25">
      <c r="A69" s="83" t="s">
        <v>256</v>
      </c>
      <c r="B69" s="103" t="s">
        <v>69</v>
      </c>
      <c r="C69" s="60"/>
      <c r="D69" s="60" t="s">
        <v>101</v>
      </c>
      <c r="E69" s="71">
        <v>1</v>
      </c>
      <c r="F69" s="83" t="s">
        <v>429</v>
      </c>
      <c r="G69" s="100">
        <v>5675.13</v>
      </c>
      <c r="H69" s="100">
        <v>849.76</v>
      </c>
      <c r="I69" s="90">
        <f t="shared" si="3"/>
        <v>6524.89</v>
      </c>
      <c r="J69" s="69"/>
    </row>
    <row r="70" spans="1:10" x14ac:dyDescent="0.25">
      <c r="A70" s="83" t="s">
        <v>261</v>
      </c>
      <c r="B70" s="103" t="s">
        <v>262</v>
      </c>
      <c r="C70" s="60"/>
      <c r="D70" s="60"/>
      <c r="E70" s="71">
        <v>1</v>
      </c>
      <c r="F70" s="104" t="s">
        <v>263</v>
      </c>
      <c r="G70" s="100">
        <v>0</v>
      </c>
      <c r="H70" s="100">
        <v>0</v>
      </c>
      <c r="I70" s="90">
        <f t="shared" si="3"/>
        <v>0</v>
      </c>
      <c r="J70" s="69"/>
    </row>
    <row r="71" spans="1:10" x14ac:dyDescent="0.25">
      <c r="A71" s="83" t="s">
        <v>261</v>
      </c>
      <c r="B71" s="103" t="s">
        <v>262</v>
      </c>
      <c r="C71" s="60"/>
      <c r="D71" s="60" t="s">
        <v>101</v>
      </c>
      <c r="E71" s="71">
        <v>1</v>
      </c>
      <c r="F71" s="83" t="s">
        <v>430</v>
      </c>
      <c r="G71" s="100">
        <v>2234.96</v>
      </c>
      <c r="H71" s="100">
        <v>505.81</v>
      </c>
      <c r="I71" s="90">
        <f t="shared" si="3"/>
        <v>2740.77</v>
      </c>
      <c r="J71" s="69"/>
    </row>
    <row r="72" spans="1:10" x14ac:dyDescent="0.25">
      <c r="A72" s="83" t="s">
        <v>261</v>
      </c>
      <c r="B72" s="103" t="s">
        <v>262</v>
      </c>
      <c r="C72" s="60"/>
      <c r="D72" s="60" t="s">
        <v>239</v>
      </c>
      <c r="E72" s="71">
        <v>1</v>
      </c>
      <c r="F72" s="83" t="s">
        <v>265</v>
      </c>
      <c r="G72" s="100">
        <v>0</v>
      </c>
      <c r="H72" s="100">
        <v>505.81</v>
      </c>
      <c r="I72" s="90">
        <f t="shared" si="3"/>
        <v>505.81</v>
      </c>
      <c r="J72" s="69"/>
    </row>
    <row r="73" spans="1:10" x14ac:dyDescent="0.25">
      <c r="A73" s="83" t="s">
        <v>261</v>
      </c>
      <c r="B73" s="103" t="s">
        <v>262</v>
      </c>
      <c r="C73" s="103"/>
      <c r="D73" s="60" t="s">
        <v>239</v>
      </c>
      <c r="E73" s="71">
        <v>1</v>
      </c>
      <c r="F73" s="86" t="s">
        <v>381</v>
      </c>
      <c r="G73" s="100">
        <v>0</v>
      </c>
      <c r="H73" s="100">
        <v>151.74</v>
      </c>
      <c r="I73" s="90">
        <f t="shared" si="3"/>
        <v>151.74</v>
      </c>
      <c r="J73" s="69"/>
    </row>
    <row r="74" spans="1:10" x14ac:dyDescent="0.25">
      <c r="A74" s="83" t="s">
        <v>261</v>
      </c>
      <c r="B74" s="103" t="s">
        <v>262</v>
      </c>
      <c r="C74" s="103"/>
      <c r="D74" s="60" t="s">
        <v>101</v>
      </c>
      <c r="E74" s="71">
        <v>1</v>
      </c>
      <c r="F74" s="86" t="s">
        <v>267</v>
      </c>
      <c r="G74" s="100">
        <v>5763.82</v>
      </c>
      <c r="H74" s="100">
        <v>505.81</v>
      </c>
      <c r="I74" s="90">
        <f t="shared" si="3"/>
        <v>6269.63</v>
      </c>
      <c r="J74" s="69"/>
    </row>
    <row r="75" spans="1:10" x14ac:dyDescent="0.25">
      <c r="A75" s="102" t="s">
        <v>268</v>
      </c>
      <c r="B75" s="103" t="s">
        <v>269</v>
      </c>
      <c r="C75" s="103"/>
      <c r="D75" s="60" t="s">
        <v>101</v>
      </c>
      <c r="E75" s="71">
        <v>1</v>
      </c>
      <c r="F75" s="102" t="s">
        <v>270</v>
      </c>
      <c r="G75" s="100">
        <v>7691</v>
      </c>
      <c r="H75" s="100">
        <v>465.35</v>
      </c>
      <c r="I75" s="90">
        <f t="shared" si="3"/>
        <v>8156.35</v>
      </c>
      <c r="J75" s="69"/>
    </row>
    <row r="76" spans="1:10" x14ac:dyDescent="0.25">
      <c r="A76" s="102" t="s">
        <v>268</v>
      </c>
      <c r="B76" s="103" t="s">
        <v>269</v>
      </c>
      <c r="C76" s="103"/>
      <c r="D76" s="60" t="s">
        <v>239</v>
      </c>
      <c r="E76" s="71">
        <v>1</v>
      </c>
      <c r="F76" s="102" t="s">
        <v>271</v>
      </c>
      <c r="G76" s="100">
        <v>0</v>
      </c>
      <c r="H76" s="100">
        <v>465.35</v>
      </c>
      <c r="I76" s="90">
        <f t="shared" si="3"/>
        <v>465.35</v>
      </c>
      <c r="J76" s="69"/>
    </row>
    <row r="77" spans="1:10" x14ac:dyDescent="0.25">
      <c r="A77" s="102" t="s">
        <v>268</v>
      </c>
      <c r="B77" s="103" t="s">
        <v>269</v>
      </c>
      <c r="C77" s="103"/>
      <c r="D77" s="60"/>
      <c r="E77" s="71">
        <v>1</v>
      </c>
      <c r="F77" s="104" t="s">
        <v>263</v>
      </c>
      <c r="G77" s="100">
        <v>0</v>
      </c>
      <c r="H77" s="100">
        <v>0</v>
      </c>
      <c r="I77" s="90">
        <f t="shared" si="3"/>
        <v>0</v>
      </c>
      <c r="J77" s="69"/>
    </row>
    <row r="78" spans="1:10" x14ac:dyDescent="0.25">
      <c r="A78" s="102" t="s">
        <v>268</v>
      </c>
      <c r="B78" s="103" t="s">
        <v>269</v>
      </c>
      <c r="C78" s="103"/>
      <c r="D78" s="60" t="s">
        <v>239</v>
      </c>
      <c r="E78" s="71">
        <v>1</v>
      </c>
      <c r="F78" s="102" t="s">
        <v>272</v>
      </c>
      <c r="G78" s="100">
        <v>0</v>
      </c>
      <c r="H78" s="100">
        <v>465.35</v>
      </c>
      <c r="I78" s="90">
        <f t="shared" si="3"/>
        <v>465.35</v>
      </c>
      <c r="J78" s="69"/>
    </row>
    <row r="79" spans="1:10" x14ac:dyDescent="0.25">
      <c r="A79" s="102" t="s">
        <v>268</v>
      </c>
      <c r="B79" s="103" t="s">
        <v>269</v>
      </c>
      <c r="C79" s="103"/>
      <c r="D79" s="60" t="s">
        <v>101</v>
      </c>
      <c r="E79" s="71">
        <v>1</v>
      </c>
      <c r="F79" s="102" t="s">
        <v>273</v>
      </c>
      <c r="G79" s="100">
        <v>5563.85</v>
      </c>
      <c r="H79" s="100">
        <v>465.35</v>
      </c>
      <c r="I79" s="90">
        <f t="shared" si="3"/>
        <v>6029.2000000000007</v>
      </c>
      <c r="J79" s="69"/>
    </row>
    <row r="80" spans="1:10" x14ac:dyDescent="0.25">
      <c r="A80" s="102" t="s">
        <v>268</v>
      </c>
      <c r="B80" s="103" t="s">
        <v>269</v>
      </c>
      <c r="C80" s="103"/>
      <c r="D80" s="60" t="s">
        <v>101</v>
      </c>
      <c r="E80" s="71">
        <v>1</v>
      </c>
      <c r="F80" s="102" t="s">
        <v>274</v>
      </c>
      <c r="G80" s="100">
        <v>4440.25</v>
      </c>
      <c r="H80" s="100">
        <v>465.35</v>
      </c>
      <c r="I80" s="90">
        <f t="shared" si="3"/>
        <v>4905.6000000000004</v>
      </c>
      <c r="J80" s="69"/>
    </row>
    <row r="81" spans="1:10" x14ac:dyDescent="0.25">
      <c r="A81" s="102" t="s">
        <v>268</v>
      </c>
      <c r="B81" s="103" t="s">
        <v>269</v>
      </c>
      <c r="C81" s="103"/>
      <c r="D81" s="60" t="s">
        <v>239</v>
      </c>
      <c r="E81" s="71">
        <v>1</v>
      </c>
      <c r="F81" s="102" t="s">
        <v>275</v>
      </c>
      <c r="G81" s="100">
        <v>0</v>
      </c>
      <c r="H81" s="100">
        <v>465.35</v>
      </c>
      <c r="I81" s="90">
        <f t="shared" si="3"/>
        <v>465.35</v>
      </c>
      <c r="J81" s="69"/>
    </row>
    <row r="82" spans="1:10" ht="33.75" x14ac:dyDescent="0.25">
      <c r="A82" s="66" t="s">
        <v>276</v>
      </c>
      <c r="B82" s="66" t="s">
        <v>277</v>
      </c>
      <c r="C82" s="67" t="s">
        <v>278</v>
      </c>
      <c r="D82" s="67" t="s">
        <v>279</v>
      </c>
      <c r="E82" s="67" t="s">
        <v>280</v>
      </c>
      <c r="F82" s="88"/>
      <c r="G82" s="67" t="s">
        <v>281</v>
      </c>
      <c r="H82" s="67" t="s">
        <v>282</v>
      </c>
      <c r="I82" s="67" t="s">
        <v>283</v>
      </c>
      <c r="J82" s="69"/>
    </row>
    <row r="83" spans="1:10" ht="22.5" x14ac:dyDescent="0.25">
      <c r="A83" s="70" t="s">
        <v>284</v>
      </c>
      <c r="B83" s="89" t="s">
        <v>72</v>
      </c>
      <c r="C83" s="72">
        <v>23</v>
      </c>
      <c r="D83" s="72">
        <v>0</v>
      </c>
      <c r="E83" s="72">
        <v>23</v>
      </c>
      <c r="F83" s="73" t="s">
        <v>395</v>
      </c>
      <c r="G83" s="90">
        <v>139507.47</v>
      </c>
      <c r="H83" s="90">
        <v>36020</v>
      </c>
      <c r="I83" s="90">
        <v>175527.47</v>
      </c>
      <c r="J83" s="69"/>
    </row>
    <row r="84" spans="1:10" x14ac:dyDescent="0.25">
      <c r="A84" s="70" t="s">
        <v>286</v>
      </c>
      <c r="B84" s="89" t="s">
        <v>287</v>
      </c>
      <c r="C84" s="72">
        <f>SUMIFS($E$49:$E$84,$B$49:$B$84,"FGS-2",$D$49:$D$84,"&lt;&gt;VAGO")</f>
        <v>3</v>
      </c>
      <c r="D84" s="72">
        <f>SUMIFS($E$49:$E$84,$B$49:$B$84,"FGS-2",$D$49:$D$84,"VAGO")</f>
        <v>0</v>
      </c>
      <c r="E84" s="72">
        <f t="shared" ref="E84:E88" si="4">C84+D84</f>
        <v>3</v>
      </c>
      <c r="F84" s="75"/>
      <c r="G84" s="90">
        <v>25716.67</v>
      </c>
      <c r="H84" s="90">
        <v>3399.04</v>
      </c>
      <c r="I84" s="90">
        <v>29115.71</v>
      </c>
      <c r="J84" s="69"/>
    </row>
    <row r="85" spans="1:10" x14ac:dyDescent="0.25">
      <c r="A85" s="70" t="s">
        <v>289</v>
      </c>
      <c r="B85" s="89" t="s">
        <v>290</v>
      </c>
      <c r="C85" s="72">
        <f>SUMIFS($E$49:$E$84,$B$49:$B$84,"FGS-3",$D$49:$D$84,"&lt;&gt;VAGO")</f>
        <v>0</v>
      </c>
      <c r="D85" s="72">
        <f>SUMIFS($E$49:$E$84,$B$49:$B$84,"FGS-3",$D$49:$D$84,"VAGO")</f>
        <v>0</v>
      </c>
      <c r="E85" s="72">
        <f t="shared" si="4"/>
        <v>0</v>
      </c>
      <c r="F85" s="75"/>
      <c r="G85" s="90">
        <f>SUMIF($B$49:$B$84,"FGS-3",$G$49:$G$84)</f>
        <v>0</v>
      </c>
      <c r="H85" s="90">
        <f>SUMIF($B$49:$B$84,"FGS-3",$G$49:$G$84)</f>
        <v>0</v>
      </c>
      <c r="I85" s="90">
        <f>SUMIF($B$49:$B$84,"FGS-3",$G$49:$G$84)</f>
        <v>0</v>
      </c>
      <c r="J85" s="69"/>
    </row>
    <row r="86" spans="1:10" x14ac:dyDescent="0.25">
      <c r="A86" s="77" t="s">
        <v>291</v>
      </c>
      <c r="B86" s="105" t="s">
        <v>292</v>
      </c>
      <c r="C86" s="72">
        <v>4</v>
      </c>
      <c r="D86" s="72">
        <v>1</v>
      </c>
      <c r="E86" s="72">
        <f t="shared" si="4"/>
        <v>5</v>
      </c>
      <c r="F86" s="78"/>
      <c r="G86" s="90">
        <v>10810.4</v>
      </c>
      <c r="H86" s="90">
        <v>2428.9499999999998</v>
      </c>
      <c r="I86" s="90">
        <v>13239.35</v>
      </c>
      <c r="J86" s="69"/>
    </row>
    <row r="87" spans="1:10" x14ac:dyDescent="0.25">
      <c r="A87" s="70" t="s">
        <v>293</v>
      </c>
      <c r="B87" s="89" t="s">
        <v>269</v>
      </c>
      <c r="C87" s="72">
        <v>6</v>
      </c>
      <c r="D87" s="72">
        <v>1</v>
      </c>
      <c r="E87" s="72">
        <v>7</v>
      </c>
      <c r="F87" s="78"/>
      <c r="G87" s="90">
        <v>17695.099999999999</v>
      </c>
      <c r="H87" s="90">
        <v>2792.1</v>
      </c>
      <c r="I87" s="90">
        <v>20487.2</v>
      </c>
      <c r="J87" s="69"/>
    </row>
    <row r="88" spans="1:10" x14ac:dyDescent="0.25">
      <c r="A88" s="70" t="s">
        <v>294</v>
      </c>
      <c r="B88" s="89" t="s">
        <v>295</v>
      </c>
      <c r="C88" s="72">
        <f>SUMIFS($E$49:$E$84,$B$49:$B$84,"FGA-3",$D$49:$D$84,"&lt;&gt;VAGO")</f>
        <v>0</v>
      </c>
      <c r="D88" s="72">
        <f>SUMIFS($E$49:$E$84,$B$49:$B$84,"FGA-3",$D$49:$D$84,"VAGO")</f>
        <v>0</v>
      </c>
      <c r="E88" s="72">
        <f t="shared" si="4"/>
        <v>0</v>
      </c>
      <c r="F88" s="75"/>
      <c r="G88" s="90">
        <f>SUMIF($B$49:$B$84,"FGA-3",$G$49:$G$84)</f>
        <v>0</v>
      </c>
      <c r="H88" s="90">
        <f>SUMIF($B$49:$B$84,"FGA-3",$G$49:$G$84)</f>
        <v>0</v>
      </c>
      <c r="I88" s="90">
        <f>SUMIF($B$49:$B$84,"FGA-3",$G$49:$G$84)</f>
        <v>0</v>
      </c>
      <c r="J88" s="69"/>
    </row>
    <row r="89" spans="1:10" ht="22.5" x14ac:dyDescent="0.25">
      <c r="A89" s="66" t="s">
        <v>296</v>
      </c>
      <c r="B89" s="88"/>
      <c r="C89" s="67">
        <f t="shared" ref="C89:E89" si="5">SUM(C83:C88)</f>
        <v>36</v>
      </c>
      <c r="D89" s="67">
        <f t="shared" si="5"/>
        <v>2</v>
      </c>
      <c r="E89" s="67">
        <f t="shared" si="5"/>
        <v>38</v>
      </c>
      <c r="F89" s="88"/>
      <c r="G89" s="91">
        <v>187964.4</v>
      </c>
      <c r="H89" s="91">
        <v>43200.19</v>
      </c>
      <c r="I89" s="91">
        <v>231164.59</v>
      </c>
      <c r="J89" s="69"/>
    </row>
    <row r="90" spans="1:10" x14ac:dyDescent="0.25">
      <c r="A90" s="81"/>
      <c r="B90" s="81"/>
      <c r="C90" s="81"/>
      <c r="D90" s="81"/>
      <c r="E90" s="81"/>
      <c r="F90" s="81"/>
      <c r="G90" s="81"/>
      <c r="H90" s="81"/>
      <c r="I90" s="106"/>
      <c r="J90" s="69"/>
    </row>
    <row r="91" spans="1:10" ht="33.75" x14ac:dyDescent="0.25">
      <c r="A91" s="66"/>
      <c r="B91" s="66"/>
      <c r="C91" s="67" t="s">
        <v>297</v>
      </c>
      <c r="D91" s="67" t="s">
        <v>298</v>
      </c>
      <c r="E91" s="67" t="s">
        <v>299</v>
      </c>
      <c r="F91" s="79"/>
      <c r="G91" s="67" t="s">
        <v>300</v>
      </c>
      <c r="H91" s="67" t="s">
        <v>301</v>
      </c>
      <c r="I91" s="67" t="s">
        <v>302</v>
      </c>
      <c r="J91" s="69"/>
    </row>
    <row r="92" spans="1:10" ht="22.5" x14ac:dyDescent="0.25">
      <c r="A92" s="66" t="s">
        <v>303</v>
      </c>
      <c r="B92" s="79"/>
      <c r="C92" s="67">
        <v>46</v>
      </c>
      <c r="D92" s="67">
        <v>4</v>
      </c>
      <c r="E92" s="67">
        <v>50</v>
      </c>
      <c r="F92" s="79"/>
      <c r="G92" s="91">
        <v>224812.88</v>
      </c>
      <c r="H92" s="91">
        <v>63609.7</v>
      </c>
      <c r="I92" s="91">
        <v>288422.58</v>
      </c>
      <c r="J92" s="69"/>
    </row>
    <row r="93" spans="1:10" x14ac:dyDescent="0.25">
      <c r="A93" s="107"/>
      <c r="B93" s="107"/>
      <c r="C93" s="107"/>
      <c r="D93" s="107"/>
      <c r="E93" s="107"/>
      <c r="F93" s="107"/>
      <c r="G93" s="107"/>
      <c r="H93" s="107"/>
      <c r="I93" s="108"/>
      <c r="J93" s="69"/>
    </row>
    <row r="94" spans="1:10" x14ac:dyDescent="0.25">
      <c r="A94" s="188" t="s">
        <v>304</v>
      </c>
      <c r="B94" s="189"/>
      <c r="C94" s="189"/>
      <c r="D94" s="189"/>
      <c r="E94" s="189"/>
      <c r="F94" s="190"/>
      <c r="G94" s="109"/>
      <c r="H94" s="107"/>
      <c r="I94" s="107"/>
      <c r="J94" s="69"/>
    </row>
    <row r="95" spans="1:10" x14ac:dyDescent="0.25">
      <c r="A95" s="191" t="s">
        <v>305</v>
      </c>
      <c r="B95" s="192"/>
      <c r="C95" s="192"/>
      <c r="D95" s="192"/>
      <c r="E95" s="192"/>
      <c r="F95" s="193"/>
      <c r="G95" s="109"/>
      <c r="H95" s="107"/>
      <c r="I95" s="107"/>
      <c r="J95" s="69"/>
    </row>
    <row r="96" spans="1:10" x14ac:dyDescent="0.25">
      <c r="A96" s="191" t="s">
        <v>306</v>
      </c>
      <c r="B96" s="192"/>
      <c r="C96" s="192"/>
      <c r="D96" s="192"/>
      <c r="E96" s="192"/>
      <c r="F96" s="193"/>
      <c r="G96" s="109"/>
      <c r="H96" s="107"/>
      <c r="I96" s="107"/>
      <c r="J96" s="69"/>
    </row>
    <row r="97" spans="1:10" x14ac:dyDescent="0.25">
      <c r="A97" s="160" t="s">
        <v>307</v>
      </c>
      <c r="B97" s="161"/>
      <c r="C97" s="161"/>
      <c r="D97" s="161"/>
      <c r="E97" s="161"/>
      <c r="F97" s="162"/>
      <c r="G97" s="109"/>
      <c r="H97" s="107"/>
      <c r="I97" s="107"/>
      <c r="J97" s="69"/>
    </row>
    <row r="98" spans="1:10" x14ac:dyDescent="0.25">
      <c r="A98" s="160" t="s">
        <v>308</v>
      </c>
      <c r="B98" s="161"/>
      <c r="C98" s="161"/>
      <c r="D98" s="161"/>
      <c r="E98" s="161"/>
      <c r="F98" s="162"/>
      <c r="G98" s="109"/>
      <c r="H98" s="107"/>
      <c r="I98" s="107"/>
      <c r="J98" s="69"/>
    </row>
    <row r="99" spans="1:10" x14ac:dyDescent="0.25">
      <c r="A99" s="160" t="s">
        <v>309</v>
      </c>
      <c r="B99" s="161"/>
      <c r="C99" s="161"/>
      <c r="D99" s="161"/>
      <c r="E99" s="161"/>
      <c r="F99" s="162"/>
      <c r="G99" s="109"/>
      <c r="H99" s="107"/>
      <c r="I99" s="107"/>
      <c r="J99" s="69"/>
    </row>
    <row r="100" spans="1:10" x14ac:dyDescent="0.25">
      <c r="A100" s="194" t="s">
        <v>310</v>
      </c>
      <c r="B100" s="195"/>
      <c r="C100" s="195"/>
      <c r="D100" s="195"/>
      <c r="E100" s="195"/>
      <c r="F100" s="196"/>
      <c r="G100" s="109"/>
      <c r="H100" s="107"/>
      <c r="I100" s="107"/>
      <c r="J100" s="69"/>
    </row>
    <row r="101" spans="1:10" x14ac:dyDescent="0.25">
      <c r="A101" s="160" t="s">
        <v>311</v>
      </c>
      <c r="B101" s="161"/>
      <c r="C101" s="161"/>
      <c r="D101" s="161"/>
      <c r="E101" s="161"/>
      <c r="F101" s="162"/>
      <c r="G101" s="109"/>
      <c r="H101" s="107"/>
      <c r="I101" s="107"/>
      <c r="J101" s="69"/>
    </row>
    <row r="102" spans="1:10" x14ac:dyDescent="0.25">
      <c r="A102" s="160" t="s">
        <v>312</v>
      </c>
      <c r="B102" s="161"/>
      <c r="C102" s="161"/>
      <c r="D102" s="161"/>
      <c r="E102" s="161"/>
      <c r="F102" s="162"/>
      <c r="G102" s="109"/>
      <c r="H102" s="107"/>
      <c r="I102" s="107"/>
      <c r="J102" s="69"/>
    </row>
    <row r="103" spans="1:10" x14ac:dyDescent="0.25">
      <c r="A103" s="163" t="s">
        <v>313</v>
      </c>
      <c r="B103" s="164"/>
      <c r="C103" s="164"/>
      <c r="D103" s="164"/>
      <c r="E103" s="164"/>
      <c r="F103" s="165"/>
      <c r="G103" s="109"/>
      <c r="H103" s="107"/>
      <c r="I103" s="107"/>
      <c r="J103" s="69"/>
    </row>
    <row r="104" spans="1:10" ht="24" customHeight="1" x14ac:dyDescent="0.25">
      <c r="A104" s="163" t="s">
        <v>314</v>
      </c>
      <c r="B104" s="164"/>
      <c r="C104" s="164"/>
      <c r="D104" s="164"/>
      <c r="E104" s="164"/>
      <c r="F104" s="165"/>
      <c r="G104" s="109"/>
      <c r="H104" s="107"/>
      <c r="I104" s="107"/>
      <c r="J104" s="69"/>
    </row>
    <row r="105" spans="1:10" x14ac:dyDescent="0.25">
      <c r="A105" s="166"/>
      <c r="B105" s="167"/>
      <c r="C105" s="167"/>
      <c r="D105" s="167"/>
      <c r="E105" s="167"/>
      <c r="F105" s="168"/>
      <c r="G105" s="109"/>
      <c r="H105" s="107"/>
      <c r="I105" s="107"/>
      <c r="J105" s="69"/>
    </row>
    <row r="106" spans="1:10" x14ac:dyDescent="0.25">
      <c r="A106" s="169"/>
      <c r="B106" s="170"/>
      <c r="C106" s="170"/>
      <c r="D106" s="170"/>
      <c r="E106" s="170"/>
      <c r="F106" s="171"/>
      <c r="G106" s="109"/>
      <c r="H106" s="107"/>
      <c r="I106" s="107"/>
      <c r="J106" s="69"/>
    </row>
    <row r="107" spans="1:10" x14ac:dyDescent="0.25">
      <c r="A107" s="172"/>
      <c r="B107" s="173"/>
      <c r="C107" s="173"/>
      <c r="D107" s="173"/>
      <c r="E107" s="173"/>
      <c r="F107" s="174"/>
      <c r="G107" s="109"/>
      <c r="H107" s="107"/>
      <c r="I107" s="107"/>
      <c r="J107" s="69"/>
    </row>
    <row r="108" spans="1:10" x14ac:dyDescent="0.25">
      <c r="A108" s="175" t="s">
        <v>38</v>
      </c>
      <c r="B108" s="176"/>
      <c r="C108" s="176"/>
      <c r="D108" s="176"/>
      <c r="E108" s="176"/>
      <c r="F108" s="177"/>
      <c r="G108" s="109"/>
      <c r="H108" s="107"/>
      <c r="I108" s="107"/>
      <c r="J108" s="69"/>
    </row>
    <row r="109" spans="1:10" x14ac:dyDescent="0.25">
      <c r="A109" s="178" t="s">
        <v>315</v>
      </c>
      <c r="B109" s="179"/>
      <c r="C109" s="179"/>
      <c r="D109" s="179"/>
      <c r="E109" s="179"/>
      <c r="F109" s="180"/>
      <c r="G109" s="109"/>
      <c r="H109" s="107"/>
      <c r="I109" s="107"/>
      <c r="J109" s="69"/>
    </row>
    <row r="110" spans="1:10" x14ac:dyDescent="0.25">
      <c r="A110" s="156" t="s">
        <v>316</v>
      </c>
      <c r="B110" s="157"/>
      <c r="C110" s="157"/>
      <c r="D110" s="157"/>
      <c r="E110" s="157"/>
      <c r="F110" s="158"/>
      <c r="G110" s="109"/>
      <c r="H110" s="107"/>
      <c r="I110" s="107"/>
      <c r="J110" s="69"/>
    </row>
    <row r="111" spans="1:10" ht="26.25" customHeight="1" x14ac:dyDescent="0.25">
      <c r="A111" s="156" t="s">
        <v>317</v>
      </c>
      <c r="B111" s="157"/>
      <c r="C111" s="157"/>
      <c r="D111" s="157"/>
      <c r="E111" s="157"/>
      <c r="F111" s="158"/>
      <c r="G111" s="109"/>
      <c r="H111" s="107"/>
      <c r="I111" s="107"/>
      <c r="J111" s="69"/>
    </row>
    <row r="112" spans="1:10" ht="24" customHeight="1" x14ac:dyDescent="0.25">
      <c r="A112" s="156" t="s">
        <v>318</v>
      </c>
      <c r="B112" s="157"/>
      <c r="C112" s="157"/>
      <c r="D112" s="157"/>
      <c r="E112" s="157"/>
      <c r="F112" s="158"/>
      <c r="G112" s="109"/>
      <c r="H112" s="107"/>
      <c r="I112" s="107"/>
      <c r="J112" s="69"/>
    </row>
    <row r="113" spans="1:10" x14ac:dyDescent="0.25">
      <c r="A113" s="156" t="s">
        <v>319</v>
      </c>
      <c r="B113" s="157"/>
      <c r="C113" s="157"/>
      <c r="D113" s="157"/>
      <c r="E113" s="157"/>
      <c r="F113" s="158"/>
      <c r="G113" s="109"/>
      <c r="H113" s="107"/>
      <c r="I113" s="107"/>
      <c r="J113" s="69"/>
    </row>
    <row r="114" spans="1:10" ht="39" customHeight="1" x14ac:dyDescent="0.25">
      <c r="A114" s="156" t="s">
        <v>320</v>
      </c>
      <c r="B114" s="157"/>
      <c r="C114" s="157"/>
      <c r="D114" s="157"/>
      <c r="E114" s="157"/>
      <c r="F114" s="158"/>
      <c r="G114" s="109"/>
      <c r="H114" s="107"/>
      <c r="I114" s="107"/>
      <c r="J114" s="69"/>
    </row>
    <row r="115" spans="1:10" ht="27.75" customHeight="1" x14ac:dyDescent="0.25">
      <c r="A115" s="156" t="s">
        <v>321</v>
      </c>
      <c r="B115" s="157"/>
      <c r="C115" s="157"/>
      <c r="D115" s="157"/>
      <c r="E115" s="157"/>
      <c r="F115" s="158"/>
      <c r="G115" s="109"/>
      <c r="H115" s="107"/>
      <c r="I115" s="107"/>
      <c r="J115" s="69"/>
    </row>
    <row r="116" spans="1:10" x14ac:dyDescent="0.25">
      <c r="A116" s="156" t="s">
        <v>322</v>
      </c>
      <c r="B116" s="157"/>
      <c r="C116" s="157"/>
      <c r="D116" s="157"/>
      <c r="E116" s="157"/>
      <c r="F116" s="158"/>
      <c r="G116" s="109"/>
      <c r="H116" s="107"/>
      <c r="I116" s="107"/>
      <c r="J116" s="69"/>
    </row>
    <row r="117" spans="1:10" x14ac:dyDescent="0.25">
      <c r="A117" s="156" t="s">
        <v>323</v>
      </c>
      <c r="B117" s="157"/>
      <c r="C117" s="157"/>
      <c r="D117" s="157"/>
      <c r="E117" s="157"/>
      <c r="F117" s="158"/>
      <c r="G117" s="109"/>
      <c r="H117" s="107"/>
      <c r="I117" s="107"/>
      <c r="J117" s="69"/>
    </row>
    <row r="118" spans="1:10" x14ac:dyDescent="0.25">
      <c r="A118" s="156" t="s">
        <v>324</v>
      </c>
      <c r="B118" s="157"/>
      <c r="C118" s="157"/>
      <c r="D118" s="157"/>
      <c r="E118" s="157"/>
      <c r="F118" s="158"/>
      <c r="G118" s="109"/>
      <c r="H118" s="107"/>
      <c r="I118" s="107"/>
      <c r="J118" s="69"/>
    </row>
    <row r="119" spans="1:10" x14ac:dyDescent="0.25">
      <c r="A119" s="156" t="s">
        <v>325</v>
      </c>
      <c r="B119" s="157"/>
      <c r="C119" s="157"/>
      <c r="D119" s="157"/>
      <c r="E119" s="157"/>
      <c r="F119" s="158"/>
      <c r="G119" s="109"/>
      <c r="H119" s="107"/>
      <c r="I119" s="107"/>
      <c r="J119" s="69"/>
    </row>
    <row r="120" spans="1:10" x14ac:dyDescent="0.25">
      <c r="A120" s="156" t="s">
        <v>326</v>
      </c>
      <c r="B120" s="157"/>
      <c r="C120" s="157"/>
      <c r="D120" s="157"/>
      <c r="E120" s="157"/>
      <c r="F120" s="158"/>
      <c r="G120" s="109"/>
      <c r="H120" s="107"/>
      <c r="I120" s="107"/>
      <c r="J120" s="69"/>
    </row>
    <row r="121" spans="1:10" x14ac:dyDescent="0.25">
      <c r="A121" s="156" t="s">
        <v>327</v>
      </c>
      <c r="B121" s="157"/>
      <c r="C121" s="157"/>
      <c r="D121" s="157"/>
      <c r="E121" s="157"/>
      <c r="F121" s="158"/>
      <c r="G121" s="109"/>
      <c r="H121" s="107"/>
      <c r="I121" s="107"/>
      <c r="J121" s="69"/>
    </row>
    <row r="122" spans="1:10" x14ac:dyDescent="0.25">
      <c r="A122" s="156" t="s">
        <v>328</v>
      </c>
      <c r="B122" s="157"/>
      <c r="C122" s="157"/>
      <c r="D122" s="157"/>
      <c r="E122" s="157"/>
      <c r="F122" s="158"/>
      <c r="G122" s="109"/>
      <c r="H122" s="107"/>
      <c r="I122" s="107"/>
      <c r="J122" s="69"/>
    </row>
    <row r="123" spans="1:10" x14ac:dyDescent="0.25">
      <c r="A123" s="156" t="s">
        <v>329</v>
      </c>
      <c r="B123" s="157"/>
      <c r="C123" s="157"/>
      <c r="D123" s="157"/>
      <c r="E123" s="157"/>
      <c r="F123" s="158"/>
      <c r="G123" s="109"/>
      <c r="H123" s="107"/>
      <c r="I123" s="107"/>
      <c r="J123" s="69"/>
    </row>
    <row r="124" spans="1:10" x14ac:dyDescent="0.25">
      <c r="A124" s="156" t="s">
        <v>330</v>
      </c>
      <c r="B124" s="157"/>
      <c r="C124" s="157"/>
      <c r="D124" s="157"/>
      <c r="E124" s="157"/>
      <c r="F124" s="158"/>
      <c r="G124" s="109"/>
      <c r="H124" s="107"/>
      <c r="I124" s="107"/>
      <c r="J124" s="69"/>
    </row>
    <row r="125" spans="1:10" x14ac:dyDescent="0.25">
      <c r="A125" s="156" t="s">
        <v>331</v>
      </c>
      <c r="B125" s="157"/>
      <c r="C125" s="157"/>
      <c r="D125" s="157"/>
      <c r="E125" s="157"/>
      <c r="F125" s="158"/>
      <c r="G125" s="109"/>
      <c r="H125" s="107"/>
      <c r="I125" s="107"/>
      <c r="J125" s="69"/>
    </row>
    <row r="126" spans="1:10" x14ac:dyDescent="0.25">
      <c r="A126" s="156" t="s">
        <v>332</v>
      </c>
      <c r="B126" s="157"/>
      <c r="C126" s="157"/>
      <c r="D126" s="157"/>
      <c r="E126" s="157"/>
      <c r="F126" s="158"/>
      <c r="G126" s="109"/>
      <c r="H126" s="107"/>
      <c r="I126" s="107"/>
      <c r="J126" s="69"/>
    </row>
    <row r="127" spans="1:10" x14ac:dyDescent="0.25">
      <c r="A127" s="156" t="s">
        <v>333</v>
      </c>
      <c r="B127" s="157"/>
      <c r="C127" s="157"/>
      <c r="D127" s="157"/>
      <c r="E127" s="157"/>
      <c r="F127" s="158"/>
      <c r="G127" s="109"/>
      <c r="H127" s="107"/>
      <c r="I127" s="107"/>
      <c r="J127" s="69"/>
    </row>
    <row r="128" spans="1:10" x14ac:dyDescent="0.25">
      <c r="A128" s="156" t="s">
        <v>334</v>
      </c>
      <c r="B128" s="157"/>
      <c r="C128" s="157"/>
      <c r="D128" s="157"/>
      <c r="E128" s="157"/>
      <c r="F128" s="158"/>
      <c r="G128" s="109"/>
      <c r="H128" s="107"/>
      <c r="I128" s="107"/>
      <c r="J128" s="69"/>
    </row>
    <row r="129" spans="1:10" x14ac:dyDescent="0.25">
      <c r="A129" s="156" t="s">
        <v>335</v>
      </c>
      <c r="B129" s="157"/>
      <c r="C129" s="157"/>
      <c r="D129" s="157"/>
      <c r="E129" s="157"/>
      <c r="F129" s="158"/>
      <c r="G129" s="109"/>
      <c r="H129" s="107"/>
      <c r="I129" s="107"/>
      <c r="J129" s="69"/>
    </row>
    <row r="130" spans="1:10" ht="27.75" customHeight="1" x14ac:dyDescent="0.25">
      <c r="A130" s="156" t="s">
        <v>336</v>
      </c>
      <c r="B130" s="157"/>
      <c r="C130" s="157"/>
      <c r="D130" s="157"/>
      <c r="E130" s="157"/>
      <c r="F130" s="158"/>
      <c r="G130" s="109"/>
      <c r="H130" s="107"/>
      <c r="I130" s="107"/>
      <c r="J130" s="69"/>
    </row>
    <row r="131" spans="1:10" ht="27" customHeight="1" x14ac:dyDescent="0.25">
      <c r="A131" s="156" t="s">
        <v>337</v>
      </c>
      <c r="B131" s="157"/>
      <c r="C131" s="157"/>
      <c r="D131" s="157"/>
      <c r="E131" s="157"/>
      <c r="F131" s="158"/>
      <c r="G131" s="109"/>
      <c r="H131" s="107"/>
      <c r="I131" s="107"/>
      <c r="J131" s="69"/>
    </row>
    <row r="132" spans="1:10" x14ac:dyDescent="0.25">
      <c r="A132" s="156" t="s">
        <v>338</v>
      </c>
      <c r="B132" s="157"/>
      <c r="C132" s="157"/>
      <c r="D132" s="157"/>
      <c r="E132" s="157"/>
      <c r="F132" s="158"/>
      <c r="G132" s="109"/>
      <c r="H132" s="107"/>
      <c r="I132" s="107"/>
      <c r="J132" s="69"/>
    </row>
    <row r="133" spans="1:10" ht="36.75" customHeight="1" x14ac:dyDescent="0.25">
      <c r="A133" s="156" t="s">
        <v>339</v>
      </c>
      <c r="B133" s="157"/>
      <c r="C133" s="157"/>
      <c r="D133" s="157"/>
      <c r="E133" s="157"/>
      <c r="F133" s="158"/>
      <c r="G133" s="109"/>
      <c r="H133" s="107"/>
      <c r="I133" s="107"/>
      <c r="J133" s="69"/>
    </row>
    <row r="134" spans="1:10" ht="27.75" customHeight="1" x14ac:dyDescent="0.25">
      <c r="A134" s="156" t="s">
        <v>340</v>
      </c>
      <c r="B134" s="157"/>
      <c r="C134" s="157"/>
      <c r="D134" s="157"/>
      <c r="E134" s="157"/>
      <c r="F134" s="158"/>
      <c r="G134" s="109"/>
      <c r="H134" s="107"/>
      <c r="I134" s="107"/>
      <c r="J134" s="69"/>
    </row>
    <row r="135" spans="1:10" x14ac:dyDescent="0.25">
      <c r="A135" s="156" t="s">
        <v>341</v>
      </c>
      <c r="B135" s="157"/>
      <c r="C135" s="157"/>
      <c r="D135" s="157"/>
      <c r="E135" s="157"/>
      <c r="F135" s="158"/>
      <c r="G135" s="109"/>
      <c r="H135" s="107"/>
      <c r="I135" s="107"/>
      <c r="J135" s="69"/>
    </row>
    <row r="136" spans="1:10" x14ac:dyDescent="0.25">
      <c r="A136" s="156" t="s">
        <v>342</v>
      </c>
      <c r="B136" s="157"/>
      <c r="C136" s="157"/>
      <c r="D136" s="157"/>
      <c r="E136" s="157"/>
      <c r="F136" s="158"/>
      <c r="G136" s="109"/>
      <c r="H136" s="107"/>
      <c r="I136" s="107"/>
      <c r="J136" s="69"/>
    </row>
    <row r="137" spans="1:10" x14ac:dyDescent="0.25">
      <c r="A137" s="156" t="s">
        <v>343</v>
      </c>
      <c r="B137" s="157"/>
      <c r="C137" s="157"/>
      <c r="D137" s="157"/>
      <c r="E137" s="157"/>
      <c r="F137" s="158"/>
      <c r="G137" s="109"/>
      <c r="H137" s="107"/>
      <c r="I137" s="107"/>
      <c r="J137" s="69"/>
    </row>
    <row r="138" spans="1:10" x14ac:dyDescent="0.25">
      <c r="A138" s="156" t="s">
        <v>344</v>
      </c>
      <c r="B138" s="157"/>
      <c r="C138" s="157"/>
      <c r="D138" s="157"/>
      <c r="E138" s="157"/>
      <c r="F138" s="158"/>
      <c r="G138" s="109"/>
      <c r="H138" s="107"/>
      <c r="I138" s="107"/>
      <c r="J138" s="69"/>
    </row>
    <row r="139" spans="1:10" x14ac:dyDescent="0.25">
      <c r="A139" s="156" t="s">
        <v>345</v>
      </c>
      <c r="B139" s="157"/>
      <c r="C139" s="157"/>
      <c r="D139" s="157"/>
      <c r="E139" s="157"/>
      <c r="F139" s="158"/>
      <c r="G139" s="109"/>
      <c r="H139" s="107"/>
      <c r="I139" s="107"/>
      <c r="J139" s="69"/>
    </row>
    <row r="140" spans="1:10" x14ac:dyDescent="0.25">
      <c r="A140" s="156" t="s">
        <v>346</v>
      </c>
      <c r="B140" s="157"/>
      <c r="C140" s="157"/>
      <c r="D140" s="157"/>
      <c r="E140" s="157"/>
      <c r="F140" s="158"/>
      <c r="G140" s="109"/>
      <c r="H140" s="107"/>
      <c r="I140" s="107"/>
      <c r="J140" s="69"/>
    </row>
    <row r="141" spans="1:10" x14ac:dyDescent="0.25">
      <c r="A141" s="156" t="s">
        <v>347</v>
      </c>
      <c r="B141" s="157"/>
      <c r="C141" s="157"/>
      <c r="D141" s="157"/>
      <c r="E141" s="157"/>
      <c r="F141" s="158"/>
      <c r="G141" s="109"/>
      <c r="H141" s="107"/>
      <c r="I141" s="107"/>
      <c r="J141" s="69"/>
    </row>
    <row r="142" spans="1:10" x14ac:dyDescent="0.25">
      <c r="A142" s="156" t="s">
        <v>348</v>
      </c>
      <c r="B142" s="157"/>
      <c r="C142" s="157"/>
      <c r="D142" s="157"/>
      <c r="E142" s="157"/>
      <c r="F142" s="158"/>
      <c r="G142" s="109"/>
      <c r="H142" s="107"/>
      <c r="I142" s="107"/>
      <c r="J142" s="69"/>
    </row>
    <row r="143" spans="1:10" x14ac:dyDescent="0.25">
      <c r="A143" s="156" t="s">
        <v>349</v>
      </c>
      <c r="B143" s="157"/>
      <c r="C143" s="157"/>
      <c r="D143" s="157"/>
      <c r="E143" s="157"/>
      <c r="F143" s="158"/>
      <c r="G143" s="109"/>
      <c r="H143" s="107"/>
      <c r="I143" s="107"/>
      <c r="J143" s="69"/>
    </row>
    <row r="144" spans="1:10" x14ac:dyDescent="0.25">
      <c r="A144" s="156" t="s">
        <v>350</v>
      </c>
      <c r="B144" s="157"/>
      <c r="C144" s="157"/>
      <c r="D144" s="157"/>
      <c r="E144" s="157"/>
      <c r="F144" s="158"/>
      <c r="G144" s="109"/>
      <c r="H144" s="107"/>
      <c r="I144" s="107"/>
      <c r="J144" s="69"/>
    </row>
    <row r="145" spans="1:10" x14ac:dyDescent="0.25">
      <c r="A145" s="156" t="s">
        <v>351</v>
      </c>
      <c r="B145" s="157"/>
      <c r="C145" s="157"/>
      <c r="D145" s="157"/>
      <c r="E145" s="157"/>
      <c r="F145" s="158"/>
      <c r="G145" s="109"/>
      <c r="H145" s="107"/>
      <c r="I145" s="107"/>
      <c r="J145" s="69"/>
    </row>
    <row r="146" spans="1:10" x14ac:dyDescent="0.25">
      <c r="A146" s="156" t="s">
        <v>352</v>
      </c>
      <c r="B146" s="157"/>
      <c r="C146" s="157"/>
      <c r="D146" s="157"/>
      <c r="E146" s="157"/>
      <c r="F146" s="158"/>
      <c r="G146" s="109"/>
      <c r="H146" s="107"/>
      <c r="I146" s="107"/>
      <c r="J146" s="69"/>
    </row>
    <row r="147" spans="1:10" ht="24" customHeight="1" x14ac:dyDescent="0.25">
      <c r="A147" s="156" t="s">
        <v>353</v>
      </c>
      <c r="B147" s="157"/>
      <c r="C147" s="157"/>
      <c r="D147" s="157"/>
      <c r="E147" s="157"/>
      <c r="F147" s="158"/>
      <c r="G147" s="109"/>
      <c r="H147" s="107"/>
      <c r="I147" s="107"/>
      <c r="J147" s="69"/>
    </row>
    <row r="148" spans="1:10" ht="27.75" customHeight="1" x14ac:dyDescent="0.25">
      <c r="A148" s="156" t="s">
        <v>354</v>
      </c>
      <c r="B148" s="157"/>
      <c r="C148" s="157"/>
      <c r="D148" s="157"/>
      <c r="E148" s="157"/>
      <c r="F148" s="158"/>
      <c r="G148" s="109"/>
      <c r="H148" s="107"/>
      <c r="I148" s="107"/>
      <c r="J148" s="69"/>
    </row>
    <row r="149" spans="1:10" x14ac:dyDescent="0.25">
      <c r="A149" s="156" t="s">
        <v>355</v>
      </c>
      <c r="B149" s="157"/>
      <c r="C149" s="157"/>
      <c r="D149" s="157"/>
      <c r="E149" s="157"/>
      <c r="F149" s="158"/>
      <c r="G149" s="109"/>
      <c r="H149" s="107"/>
      <c r="I149" s="107"/>
      <c r="J149" s="69"/>
    </row>
    <row r="150" spans="1:10" ht="39" customHeight="1" x14ac:dyDescent="0.25">
      <c r="A150" s="156" t="s">
        <v>356</v>
      </c>
      <c r="B150" s="157"/>
      <c r="C150" s="157"/>
      <c r="D150" s="157"/>
      <c r="E150" s="157"/>
      <c r="F150" s="158"/>
      <c r="G150" s="110"/>
      <c r="H150" s="110"/>
      <c r="I150" s="110"/>
      <c r="J150" s="69"/>
    </row>
    <row r="151" spans="1:10" ht="23.25" customHeight="1" x14ac:dyDescent="0.25">
      <c r="A151" s="156" t="s">
        <v>357</v>
      </c>
      <c r="B151" s="157"/>
      <c r="C151" s="157"/>
      <c r="D151" s="157"/>
      <c r="E151" s="157"/>
      <c r="F151" s="158"/>
      <c r="G151" s="110"/>
      <c r="H151" s="110"/>
      <c r="I151" s="110"/>
      <c r="J151" s="69"/>
    </row>
    <row r="152" spans="1:10" x14ac:dyDescent="0.25">
      <c r="A152" s="156" t="s">
        <v>358</v>
      </c>
      <c r="B152" s="157"/>
      <c r="C152" s="157"/>
      <c r="D152" s="157"/>
      <c r="E152" s="157"/>
      <c r="F152" s="158"/>
      <c r="G152" s="110"/>
      <c r="H152" s="110"/>
      <c r="I152" s="110"/>
      <c r="J152" s="69"/>
    </row>
    <row r="153" spans="1:10" x14ac:dyDescent="0.25">
      <c r="A153" s="156" t="s">
        <v>359</v>
      </c>
      <c r="B153" s="157"/>
      <c r="C153" s="157"/>
      <c r="D153" s="157"/>
      <c r="E153" s="157"/>
      <c r="F153" s="158"/>
      <c r="G153" s="110"/>
      <c r="H153" s="110"/>
      <c r="I153" s="110"/>
      <c r="J153" s="69"/>
    </row>
    <row r="154" spans="1:10" x14ac:dyDescent="0.25">
      <c r="A154" s="156" t="s">
        <v>360</v>
      </c>
      <c r="B154" s="157"/>
      <c r="C154" s="157"/>
      <c r="D154" s="157"/>
      <c r="E154" s="157"/>
      <c r="F154" s="158"/>
      <c r="G154" s="110"/>
      <c r="H154" s="110"/>
      <c r="I154" s="110"/>
      <c r="J154" s="69"/>
    </row>
    <row r="155" spans="1:10" x14ac:dyDescent="0.25">
      <c r="A155" s="156" t="s">
        <v>361</v>
      </c>
      <c r="B155" s="157"/>
      <c r="C155" s="157"/>
      <c r="D155" s="157"/>
      <c r="E155" s="157"/>
      <c r="F155" s="158"/>
      <c r="G155" s="110"/>
      <c r="H155" s="110"/>
      <c r="I155" s="110"/>
      <c r="J155" s="69"/>
    </row>
    <row r="156" spans="1:10" x14ac:dyDescent="0.25">
      <c r="A156" s="156" t="s">
        <v>362</v>
      </c>
      <c r="B156" s="157"/>
      <c r="C156" s="157"/>
      <c r="D156" s="157"/>
      <c r="E156" s="157"/>
      <c r="F156" s="158"/>
      <c r="G156" s="110"/>
      <c r="H156" s="110"/>
      <c r="I156" s="110"/>
      <c r="J156" s="69"/>
    </row>
    <row r="157" spans="1:10" x14ac:dyDescent="0.25">
      <c r="A157" s="156" t="s">
        <v>363</v>
      </c>
      <c r="B157" s="157"/>
      <c r="C157" s="157"/>
      <c r="D157" s="157"/>
      <c r="E157" s="157"/>
      <c r="F157" s="158"/>
      <c r="G157" s="110"/>
      <c r="H157" s="110"/>
      <c r="I157" s="110"/>
      <c r="J157" s="69"/>
    </row>
    <row r="158" spans="1:10" x14ac:dyDescent="0.25">
      <c r="A158" s="156" t="s">
        <v>364</v>
      </c>
      <c r="B158" s="157"/>
      <c r="C158" s="157"/>
      <c r="D158" s="157"/>
      <c r="E158" s="157"/>
      <c r="F158" s="158"/>
      <c r="G158" s="110"/>
      <c r="H158" s="110"/>
      <c r="I158" s="110"/>
      <c r="J158" s="69"/>
    </row>
    <row r="159" spans="1:10" x14ac:dyDescent="0.25">
      <c r="A159" s="156" t="s">
        <v>365</v>
      </c>
      <c r="B159" s="157"/>
      <c r="C159" s="157"/>
      <c r="D159" s="157"/>
      <c r="E159" s="157"/>
      <c r="F159" s="158"/>
      <c r="G159" s="110"/>
      <c r="H159" s="110"/>
      <c r="I159" s="110"/>
      <c r="J159" s="69"/>
    </row>
    <row r="160" spans="1:10" x14ac:dyDescent="0.25">
      <c r="A160" s="156" t="s">
        <v>366</v>
      </c>
      <c r="B160" s="157"/>
      <c r="C160" s="157"/>
      <c r="D160" s="157"/>
      <c r="E160" s="157"/>
      <c r="F160" s="158"/>
      <c r="G160" s="110"/>
      <c r="H160" s="110"/>
      <c r="I160" s="110"/>
      <c r="J160" s="69"/>
    </row>
    <row r="161" spans="1:10" x14ac:dyDescent="0.25">
      <c r="A161" s="156" t="s">
        <v>367</v>
      </c>
      <c r="B161" s="157"/>
      <c r="C161" s="157"/>
      <c r="D161" s="157"/>
      <c r="E161" s="157"/>
      <c r="F161" s="158"/>
      <c r="G161" s="110"/>
      <c r="H161" s="110"/>
      <c r="I161" s="110"/>
      <c r="J161" s="69"/>
    </row>
    <row r="162" spans="1:10" x14ac:dyDescent="0.25">
      <c r="A162" s="156" t="s">
        <v>368</v>
      </c>
      <c r="B162" s="157"/>
      <c r="C162" s="157"/>
      <c r="D162" s="157"/>
      <c r="E162" s="157"/>
      <c r="F162" s="158"/>
      <c r="G162" s="110"/>
      <c r="H162" s="110"/>
      <c r="I162" s="110"/>
      <c r="J162" s="69"/>
    </row>
    <row r="163" spans="1:10" x14ac:dyDescent="0.25">
      <c r="A163" s="156" t="s">
        <v>369</v>
      </c>
      <c r="B163" s="157"/>
      <c r="C163" s="157"/>
      <c r="D163" s="157"/>
      <c r="E163" s="157"/>
      <c r="F163" s="158"/>
      <c r="G163" s="110"/>
      <c r="H163" s="110"/>
      <c r="I163" s="110"/>
      <c r="J163" s="69"/>
    </row>
    <row r="164" spans="1:10" x14ac:dyDescent="0.25">
      <c r="A164" s="156" t="s">
        <v>370</v>
      </c>
      <c r="B164" s="157"/>
      <c r="C164" s="157"/>
      <c r="D164" s="157"/>
      <c r="E164" s="157"/>
      <c r="F164" s="158"/>
      <c r="G164" s="110"/>
      <c r="H164" s="110"/>
      <c r="I164" s="110"/>
      <c r="J164" s="69"/>
    </row>
    <row r="165" spans="1:10" x14ac:dyDescent="0.25">
      <c r="A165" s="156" t="s">
        <v>371</v>
      </c>
      <c r="B165" s="157"/>
      <c r="C165" s="157"/>
      <c r="D165" s="157"/>
      <c r="E165" s="157"/>
      <c r="F165" s="158"/>
      <c r="G165" s="110"/>
      <c r="H165" s="110"/>
      <c r="I165" s="110"/>
      <c r="J165" s="69"/>
    </row>
    <row r="166" spans="1:10" x14ac:dyDescent="0.25">
      <c r="A166" s="156" t="s">
        <v>372</v>
      </c>
      <c r="B166" s="157"/>
      <c r="C166" s="157"/>
      <c r="D166" s="157"/>
      <c r="E166" s="157"/>
      <c r="F166" s="158"/>
      <c r="G166" s="110"/>
      <c r="H166" s="110"/>
      <c r="I166" s="110"/>
      <c r="J166" s="69"/>
    </row>
    <row r="167" spans="1:10" x14ac:dyDescent="0.25">
      <c r="A167" s="156" t="s">
        <v>373</v>
      </c>
      <c r="B167" s="157"/>
      <c r="C167" s="157"/>
      <c r="D167" s="157"/>
      <c r="E167" s="157"/>
      <c r="F167" s="158"/>
      <c r="G167" s="110"/>
      <c r="H167" s="110"/>
      <c r="I167" s="110"/>
      <c r="J167" s="69"/>
    </row>
    <row r="168" spans="1:10" x14ac:dyDescent="0.25">
      <c r="A168" s="156" t="s">
        <v>374</v>
      </c>
      <c r="B168" s="157"/>
      <c r="C168" s="157"/>
      <c r="D168" s="157"/>
      <c r="E168" s="157"/>
      <c r="F168" s="158"/>
      <c r="G168" s="110"/>
      <c r="H168" s="110"/>
      <c r="I168" s="110"/>
      <c r="J168" s="69"/>
    </row>
    <row r="169" spans="1:10" x14ac:dyDescent="0.25">
      <c r="A169" s="156" t="s">
        <v>375</v>
      </c>
      <c r="B169" s="157"/>
      <c r="C169" s="157"/>
      <c r="D169" s="157"/>
      <c r="E169" s="157"/>
      <c r="F169" s="158"/>
      <c r="G169" s="110"/>
      <c r="H169" s="110"/>
      <c r="I169" s="110"/>
      <c r="J169" s="69"/>
    </row>
    <row r="170" spans="1:10" x14ac:dyDescent="0.25">
      <c r="A170" s="111"/>
      <c r="B170" s="112"/>
      <c r="C170" s="112"/>
      <c r="D170" s="112"/>
      <c r="E170" s="112"/>
      <c r="F170" s="112"/>
      <c r="G170" s="110"/>
      <c r="H170" s="110"/>
      <c r="I170" s="110"/>
      <c r="J170" s="69"/>
    </row>
    <row r="171" spans="1:10" x14ac:dyDescent="0.25">
      <c r="A171" s="47" t="s">
        <v>449</v>
      </c>
      <c r="B171" s="47"/>
      <c r="C171" s="47"/>
      <c r="D171" s="47"/>
      <c r="E171" s="47"/>
      <c r="F171" s="118"/>
      <c r="G171" s="118"/>
      <c r="H171" s="69"/>
      <c r="I171" s="69"/>
      <c r="J171" s="69"/>
    </row>
    <row r="172" spans="1:10" x14ac:dyDescent="0.25">
      <c r="A172" s="47"/>
      <c r="F172" s="138"/>
      <c r="G172" s="138"/>
    </row>
    <row r="173" spans="1:10" ht="24.75" customHeight="1" x14ac:dyDescent="0.25">
      <c r="A173" s="197" t="s">
        <v>411</v>
      </c>
      <c r="B173" s="197"/>
      <c r="C173" s="197"/>
      <c r="D173" s="197"/>
      <c r="E173" s="197"/>
      <c r="F173" s="197"/>
    </row>
    <row r="174" spans="1:10" x14ac:dyDescent="0.25">
      <c r="A174" s="198" t="s">
        <v>432</v>
      </c>
      <c r="B174" s="198"/>
      <c r="C174" s="198"/>
      <c r="D174" s="198"/>
      <c r="E174" s="198"/>
      <c r="F174" s="198"/>
    </row>
    <row r="175" spans="1:10" x14ac:dyDescent="0.25">
      <c r="A175" s="201" t="s">
        <v>450</v>
      </c>
      <c r="B175" s="201"/>
      <c r="C175" s="201"/>
      <c r="D175" s="201"/>
      <c r="E175" s="201"/>
      <c r="F175" s="201"/>
    </row>
    <row r="176" spans="1:10" x14ac:dyDescent="0.25">
      <c r="A176" s="119" t="s">
        <v>434</v>
      </c>
      <c r="B176" s="119"/>
      <c r="C176" s="119"/>
      <c r="D176" s="119"/>
      <c r="E176" s="119"/>
      <c r="F176" s="119"/>
    </row>
    <row r="177" spans="1:6" x14ac:dyDescent="0.25">
      <c r="A177" s="52" t="s">
        <v>435</v>
      </c>
      <c r="B177" s="52"/>
      <c r="C177" s="52"/>
      <c r="D177" s="52"/>
      <c r="E177" s="52"/>
      <c r="F177" s="52"/>
    </row>
    <row r="178" spans="1:6" ht="33.75" customHeight="1" x14ac:dyDescent="0.25">
      <c r="A178" s="197" t="s">
        <v>451</v>
      </c>
      <c r="B178" s="197"/>
      <c r="C178" s="197"/>
      <c r="D178" s="197"/>
      <c r="E178" s="197"/>
      <c r="F178" s="197"/>
    </row>
    <row r="179" spans="1:6" x14ac:dyDescent="0.25">
      <c r="A179" s="47" t="s">
        <v>436</v>
      </c>
      <c r="C179" s="120"/>
    </row>
    <row r="180" spans="1:6" x14ac:dyDescent="0.25">
      <c r="A180" s="47" t="s">
        <v>437</v>
      </c>
    </row>
    <row r="181" spans="1:6" x14ac:dyDescent="0.25">
      <c r="A181" s="47" t="s">
        <v>438</v>
      </c>
    </row>
    <row r="182" spans="1:6" x14ac:dyDescent="0.25">
      <c r="A182" s="47" t="s">
        <v>439</v>
      </c>
      <c r="C182" s="117"/>
      <c r="D182" s="117"/>
      <c r="E182" s="117"/>
    </row>
    <row r="183" spans="1:6" x14ac:dyDescent="0.25">
      <c r="A183" s="47" t="s">
        <v>440</v>
      </c>
    </row>
    <row r="185" spans="1:6" x14ac:dyDescent="0.25">
      <c r="A185" s="47" t="s">
        <v>452</v>
      </c>
    </row>
    <row r="186" spans="1:6" x14ac:dyDescent="0.25">
      <c r="A186" s="47" t="s">
        <v>453</v>
      </c>
    </row>
    <row r="188" spans="1:6" x14ac:dyDescent="0.25">
      <c r="A188" s="47" t="s">
        <v>441</v>
      </c>
    </row>
    <row r="191" spans="1:6" x14ac:dyDescent="0.25">
      <c r="B191" s="200" t="s">
        <v>454</v>
      </c>
      <c r="C191" s="200"/>
      <c r="D191" s="200"/>
      <c r="E191" s="200"/>
    </row>
    <row r="192" spans="1:6" x14ac:dyDescent="0.25">
      <c r="B192" s="200"/>
      <c r="C192" s="200"/>
      <c r="D192" s="200"/>
      <c r="E192" s="200"/>
    </row>
    <row r="193" spans="2:5" x14ac:dyDescent="0.25">
      <c r="B193" s="200"/>
      <c r="C193" s="200"/>
      <c r="D193" s="200"/>
      <c r="E193" s="200"/>
    </row>
  </sheetData>
  <mergeCells count="88">
    <mergeCell ref="A101:F101"/>
    <mergeCell ref="B3:J3"/>
    <mergeCell ref="A4:J4"/>
    <mergeCell ref="A28:I28"/>
    <mergeCell ref="A42:I42"/>
    <mergeCell ref="A94:F94"/>
    <mergeCell ref="A95:F95"/>
    <mergeCell ref="A96:F96"/>
    <mergeCell ref="A97:F97"/>
    <mergeCell ref="A98:F98"/>
    <mergeCell ref="A99:F99"/>
    <mergeCell ref="A100:F100"/>
    <mergeCell ref="A113:F113"/>
    <mergeCell ref="A102:F102"/>
    <mergeCell ref="A103:F103"/>
    <mergeCell ref="A104:F104"/>
    <mergeCell ref="A105:F105"/>
    <mergeCell ref="A106:F106"/>
    <mergeCell ref="A107:F107"/>
    <mergeCell ref="A108:F108"/>
    <mergeCell ref="A109:F109"/>
    <mergeCell ref="A110:F110"/>
    <mergeCell ref="A111:F111"/>
    <mergeCell ref="A112:F112"/>
    <mergeCell ref="A125:F125"/>
    <mergeCell ref="A114:F114"/>
    <mergeCell ref="A115:F115"/>
    <mergeCell ref="A116:F116"/>
    <mergeCell ref="A117:F117"/>
    <mergeCell ref="A118:F118"/>
    <mergeCell ref="A119:F119"/>
    <mergeCell ref="A120:F120"/>
    <mergeCell ref="A121:F121"/>
    <mergeCell ref="A122:F122"/>
    <mergeCell ref="A123:F123"/>
    <mergeCell ref="A124:F124"/>
    <mergeCell ref="A137:F137"/>
    <mergeCell ref="A126:F126"/>
    <mergeCell ref="A127:F127"/>
    <mergeCell ref="A128:F128"/>
    <mergeCell ref="A129:F129"/>
    <mergeCell ref="A130:F130"/>
    <mergeCell ref="A131:F131"/>
    <mergeCell ref="A132:F132"/>
    <mergeCell ref="A133:F133"/>
    <mergeCell ref="A134:F134"/>
    <mergeCell ref="A135:F135"/>
    <mergeCell ref="A136:F136"/>
    <mergeCell ref="A149:F149"/>
    <mergeCell ref="A138:F138"/>
    <mergeCell ref="A139:F139"/>
    <mergeCell ref="A140:F140"/>
    <mergeCell ref="A141:F141"/>
    <mergeCell ref="A142:F142"/>
    <mergeCell ref="A143:F143"/>
    <mergeCell ref="A144:F144"/>
    <mergeCell ref="A145:F145"/>
    <mergeCell ref="A146:F146"/>
    <mergeCell ref="A147:F147"/>
    <mergeCell ref="A148:F148"/>
    <mergeCell ref="A161:F161"/>
    <mergeCell ref="A150:F150"/>
    <mergeCell ref="A151:F151"/>
    <mergeCell ref="A152:F152"/>
    <mergeCell ref="A153:F153"/>
    <mergeCell ref="A154:F154"/>
    <mergeCell ref="A155:F155"/>
    <mergeCell ref="A156:F156"/>
    <mergeCell ref="A157:F157"/>
    <mergeCell ref="A158:F158"/>
    <mergeCell ref="A159:F159"/>
    <mergeCell ref="A160:F160"/>
    <mergeCell ref="A178:F178"/>
    <mergeCell ref="B191:E193"/>
    <mergeCell ref="A1:J1"/>
    <mergeCell ref="A2:J2"/>
    <mergeCell ref="A168:F168"/>
    <mergeCell ref="A169:F169"/>
    <mergeCell ref="F172:G172"/>
    <mergeCell ref="A173:F173"/>
    <mergeCell ref="A174:F174"/>
    <mergeCell ref="A175:F175"/>
    <mergeCell ref="A162:F162"/>
    <mergeCell ref="A163:F163"/>
    <mergeCell ref="A164:F164"/>
    <mergeCell ref="A165:F165"/>
    <mergeCell ref="A166:F166"/>
    <mergeCell ref="A167:F167"/>
  </mergeCells>
  <dataValidations count="4">
    <dataValidation type="list" allowBlank="1" sqref="D44:D81 D30:D33 D6:D13">
      <formula1>"AGP,CLH,CLT,COM,CTD,CTI,DES,DISP,ELE,ESG,EST,EXM,EXQ,EXR,FRQ,REV,VAGO"</formula1>
    </dataValidation>
    <dataValidation type="list" allowBlank="1" sqref="B44:B81">
      <formula1>"FGS-1,FGS-2,FGS-3,FGA-1,FGA-2,FGA-3"</formula1>
    </dataValidation>
    <dataValidation type="list" allowBlank="1" sqref="B30:B33">
      <formula1>"FDA,FDA-1,FDA-2,FDA-3,FDA-4"</formula1>
    </dataValidation>
    <dataValidation type="list" allowBlank="1" sqref="B6:B13">
      <formula1>"DAS,DAS-1,DAS-2,DAS-3,DAS-4,DAS-5,CAA-1,CAA-2,CAA-3,CAA-4,CAA-5"</formula1>
    </dataValidation>
  </dataValidations>
  <pageMargins left="0.51181102362204722" right="0.51181102362204722" top="0.78740157480314965" bottom="0.78740157480314965" header="0.31496062992125984" footer="0.31496062992125984"/>
  <pageSetup paperSize="9" orientation="landscape" horizontalDpi="0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85"/>
  <sheetViews>
    <sheetView workbookViewId="0">
      <selection sqref="A1:XFD2"/>
    </sheetView>
  </sheetViews>
  <sheetFormatPr defaultRowHeight="15" x14ac:dyDescent="0.25"/>
  <cols>
    <col min="1" max="1" width="59.28515625" customWidth="1"/>
    <col min="3" max="3" width="12.5703125" customWidth="1"/>
    <col min="6" max="6" width="70.42578125" customWidth="1"/>
    <col min="7" max="8" width="12.42578125" customWidth="1"/>
    <col min="9" max="9" width="12.7109375" customWidth="1"/>
    <col min="10" max="10" width="13.85546875" customWidth="1"/>
  </cols>
  <sheetData>
    <row r="1" spans="1:27" ht="21" x14ac:dyDescent="0.35">
      <c r="A1" s="145" t="s">
        <v>85</v>
      </c>
      <c r="B1" s="146"/>
      <c r="C1" s="146"/>
      <c r="D1" s="146"/>
      <c r="E1" s="146"/>
      <c r="F1" s="146"/>
      <c r="G1" s="146"/>
      <c r="H1" s="146"/>
      <c r="I1" s="146"/>
      <c r="J1" s="146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</row>
    <row r="2" spans="1:27" ht="21" x14ac:dyDescent="0.3">
      <c r="A2" s="147" t="s">
        <v>86</v>
      </c>
      <c r="B2" s="148"/>
      <c r="C2" s="148"/>
      <c r="D2" s="148"/>
      <c r="E2" s="148"/>
      <c r="F2" s="148"/>
      <c r="G2" s="148"/>
      <c r="H2" s="148"/>
      <c r="I2" s="148"/>
      <c r="J2" s="148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5"/>
      <c r="AA2" s="55"/>
    </row>
    <row r="3" spans="1:27" x14ac:dyDescent="0.25">
      <c r="A3" s="115">
        <v>45561</v>
      </c>
      <c r="B3" s="181" t="s">
        <v>11</v>
      </c>
      <c r="C3" s="182"/>
      <c r="D3" s="182"/>
      <c r="E3" s="182"/>
      <c r="F3" s="182"/>
      <c r="G3" s="182"/>
      <c r="H3" s="182"/>
      <c r="I3" s="182"/>
      <c r="J3" s="183"/>
    </row>
    <row r="4" spans="1:27" x14ac:dyDescent="0.25">
      <c r="A4" s="184" t="s">
        <v>87</v>
      </c>
      <c r="B4" s="185"/>
      <c r="C4" s="185"/>
      <c r="D4" s="185"/>
      <c r="E4" s="185"/>
      <c r="F4" s="185"/>
      <c r="G4" s="185"/>
      <c r="H4" s="185"/>
      <c r="I4" s="185"/>
      <c r="J4" s="186"/>
    </row>
    <row r="5" spans="1:27" ht="22.5" x14ac:dyDescent="0.25">
      <c r="A5" s="56" t="s">
        <v>88</v>
      </c>
      <c r="B5" s="57" t="s">
        <v>89</v>
      </c>
      <c r="C5" s="57" t="s">
        <v>90</v>
      </c>
      <c r="D5" s="57" t="s">
        <v>91</v>
      </c>
      <c r="E5" s="57" t="s">
        <v>92</v>
      </c>
      <c r="F5" s="56" t="s">
        <v>93</v>
      </c>
      <c r="G5" s="57" t="s">
        <v>94</v>
      </c>
      <c r="H5" s="57" t="s">
        <v>95</v>
      </c>
      <c r="I5" s="57" t="s">
        <v>96</v>
      </c>
      <c r="J5" s="57" t="s">
        <v>97</v>
      </c>
    </row>
    <row r="6" spans="1:27" x14ac:dyDescent="0.25">
      <c r="A6" s="58" t="s">
        <v>456</v>
      </c>
      <c r="B6" s="59" t="s">
        <v>99</v>
      </c>
      <c r="C6" s="60" t="s">
        <v>100</v>
      </c>
      <c r="D6" s="60" t="s">
        <v>101</v>
      </c>
      <c r="E6" s="61">
        <v>1</v>
      </c>
      <c r="F6" s="62" t="s">
        <v>457</v>
      </c>
      <c r="G6" s="63">
        <v>0</v>
      </c>
      <c r="H6" s="63">
        <v>8479.33</v>
      </c>
      <c r="I6" s="63">
        <v>9360</v>
      </c>
      <c r="J6" s="64">
        <v>17839.330000000002</v>
      </c>
    </row>
    <row r="7" spans="1:27" x14ac:dyDescent="0.25">
      <c r="A7" s="58" t="s">
        <v>103</v>
      </c>
      <c r="B7" s="59" t="s">
        <v>104</v>
      </c>
      <c r="C7" s="60" t="s">
        <v>105</v>
      </c>
      <c r="D7" s="60" t="s">
        <v>14</v>
      </c>
      <c r="E7" s="61">
        <v>1</v>
      </c>
      <c r="F7" s="62" t="s">
        <v>106</v>
      </c>
      <c r="G7" s="63">
        <v>0</v>
      </c>
      <c r="H7" s="63">
        <v>1079.06</v>
      </c>
      <c r="I7" s="63">
        <v>4316.21</v>
      </c>
      <c r="J7" s="64">
        <v>5395.27</v>
      </c>
    </row>
    <row r="8" spans="1:27" x14ac:dyDescent="0.25">
      <c r="A8" s="58" t="s">
        <v>107</v>
      </c>
      <c r="B8" s="60" t="s">
        <v>104</v>
      </c>
      <c r="C8" s="60" t="s">
        <v>108</v>
      </c>
      <c r="D8" s="60" t="s">
        <v>14</v>
      </c>
      <c r="E8" s="61">
        <v>1</v>
      </c>
      <c r="F8" s="62" t="s">
        <v>109</v>
      </c>
      <c r="G8" s="63">
        <v>0</v>
      </c>
      <c r="H8" s="63">
        <v>1079.06</v>
      </c>
      <c r="I8" s="63">
        <v>4316.21</v>
      </c>
      <c r="J8" s="64">
        <v>5395.27</v>
      </c>
    </row>
    <row r="9" spans="1:27" x14ac:dyDescent="0.25">
      <c r="A9" s="58" t="s">
        <v>110</v>
      </c>
      <c r="B9" s="59" t="s">
        <v>111</v>
      </c>
      <c r="C9" s="60" t="s">
        <v>112</v>
      </c>
      <c r="D9" s="60" t="s">
        <v>14</v>
      </c>
      <c r="E9" s="61">
        <v>1</v>
      </c>
      <c r="F9" s="62" t="s">
        <v>113</v>
      </c>
      <c r="G9" s="63">
        <v>0</v>
      </c>
      <c r="H9" s="63">
        <v>500.99</v>
      </c>
      <c r="I9" s="63">
        <v>2003.96</v>
      </c>
      <c r="J9" s="64">
        <v>2504.9499999999998</v>
      </c>
    </row>
    <row r="10" spans="1:27" x14ac:dyDescent="0.25">
      <c r="A10" s="58" t="s">
        <v>114</v>
      </c>
      <c r="B10" s="59" t="s">
        <v>115</v>
      </c>
      <c r="C10" s="60" t="s">
        <v>116</v>
      </c>
      <c r="D10" s="60" t="s">
        <v>14</v>
      </c>
      <c r="E10" s="61">
        <v>1</v>
      </c>
      <c r="F10" s="65" t="s">
        <v>127</v>
      </c>
      <c r="G10" s="63">
        <v>0</v>
      </c>
      <c r="H10" s="63">
        <v>0</v>
      </c>
      <c r="I10" s="63">
        <v>0</v>
      </c>
      <c r="J10" s="63">
        <v>0</v>
      </c>
    </row>
    <row r="11" spans="1:27" x14ac:dyDescent="0.25">
      <c r="A11" s="58" t="s">
        <v>118</v>
      </c>
      <c r="B11" s="59" t="s">
        <v>115</v>
      </c>
      <c r="C11" s="60" t="s">
        <v>119</v>
      </c>
      <c r="D11" s="60" t="s">
        <v>14</v>
      </c>
      <c r="E11" s="61">
        <v>1</v>
      </c>
      <c r="F11" s="62" t="s">
        <v>120</v>
      </c>
      <c r="G11" s="63">
        <v>0</v>
      </c>
      <c r="H11" s="63">
        <v>700.75</v>
      </c>
      <c r="I11" s="63">
        <v>3083.01</v>
      </c>
      <c r="J11" s="64">
        <v>3783.76</v>
      </c>
    </row>
    <row r="12" spans="1:27" x14ac:dyDescent="0.25">
      <c r="A12" s="58" t="s">
        <v>121</v>
      </c>
      <c r="B12" s="59" t="s">
        <v>115</v>
      </c>
      <c r="C12" s="60" t="s">
        <v>122</v>
      </c>
      <c r="D12" s="60" t="s">
        <v>14</v>
      </c>
      <c r="E12" s="61">
        <v>1</v>
      </c>
      <c r="F12" s="62" t="s">
        <v>123</v>
      </c>
      <c r="G12" s="63">
        <v>0</v>
      </c>
      <c r="H12" s="63">
        <v>700.75</v>
      </c>
      <c r="I12" s="63">
        <v>3083.01</v>
      </c>
      <c r="J12" s="64">
        <v>3783.76</v>
      </c>
    </row>
    <row r="13" spans="1:27" x14ac:dyDescent="0.25">
      <c r="A13" s="58" t="s">
        <v>124</v>
      </c>
      <c r="B13" s="59" t="s">
        <v>125</v>
      </c>
      <c r="C13" s="60" t="s">
        <v>126</v>
      </c>
      <c r="D13" s="60" t="s">
        <v>14</v>
      </c>
      <c r="E13" s="61">
        <v>1</v>
      </c>
      <c r="F13" s="65" t="s">
        <v>127</v>
      </c>
      <c r="G13" s="63">
        <v>0</v>
      </c>
      <c r="H13" s="63">
        <v>0</v>
      </c>
      <c r="I13" s="63">
        <v>0</v>
      </c>
      <c r="J13" s="63">
        <v>0</v>
      </c>
    </row>
    <row r="14" spans="1:27" ht="33.75" x14ac:dyDescent="0.25">
      <c r="A14" s="66" t="s">
        <v>128</v>
      </c>
      <c r="B14" s="66" t="s">
        <v>129</v>
      </c>
      <c r="C14" s="67" t="s">
        <v>130</v>
      </c>
      <c r="D14" s="67" t="s">
        <v>131</v>
      </c>
      <c r="E14" s="67" t="s">
        <v>132</v>
      </c>
      <c r="F14" s="68"/>
      <c r="G14" s="67" t="s">
        <v>133</v>
      </c>
      <c r="H14" s="67" t="s">
        <v>134</v>
      </c>
      <c r="I14" s="67" t="s">
        <v>135</v>
      </c>
      <c r="J14" s="69"/>
    </row>
    <row r="15" spans="1:27" x14ac:dyDescent="0.25">
      <c r="A15" s="70" t="s">
        <v>136</v>
      </c>
      <c r="B15" s="71" t="s">
        <v>137</v>
      </c>
      <c r="C15" s="72">
        <f ca="1">SUMIFS($E$13:$E$16,$B$13:$B$16,"DAS",$D$13:$D$16,"&lt;&gt;VAGO")</f>
        <v>0</v>
      </c>
      <c r="D15" s="72">
        <f ca="1">SUMIFS($E$13:$E$16,$B$13:$B$16,"DAS",$D$13:$D$16,"VAGO")</f>
        <v>0</v>
      </c>
      <c r="E15" s="72">
        <f t="shared" ref="E15:E25" ca="1" si="0">C15+D15</f>
        <v>0</v>
      </c>
      <c r="F15" s="73"/>
      <c r="G15" s="74">
        <f ca="1">SUMIF($B$13:$B$16,"DAS",$G$13:$G$16)</f>
        <v>0</v>
      </c>
      <c r="H15" s="74">
        <f ca="1">SUMIF($B$13:$B$16,"DAS",$H$13:$H$16)</f>
        <v>0</v>
      </c>
      <c r="I15" s="74">
        <f ca="1">SUMIF($B$13:$B$16,"DAS",$I$13:$I$16)</f>
        <v>0</v>
      </c>
      <c r="J15" s="69"/>
    </row>
    <row r="16" spans="1:27" x14ac:dyDescent="0.25">
      <c r="A16" s="70" t="s">
        <v>138</v>
      </c>
      <c r="B16" s="71" t="s">
        <v>99</v>
      </c>
      <c r="C16" s="72">
        <v>1</v>
      </c>
      <c r="D16" s="72">
        <f ca="1">SUMIFS($E$13:$E$16,$B$13:$B$16,"DAS-1",$D$13:$D$16,"VAGO")</f>
        <v>0</v>
      </c>
      <c r="E16" s="72">
        <f t="shared" ca="1" si="0"/>
        <v>1</v>
      </c>
      <c r="F16" s="75"/>
      <c r="G16" s="74">
        <f ca="1">SUMIF($B$13:$B$16,"DAS-1",$G$13:$G$16)</f>
        <v>0</v>
      </c>
      <c r="H16" s="76">
        <v>8479.33</v>
      </c>
      <c r="I16" s="76">
        <v>9360</v>
      </c>
      <c r="J16" s="69"/>
    </row>
    <row r="17" spans="1:10" x14ac:dyDescent="0.25">
      <c r="A17" s="70" t="s">
        <v>139</v>
      </c>
      <c r="B17" s="71" t="s">
        <v>140</v>
      </c>
      <c r="C17" s="72">
        <f>SUMIFS($E$13:$E$16,$B$13:$B$16,"DAS-2",$D$13:$D$16,"&lt;&gt;VAGO")</f>
        <v>0</v>
      </c>
      <c r="D17" s="72">
        <v>0</v>
      </c>
      <c r="E17" s="72">
        <f t="shared" si="0"/>
        <v>0</v>
      </c>
      <c r="F17" s="75"/>
      <c r="G17" s="74">
        <f>SUMIF($B$13:$B$16,"DAS-2",$G$13:$G$16)</f>
        <v>0</v>
      </c>
      <c r="H17" s="74">
        <f>SUMIF($B$13:$B$16,"DAS-2",$H$13:$H$16)</f>
        <v>0</v>
      </c>
      <c r="I17" s="74">
        <f>SUMIF($B$13:$B$16,"DAS-2",$I$13:$I$16)</f>
        <v>0</v>
      </c>
      <c r="J17" s="69"/>
    </row>
    <row r="18" spans="1:10" x14ac:dyDescent="0.25">
      <c r="A18" s="70" t="s">
        <v>141</v>
      </c>
      <c r="B18" s="71" t="s">
        <v>142</v>
      </c>
      <c r="C18" s="72">
        <f>SUMIFS($E$13:$E$16,$B$13:$B$16,"DAS-3",$D$13:$D$16,"&lt;&gt;VAGO")</f>
        <v>0</v>
      </c>
      <c r="D18" s="72">
        <f>SUMIFS($E$13:$E$16,$B$13:$B$16,"DAS-3",$D$13:$D$16,"VAGO")</f>
        <v>0</v>
      </c>
      <c r="E18" s="72">
        <f t="shared" si="0"/>
        <v>0</v>
      </c>
      <c r="F18" s="75"/>
      <c r="G18" s="74">
        <f>SUMIF($B$13:$B$16,"DAS-3",$G$13:$G$16)</f>
        <v>0</v>
      </c>
      <c r="H18" s="74">
        <f>SUMIF($B$13:$B$16,"DAS-3",$H$13:$H$16)</f>
        <v>0</v>
      </c>
      <c r="I18" s="74">
        <f>SUMIF($B$13:$B$16,"DAS-3",$I$13:$I$16)</f>
        <v>0</v>
      </c>
      <c r="J18" s="69"/>
    </row>
    <row r="19" spans="1:10" x14ac:dyDescent="0.25">
      <c r="A19" s="77" t="s">
        <v>143</v>
      </c>
      <c r="B19" s="71" t="s">
        <v>144</v>
      </c>
      <c r="C19" s="72">
        <f>SUMIFS($E$13:$E$16,$B$13:$B$16,"DAS-4",$D$13:$D$16,"&lt;&gt;VAGO")</f>
        <v>0</v>
      </c>
      <c r="D19" s="72">
        <f>SUMIFS($E$13:$E$16,$B$13:$B$16,"DAS-4",$D$13:$D$16,"VAGO")</f>
        <v>0</v>
      </c>
      <c r="E19" s="72">
        <f t="shared" si="0"/>
        <v>0</v>
      </c>
      <c r="F19" s="78"/>
      <c r="G19" s="74">
        <f>SUMIF($B$13:$B$16,"DAS-4",$G$13:$G$16)</f>
        <v>0</v>
      </c>
      <c r="H19" s="74">
        <f>SUMIF($B$13:$B$16,"DAS-4",$H$13:$H$16)</f>
        <v>0</v>
      </c>
      <c r="I19" s="74">
        <f>SUMIF($B$13:$B$16,"DAS-4",$I$13:$I$16)</f>
        <v>0</v>
      </c>
      <c r="J19" s="69"/>
    </row>
    <row r="20" spans="1:10" x14ac:dyDescent="0.25">
      <c r="A20" s="77" t="s">
        <v>145</v>
      </c>
      <c r="B20" s="71" t="s">
        <v>104</v>
      </c>
      <c r="C20" s="72">
        <v>2</v>
      </c>
      <c r="D20" s="72">
        <v>0</v>
      </c>
      <c r="E20" s="72">
        <v>2</v>
      </c>
      <c r="F20" s="78"/>
      <c r="G20" s="74">
        <f>SUMIF($B$13:$B$16,"DAS-5",$G$13:$G$16)</f>
        <v>0</v>
      </c>
      <c r="H20" s="76">
        <v>2079.12</v>
      </c>
      <c r="I20" s="76">
        <v>8632.42</v>
      </c>
      <c r="J20" s="69"/>
    </row>
    <row r="21" spans="1:10" x14ac:dyDescent="0.25">
      <c r="A21" s="77" t="s">
        <v>146</v>
      </c>
      <c r="B21" s="71" t="s">
        <v>147</v>
      </c>
      <c r="C21" s="72">
        <f>SUMIFS($E$13:$E$16,$B$13:$B$16,"CAA-1",$D$13:$D$16,"&lt;&gt;VAGO")</f>
        <v>0</v>
      </c>
      <c r="D21" s="72">
        <f>SUMIFS($E$13:$E$16,$B$13:$B$16,"CAA-1",$D$13:$D$16,"VAGO")</f>
        <v>0</v>
      </c>
      <c r="E21" s="72">
        <f t="shared" si="0"/>
        <v>0</v>
      </c>
      <c r="F21" s="78"/>
      <c r="G21" s="74">
        <f>SUMIF($B$13:$B$16,"CAA-1",$G$13:$G$16)</f>
        <v>0</v>
      </c>
      <c r="H21" s="74">
        <f>SUMIF($B$13:$B$16,"CAA-1",$H$13:$H$16)</f>
        <v>0</v>
      </c>
      <c r="I21" s="74">
        <f>SUMIF($B$13:$B$16,"CAA-1",$I$13:$I$16)</f>
        <v>0</v>
      </c>
      <c r="J21" s="69"/>
    </row>
    <row r="22" spans="1:10" x14ac:dyDescent="0.25">
      <c r="A22" s="77" t="s">
        <v>148</v>
      </c>
      <c r="B22" s="71" t="s">
        <v>115</v>
      </c>
      <c r="C22" s="72">
        <v>2</v>
      </c>
      <c r="D22" s="72">
        <v>1</v>
      </c>
      <c r="E22" s="72">
        <v>3</v>
      </c>
      <c r="F22" s="78"/>
      <c r="G22" s="74">
        <f>SUMIF($B$13:$B$16,"CAA-2",$G$13:$G$16)</f>
        <v>0</v>
      </c>
      <c r="H22" s="76">
        <v>1401.5</v>
      </c>
      <c r="I22" s="76">
        <v>6166.02</v>
      </c>
      <c r="J22" s="69"/>
    </row>
    <row r="23" spans="1:10" x14ac:dyDescent="0.25">
      <c r="A23" s="77" t="s">
        <v>149</v>
      </c>
      <c r="B23" s="71" t="s">
        <v>111</v>
      </c>
      <c r="C23" s="72">
        <v>1</v>
      </c>
      <c r="D23" s="72">
        <v>0</v>
      </c>
      <c r="E23" s="72">
        <f t="shared" si="0"/>
        <v>1</v>
      </c>
      <c r="F23" s="75" t="s">
        <v>150</v>
      </c>
      <c r="G23" s="74">
        <f>SUMIF($B$13:$B$16,"CAA-3",$G$13:$G$16)</f>
        <v>0</v>
      </c>
      <c r="H23" s="76">
        <v>500.99</v>
      </c>
      <c r="I23" s="76">
        <v>2003.96</v>
      </c>
      <c r="J23" s="69"/>
    </row>
    <row r="24" spans="1:10" x14ac:dyDescent="0.25">
      <c r="A24" s="77" t="s">
        <v>151</v>
      </c>
      <c r="B24" s="71" t="s">
        <v>125</v>
      </c>
      <c r="C24" s="72">
        <v>1</v>
      </c>
      <c r="D24" s="72">
        <v>1</v>
      </c>
      <c r="E24" s="72">
        <v>0</v>
      </c>
      <c r="F24" s="75"/>
      <c r="G24" s="74">
        <f>SUMIF($B$13:$B$16,"CAA-4",$G$13:$G$16)</f>
        <v>0</v>
      </c>
      <c r="H24" s="74">
        <f>SUMIF($B$13:$B$16,"CAA-4",$G$13:$G$16)</f>
        <v>0</v>
      </c>
      <c r="I24" s="74">
        <f>SUMIF($B$13:$B$16,"CAA-4",$G$13:$G$16)</f>
        <v>0</v>
      </c>
      <c r="J24" s="69"/>
    </row>
    <row r="25" spans="1:10" x14ac:dyDescent="0.25">
      <c r="A25" s="77" t="s">
        <v>152</v>
      </c>
      <c r="B25" s="71" t="s">
        <v>153</v>
      </c>
      <c r="C25" s="72">
        <f>SUMIFS($E$13:$E$16,$B$13:$B$16,"CAA-5",$D$13:$D$16,"&lt;&gt;VAGO")</f>
        <v>0</v>
      </c>
      <c r="D25" s="72">
        <f>SUMIFS($E$13:$E$16,$B$13:$B$16,"CAA-5",$D$13:$D$16,"VAGO")</f>
        <v>0</v>
      </c>
      <c r="E25" s="72">
        <f t="shared" si="0"/>
        <v>0</v>
      </c>
      <c r="F25" s="75"/>
      <c r="G25" s="74">
        <f>SUMIF($B$13:$B$16,"CAA-5",$G$13:$G$16)</f>
        <v>0</v>
      </c>
      <c r="H25" s="74">
        <f>SUMIF($B$13:$B$16,"CAA-5",$H$13:$H$16)</f>
        <v>0</v>
      </c>
      <c r="I25" s="74">
        <f>SUMIF($B$13:$B$16,"CAA-5",$I$13:$I$16)</f>
        <v>0</v>
      </c>
      <c r="J25" s="69"/>
    </row>
    <row r="26" spans="1:10" x14ac:dyDescent="0.25">
      <c r="A26" s="66" t="s">
        <v>154</v>
      </c>
      <c r="B26" s="79"/>
      <c r="C26" s="67">
        <v>6</v>
      </c>
      <c r="D26" s="67">
        <v>2</v>
      </c>
      <c r="E26" s="67">
        <v>8</v>
      </c>
      <c r="F26" s="79"/>
      <c r="G26" s="80">
        <f ca="1">SUM(G15:G25)</f>
        <v>0</v>
      </c>
      <c r="H26" s="80">
        <v>13872.44</v>
      </c>
      <c r="I26" s="80">
        <v>32828.42</v>
      </c>
      <c r="J26" s="69"/>
    </row>
    <row r="27" spans="1:10" x14ac:dyDescent="0.25">
      <c r="A27" s="81"/>
      <c r="B27" s="81"/>
      <c r="C27" s="81"/>
      <c r="D27" s="81"/>
      <c r="E27" s="81"/>
      <c r="F27" s="81"/>
      <c r="G27" s="81"/>
      <c r="H27" s="82"/>
      <c r="I27" s="82"/>
      <c r="J27" s="69"/>
    </row>
    <row r="28" spans="1:10" x14ac:dyDescent="0.25">
      <c r="A28" s="187" t="s">
        <v>155</v>
      </c>
      <c r="B28" s="182"/>
      <c r="C28" s="182"/>
      <c r="D28" s="182"/>
      <c r="E28" s="182"/>
      <c r="F28" s="182"/>
      <c r="G28" s="182"/>
      <c r="H28" s="182"/>
      <c r="I28" s="183"/>
      <c r="J28" s="69"/>
    </row>
    <row r="29" spans="1:10" ht="22.5" x14ac:dyDescent="0.25">
      <c r="A29" s="57" t="s">
        <v>156</v>
      </c>
      <c r="B29" s="57" t="s">
        <v>157</v>
      </c>
      <c r="C29" s="57" t="s">
        <v>158</v>
      </c>
      <c r="D29" s="57" t="s">
        <v>159</v>
      </c>
      <c r="E29" s="57" t="s">
        <v>160</v>
      </c>
      <c r="F29" s="57" t="s">
        <v>161</v>
      </c>
      <c r="G29" s="57" t="s">
        <v>162</v>
      </c>
      <c r="H29" s="57" t="s">
        <v>163</v>
      </c>
      <c r="I29" s="57" t="s">
        <v>164</v>
      </c>
      <c r="J29" s="69"/>
    </row>
    <row r="30" spans="1:10" x14ac:dyDescent="0.25">
      <c r="A30" s="83" t="s">
        <v>165</v>
      </c>
      <c r="B30" s="84" t="s">
        <v>166</v>
      </c>
      <c r="C30" s="60" t="s">
        <v>116</v>
      </c>
      <c r="D30" s="60" t="s">
        <v>101</v>
      </c>
      <c r="E30" s="71">
        <v>1</v>
      </c>
      <c r="F30" s="99" t="s">
        <v>458</v>
      </c>
      <c r="G30" s="74">
        <v>6173.06</v>
      </c>
      <c r="H30" s="74">
        <v>4316.21</v>
      </c>
      <c r="I30" s="74">
        <v>10489.27</v>
      </c>
      <c r="J30" s="69"/>
    </row>
    <row r="31" spans="1:10" x14ac:dyDescent="0.25">
      <c r="A31" s="83" t="s">
        <v>168</v>
      </c>
      <c r="B31" s="84" t="s">
        <v>166</v>
      </c>
      <c r="C31" s="60" t="s">
        <v>169</v>
      </c>
      <c r="D31" s="60" t="s">
        <v>101</v>
      </c>
      <c r="E31" s="71">
        <v>1</v>
      </c>
      <c r="F31" s="86" t="s">
        <v>459</v>
      </c>
      <c r="G31" s="87">
        <v>5512.99</v>
      </c>
      <c r="H31" s="74">
        <v>4316.21</v>
      </c>
      <c r="I31" s="74">
        <v>7131.37</v>
      </c>
      <c r="J31" s="69"/>
    </row>
    <row r="32" spans="1:10" x14ac:dyDescent="0.25">
      <c r="A32" s="83" t="s">
        <v>171</v>
      </c>
      <c r="B32" s="84" t="s">
        <v>166</v>
      </c>
      <c r="C32" s="60" t="s">
        <v>172</v>
      </c>
      <c r="D32" s="60" t="s">
        <v>101</v>
      </c>
      <c r="E32" s="71">
        <v>1</v>
      </c>
      <c r="F32" s="83" t="s">
        <v>460</v>
      </c>
      <c r="G32" s="74">
        <v>6173.06</v>
      </c>
      <c r="H32" s="74">
        <v>4316.21</v>
      </c>
      <c r="I32" s="74">
        <v>10489.27</v>
      </c>
      <c r="J32" s="69"/>
    </row>
    <row r="33" spans="1:10" ht="22.5" x14ac:dyDescent="0.25">
      <c r="A33" s="83" t="s">
        <v>174</v>
      </c>
      <c r="B33" s="84" t="s">
        <v>175</v>
      </c>
      <c r="C33" s="60" t="s">
        <v>116</v>
      </c>
      <c r="D33" s="60" t="s">
        <v>101</v>
      </c>
      <c r="E33" s="71">
        <v>1</v>
      </c>
      <c r="F33" s="86" t="s">
        <v>461</v>
      </c>
      <c r="G33" s="74" t="s">
        <v>406</v>
      </c>
      <c r="H33" s="74" t="s">
        <v>407</v>
      </c>
      <c r="I33" s="74" t="s">
        <v>408</v>
      </c>
      <c r="J33" s="69"/>
    </row>
    <row r="34" spans="1:10" ht="33.75" x14ac:dyDescent="0.25">
      <c r="A34" s="66" t="s">
        <v>177</v>
      </c>
      <c r="B34" s="66" t="s">
        <v>178</v>
      </c>
      <c r="C34" s="67" t="s">
        <v>179</v>
      </c>
      <c r="D34" s="67" t="s">
        <v>180</v>
      </c>
      <c r="E34" s="67" t="s">
        <v>181</v>
      </c>
      <c r="F34" s="88"/>
      <c r="G34" s="67" t="s">
        <v>182</v>
      </c>
      <c r="H34" s="67" t="s">
        <v>183</v>
      </c>
      <c r="I34" s="67" t="s">
        <v>184</v>
      </c>
      <c r="J34" s="69"/>
    </row>
    <row r="35" spans="1:10" x14ac:dyDescent="0.25">
      <c r="A35" s="70" t="s">
        <v>185</v>
      </c>
      <c r="B35" s="89" t="s">
        <v>186</v>
      </c>
      <c r="C35" s="72">
        <f ca="1">SUMIFS($E$30:$E$36,$B$30:$B$36,"FDA",$D$30:$D$36,"&lt;&gt;VAGO")</f>
        <v>0</v>
      </c>
      <c r="D35" s="72">
        <f ca="1">SUMIFS($E$30:$E$36,$B$30:$B$36,"FDA",$D$30:$D$36,"VAGO")</f>
        <v>0</v>
      </c>
      <c r="E35" s="72">
        <f t="shared" ref="E35:E39" ca="1" si="1">C35+D35</f>
        <v>0</v>
      </c>
      <c r="F35" s="73"/>
      <c r="G35" s="90">
        <f ca="1">SUMIF($B$30:$B$36,"FDA",$G$30:$G$36)</f>
        <v>0</v>
      </c>
      <c r="H35" s="90">
        <f ca="1">SUMIF($B$30:$B$36,"FDA",$H$30:$H$36)</f>
        <v>0</v>
      </c>
      <c r="I35" s="90">
        <f ca="1">SUMIF($B$30:$B$36,"FDA",$I$30:$I$36)</f>
        <v>0</v>
      </c>
      <c r="J35" s="69"/>
    </row>
    <row r="36" spans="1:10" x14ac:dyDescent="0.25">
      <c r="A36" s="70" t="s">
        <v>187</v>
      </c>
      <c r="B36" s="89" t="s">
        <v>188</v>
      </c>
      <c r="C36" s="72">
        <f ca="1">SUMIFS($E$30:$E$36,$B$30:$B$36,"FDA-1",$D$30:$D$36,"&lt;&gt;VAGO")</f>
        <v>0</v>
      </c>
      <c r="D36" s="72">
        <f ca="1">SUMIFS($E$30:$E$36,$B$30:$B$36,"FDA-1",$D$30:$D$36,"VAGO")</f>
        <v>0</v>
      </c>
      <c r="E36" s="72">
        <f t="shared" ca="1" si="1"/>
        <v>0</v>
      </c>
      <c r="F36" s="73"/>
      <c r="G36" s="90">
        <f ca="1">SUMIF($B$30:$B$36,"FDA-1",$G$30:$G$36)</f>
        <v>0</v>
      </c>
      <c r="H36" s="90">
        <f ca="1">SUMIF($B$30:$B$36,"FDA-1",$H$30:$H$36)</f>
        <v>0</v>
      </c>
      <c r="I36" s="90">
        <f ca="1">SUMIF($B$30:$B$36,"FDA-1",$I$30:$I$36)</f>
        <v>0</v>
      </c>
      <c r="J36" s="69"/>
    </row>
    <row r="37" spans="1:10" x14ac:dyDescent="0.25">
      <c r="A37" s="70" t="s">
        <v>189</v>
      </c>
      <c r="B37" s="89" t="s">
        <v>190</v>
      </c>
      <c r="C37" s="72">
        <f>SUMIFS($E$30:$E$36,$B$30:$B$36,"FDA-2",$D$30:$D$36,"&lt;&gt;VAGO")</f>
        <v>0</v>
      </c>
      <c r="D37" s="72">
        <f>SUMIFS($E$30:$E$36,$B$30:$B$36,"FDA-2",$D$30:$D$36,"VAGO")</f>
        <v>0</v>
      </c>
      <c r="E37" s="72">
        <f t="shared" si="1"/>
        <v>0</v>
      </c>
      <c r="F37" s="75"/>
      <c r="G37" s="90">
        <f>SUMIF($B$30:$B$36,"FDA-2",$G$30:$G$36)</f>
        <v>0</v>
      </c>
      <c r="H37" s="90">
        <f>SUMIF($B$30:$B$36,"FDA-2",$H$30:$H$36)</f>
        <v>0</v>
      </c>
      <c r="I37" s="90">
        <f>SUMIF($B$30:$B$36,"FDA-2",$I$30:$I$36)</f>
        <v>0</v>
      </c>
      <c r="J37" s="69"/>
    </row>
    <row r="38" spans="1:10" x14ac:dyDescent="0.25">
      <c r="A38" s="70" t="s">
        <v>191</v>
      </c>
      <c r="B38" s="89" t="s">
        <v>166</v>
      </c>
      <c r="C38" s="72">
        <f>SUMIFS($E$30:$E$36,$B$30:$B$36,"FDA-3",$D$30:$D$36,"&lt;&gt;VAGO")</f>
        <v>3</v>
      </c>
      <c r="D38" s="72">
        <f>SUMIFS($E$30:$E$36,$B$30:$B$36,"FDA-3",$D$30:$D$36,"VAGO")</f>
        <v>0</v>
      </c>
      <c r="E38" s="72">
        <f t="shared" si="1"/>
        <v>3</v>
      </c>
      <c r="F38" s="78" t="s">
        <v>421</v>
      </c>
      <c r="G38" s="90">
        <v>17751.009999999998</v>
      </c>
      <c r="H38" s="90">
        <v>12948.63</v>
      </c>
      <c r="I38" s="90">
        <v>30699.64</v>
      </c>
      <c r="J38" s="69"/>
    </row>
    <row r="39" spans="1:10" x14ac:dyDescent="0.25">
      <c r="A39" s="70" t="s">
        <v>193</v>
      </c>
      <c r="B39" s="89" t="s">
        <v>175</v>
      </c>
      <c r="C39" s="72">
        <f>SUMIFS($E$30:$E$36,$B$30:$B$36,"FDA-4",$D$30:$D$36,"&lt;&gt;VAGO")</f>
        <v>1</v>
      </c>
      <c r="D39" s="72">
        <f>SUMIFS($E$30:$E$36,$B$30:$B$36,"FDA-4",$D$30:$D$36,"VAGO")</f>
        <v>0</v>
      </c>
      <c r="E39" s="72">
        <f t="shared" si="1"/>
        <v>1</v>
      </c>
      <c r="F39" s="75" t="s">
        <v>422</v>
      </c>
      <c r="G39" s="90">
        <v>13023.51</v>
      </c>
      <c r="H39" s="90">
        <v>6166.02</v>
      </c>
      <c r="I39" s="90">
        <v>19189.53</v>
      </c>
      <c r="J39" s="69"/>
    </row>
    <row r="40" spans="1:10" ht="22.5" x14ac:dyDescent="0.25">
      <c r="A40" s="66" t="s">
        <v>195</v>
      </c>
      <c r="B40" s="88"/>
      <c r="C40" s="67">
        <f t="shared" ref="C40:E40" ca="1" si="2">SUM(C36:C39)</f>
        <v>4</v>
      </c>
      <c r="D40" s="67">
        <f t="shared" ca="1" si="2"/>
        <v>0</v>
      </c>
      <c r="E40" s="67">
        <f t="shared" ca="1" si="2"/>
        <v>4</v>
      </c>
      <c r="F40" s="88"/>
      <c r="G40" s="91">
        <v>30774.52</v>
      </c>
      <c r="H40" s="91">
        <v>18144.62</v>
      </c>
      <c r="I40" s="91">
        <v>47524.92</v>
      </c>
      <c r="J40" s="69"/>
    </row>
    <row r="41" spans="1:10" x14ac:dyDescent="0.25">
      <c r="A41" s="92"/>
      <c r="B41" s="92"/>
      <c r="C41" s="92"/>
      <c r="D41" s="92"/>
      <c r="E41" s="92"/>
      <c r="F41" s="92"/>
      <c r="G41" s="92"/>
      <c r="H41" s="92"/>
      <c r="I41" s="93"/>
      <c r="J41" s="69"/>
    </row>
    <row r="42" spans="1:10" x14ac:dyDescent="0.25">
      <c r="A42" s="187" t="s">
        <v>196</v>
      </c>
      <c r="B42" s="182"/>
      <c r="C42" s="182"/>
      <c r="D42" s="182"/>
      <c r="E42" s="182"/>
      <c r="F42" s="182"/>
      <c r="G42" s="182"/>
      <c r="H42" s="182"/>
      <c r="I42" s="183"/>
      <c r="J42" s="69"/>
    </row>
    <row r="43" spans="1:10" ht="22.5" x14ac:dyDescent="0.25">
      <c r="A43" s="94" t="s">
        <v>197</v>
      </c>
      <c r="B43" s="57" t="s">
        <v>198</v>
      </c>
      <c r="C43" s="57" t="s">
        <v>199</v>
      </c>
      <c r="D43" s="57" t="s">
        <v>200</v>
      </c>
      <c r="E43" s="57" t="s">
        <v>201</v>
      </c>
      <c r="F43" s="57" t="s">
        <v>202</v>
      </c>
      <c r="G43" s="57" t="s">
        <v>203</v>
      </c>
      <c r="H43" s="57" t="s">
        <v>204</v>
      </c>
      <c r="I43" s="57" t="s">
        <v>205</v>
      </c>
      <c r="J43" s="69"/>
    </row>
    <row r="44" spans="1:10" x14ac:dyDescent="0.25">
      <c r="A44" s="95" t="s">
        <v>206</v>
      </c>
      <c r="B44" s="96" t="s">
        <v>72</v>
      </c>
      <c r="C44" s="97"/>
      <c r="D44" s="97" t="s">
        <v>101</v>
      </c>
      <c r="E44" s="98">
        <v>1</v>
      </c>
      <c r="F44" s="83" t="s">
        <v>424</v>
      </c>
      <c r="G44" s="100">
        <v>8075.56</v>
      </c>
      <c r="H44" s="100">
        <v>1392.8</v>
      </c>
      <c r="I44" s="90">
        <f>SUM(G44:H44)</f>
        <v>9468.36</v>
      </c>
      <c r="J44" s="101"/>
    </row>
    <row r="45" spans="1:10" x14ac:dyDescent="0.25">
      <c r="A45" s="95" t="s">
        <v>208</v>
      </c>
      <c r="B45" s="96" t="s">
        <v>72</v>
      </c>
      <c r="C45" s="97"/>
      <c r="D45" s="97" t="s">
        <v>101</v>
      </c>
      <c r="E45" s="98">
        <v>1</v>
      </c>
      <c r="F45" s="83" t="s">
        <v>209</v>
      </c>
      <c r="G45" s="100">
        <v>5675.13</v>
      </c>
      <c r="H45" s="100">
        <v>1392.8</v>
      </c>
      <c r="I45" s="90">
        <v>7067.93</v>
      </c>
      <c r="J45" s="101"/>
    </row>
    <row r="46" spans="1:10" x14ac:dyDescent="0.25">
      <c r="A46" s="102" t="s">
        <v>462</v>
      </c>
      <c r="B46" s="103" t="s">
        <v>72</v>
      </c>
      <c r="C46" s="103"/>
      <c r="D46" s="60" t="s">
        <v>101</v>
      </c>
      <c r="E46" s="71">
        <v>1</v>
      </c>
      <c r="F46" s="102" t="s">
        <v>387</v>
      </c>
      <c r="G46" s="100">
        <v>4440.25</v>
      </c>
      <c r="H46" s="100">
        <v>1392.8</v>
      </c>
      <c r="I46" s="90">
        <v>5833.05</v>
      </c>
      <c r="J46" s="69"/>
    </row>
    <row r="47" spans="1:10" x14ac:dyDescent="0.25">
      <c r="A47" s="83" t="s">
        <v>214</v>
      </c>
      <c r="B47" s="103" t="s">
        <v>72</v>
      </c>
      <c r="C47" s="60"/>
      <c r="D47" s="60" t="s">
        <v>101</v>
      </c>
      <c r="E47" s="71">
        <v>1</v>
      </c>
      <c r="F47" s="83" t="s">
        <v>215</v>
      </c>
      <c r="G47" s="100">
        <v>5250.46</v>
      </c>
      <c r="H47" s="100">
        <v>1392.8</v>
      </c>
      <c r="I47" s="90">
        <f t="shared" ref="I47:I81" si="3">SUM(G47:H47)</f>
        <v>6643.26</v>
      </c>
      <c r="J47" s="69"/>
    </row>
    <row r="48" spans="1:10" x14ac:dyDescent="0.25">
      <c r="A48" s="83" t="s">
        <v>216</v>
      </c>
      <c r="B48" s="103" t="s">
        <v>72</v>
      </c>
      <c r="C48" s="60"/>
      <c r="D48" s="60" t="s">
        <v>101</v>
      </c>
      <c r="E48" s="71">
        <v>1</v>
      </c>
      <c r="F48" s="83" t="s">
        <v>217</v>
      </c>
      <c r="G48" s="100">
        <v>5227.96</v>
      </c>
      <c r="H48" s="100">
        <v>1392.8</v>
      </c>
      <c r="I48" s="90">
        <f t="shared" si="3"/>
        <v>6620.76</v>
      </c>
      <c r="J48" s="69"/>
    </row>
    <row r="49" spans="1:10" x14ac:dyDescent="0.25">
      <c r="A49" s="83" t="s">
        <v>218</v>
      </c>
      <c r="B49" s="103" t="s">
        <v>72</v>
      </c>
      <c r="C49" s="60"/>
      <c r="D49" s="60" t="s">
        <v>101</v>
      </c>
      <c r="E49" s="71">
        <v>1</v>
      </c>
      <c r="F49" s="83" t="s">
        <v>219</v>
      </c>
      <c r="G49" s="100">
        <v>7691</v>
      </c>
      <c r="H49" s="100">
        <v>1392.8</v>
      </c>
      <c r="I49" s="90">
        <f t="shared" si="3"/>
        <v>9083.7999999999993</v>
      </c>
      <c r="J49" s="69"/>
    </row>
    <row r="50" spans="1:10" x14ac:dyDescent="0.25">
      <c r="A50" s="83" t="s">
        <v>220</v>
      </c>
      <c r="B50" s="103" t="s">
        <v>72</v>
      </c>
      <c r="C50" s="60"/>
      <c r="D50" s="60" t="s">
        <v>101</v>
      </c>
      <c r="E50" s="71">
        <v>1</v>
      </c>
      <c r="F50" s="83" t="s">
        <v>221</v>
      </c>
      <c r="G50" s="100">
        <v>8299.11</v>
      </c>
      <c r="H50" s="100">
        <v>1392.8</v>
      </c>
      <c r="I50" s="90">
        <f t="shared" si="3"/>
        <v>9691.91</v>
      </c>
      <c r="J50" s="69"/>
    </row>
    <row r="51" spans="1:10" x14ac:dyDescent="0.25">
      <c r="A51" s="83" t="s">
        <v>222</v>
      </c>
      <c r="B51" s="103" t="s">
        <v>72</v>
      </c>
      <c r="C51" s="60"/>
      <c r="D51" s="60" t="s">
        <v>101</v>
      </c>
      <c r="E51" s="71">
        <v>1</v>
      </c>
      <c r="F51" s="83" t="s">
        <v>223</v>
      </c>
      <c r="G51" s="100">
        <v>4902.3900000000003</v>
      </c>
      <c r="H51" s="100">
        <v>1392.8</v>
      </c>
      <c r="I51" s="90">
        <f t="shared" si="3"/>
        <v>6295.1900000000005</v>
      </c>
      <c r="J51" s="69"/>
    </row>
    <row r="52" spans="1:10" x14ac:dyDescent="0.25">
      <c r="A52" s="83" t="s">
        <v>224</v>
      </c>
      <c r="B52" s="103" t="s">
        <v>72</v>
      </c>
      <c r="C52" s="60"/>
      <c r="D52" s="60" t="s">
        <v>101</v>
      </c>
      <c r="E52" s="71">
        <v>1</v>
      </c>
      <c r="F52" s="83" t="s">
        <v>225</v>
      </c>
      <c r="G52" s="100">
        <v>7691</v>
      </c>
      <c r="H52" s="100">
        <v>1392.8</v>
      </c>
      <c r="I52" s="90">
        <f t="shared" si="3"/>
        <v>9083.7999999999993</v>
      </c>
      <c r="J52" s="69"/>
    </row>
    <row r="53" spans="1:10" x14ac:dyDescent="0.25">
      <c r="A53" s="83" t="s">
        <v>226</v>
      </c>
      <c r="B53" s="103" t="s">
        <v>72</v>
      </c>
      <c r="C53" s="60"/>
      <c r="D53" s="60" t="s">
        <v>101</v>
      </c>
      <c r="E53" s="71">
        <v>1</v>
      </c>
      <c r="F53" s="83" t="s">
        <v>227</v>
      </c>
      <c r="G53" s="100">
        <v>7691</v>
      </c>
      <c r="H53" s="100">
        <v>1392.8</v>
      </c>
      <c r="I53" s="90">
        <f t="shared" si="3"/>
        <v>9083.7999999999993</v>
      </c>
      <c r="J53" s="69"/>
    </row>
    <row r="54" spans="1:10" x14ac:dyDescent="0.25">
      <c r="A54" s="83" t="s">
        <v>228</v>
      </c>
      <c r="B54" s="103" t="s">
        <v>72</v>
      </c>
      <c r="C54" s="60"/>
      <c r="D54" s="60" t="s">
        <v>101</v>
      </c>
      <c r="E54" s="71">
        <v>1</v>
      </c>
      <c r="F54" s="83" t="s">
        <v>229</v>
      </c>
      <c r="G54" s="100">
        <v>8075.56</v>
      </c>
      <c r="H54" s="100">
        <v>1392.8</v>
      </c>
      <c r="I54" s="90">
        <f t="shared" si="3"/>
        <v>9468.36</v>
      </c>
      <c r="J54" s="69"/>
    </row>
    <row r="55" spans="1:10" x14ac:dyDescent="0.25">
      <c r="A55" s="83" t="s">
        <v>230</v>
      </c>
      <c r="B55" s="103" t="s">
        <v>72</v>
      </c>
      <c r="C55" s="60"/>
      <c r="D55" s="60" t="s">
        <v>101</v>
      </c>
      <c r="E55" s="71">
        <v>1</v>
      </c>
      <c r="F55" s="83" t="s">
        <v>231</v>
      </c>
      <c r="G55" s="100">
        <v>8075.56</v>
      </c>
      <c r="H55" s="100">
        <v>1392.8</v>
      </c>
      <c r="I55" s="90">
        <f t="shared" si="3"/>
        <v>9468.36</v>
      </c>
      <c r="J55" s="69"/>
    </row>
    <row r="56" spans="1:10" x14ac:dyDescent="0.25">
      <c r="A56" s="83" t="s">
        <v>425</v>
      </c>
      <c r="B56" s="103" t="s">
        <v>72</v>
      </c>
      <c r="C56" s="60"/>
      <c r="D56" s="60" t="s">
        <v>101</v>
      </c>
      <c r="E56" s="71">
        <v>1</v>
      </c>
      <c r="F56" s="83" t="s">
        <v>389</v>
      </c>
      <c r="G56" s="100">
        <v>7691</v>
      </c>
      <c r="H56" s="100">
        <v>1392.8</v>
      </c>
      <c r="I56" s="90">
        <f t="shared" si="3"/>
        <v>9083.7999999999993</v>
      </c>
      <c r="J56" s="69"/>
    </row>
    <row r="57" spans="1:10" x14ac:dyDescent="0.25">
      <c r="A57" s="83" t="s">
        <v>234</v>
      </c>
      <c r="B57" s="103" t="s">
        <v>72</v>
      </c>
      <c r="C57" s="60"/>
      <c r="D57" s="60" t="s">
        <v>101</v>
      </c>
      <c r="E57" s="71">
        <v>1</v>
      </c>
      <c r="F57" s="83" t="s">
        <v>235</v>
      </c>
      <c r="G57" s="100">
        <v>2295.89</v>
      </c>
      <c r="H57" s="100">
        <v>1392.8</v>
      </c>
      <c r="I57" s="90">
        <f t="shared" si="3"/>
        <v>3688.6899999999996</v>
      </c>
      <c r="J57" s="69"/>
    </row>
    <row r="58" spans="1:10" x14ac:dyDescent="0.25">
      <c r="A58" s="83" t="s">
        <v>236</v>
      </c>
      <c r="B58" s="103" t="s">
        <v>72</v>
      </c>
      <c r="C58" s="60"/>
      <c r="D58" s="60" t="s">
        <v>101</v>
      </c>
      <c r="E58" s="71">
        <v>1</v>
      </c>
      <c r="F58" s="83" t="s">
        <v>237</v>
      </c>
      <c r="G58" s="100">
        <v>5125.45</v>
      </c>
      <c r="H58" s="100">
        <v>1392.8</v>
      </c>
      <c r="I58" s="90">
        <f>SUM(G58:H58)</f>
        <v>6518.25</v>
      </c>
      <c r="J58" s="69"/>
    </row>
    <row r="59" spans="1:10" x14ac:dyDescent="0.25">
      <c r="A59" s="83" t="s">
        <v>238</v>
      </c>
      <c r="B59" s="103" t="s">
        <v>72</v>
      </c>
      <c r="C59" s="60"/>
      <c r="D59" s="60" t="s">
        <v>239</v>
      </c>
      <c r="E59" s="71">
        <v>1</v>
      </c>
      <c r="F59" s="83" t="s">
        <v>240</v>
      </c>
      <c r="G59" s="100">
        <v>0</v>
      </c>
      <c r="H59" s="100">
        <v>1392.8</v>
      </c>
      <c r="I59" s="90">
        <f t="shared" si="3"/>
        <v>1392.8</v>
      </c>
      <c r="J59" s="69"/>
    </row>
    <row r="60" spans="1:10" x14ac:dyDescent="0.25">
      <c r="A60" s="83" t="s">
        <v>241</v>
      </c>
      <c r="B60" s="103" t="s">
        <v>72</v>
      </c>
      <c r="C60" s="60"/>
      <c r="D60" s="60" t="s">
        <v>101</v>
      </c>
      <c r="E60" s="71">
        <v>1</v>
      </c>
      <c r="F60" s="83" t="s">
        <v>463</v>
      </c>
      <c r="G60" s="100">
        <v>5675.13</v>
      </c>
      <c r="H60" s="100">
        <v>1392.8</v>
      </c>
      <c r="I60" s="90">
        <f t="shared" si="3"/>
        <v>7067.93</v>
      </c>
      <c r="J60" s="69"/>
    </row>
    <row r="61" spans="1:10" ht="22.5" x14ac:dyDescent="0.25">
      <c r="A61" s="83" t="s">
        <v>464</v>
      </c>
      <c r="B61" s="103" t="s">
        <v>72</v>
      </c>
      <c r="C61" s="60"/>
      <c r="D61" s="60" t="s">
        <v>101</v>
      </c>
      <c r="E61" s="71">
        <v>1</v>
      </c>
      <c r="F61" s="83" t="s">
        <v>391</v>
      </c>
      <c r="G61" s="100" t="s">
        <v>392</v>
      </c>
      <c r="H61" s="100" t="s">
        <v>393</v>
      </c>
      <c r="I61" s="90" t="s">
        <v>394</v>
      </c>
      <c r="J61" s="69"/>
    </row>
    <row r="62" spans="1:10" x14ac:dyDescent="0.25">
      <c r="A62" s="83" t="s">
        <v>247</v>
      </c>
      <c r="B62" s="103" t="s">
        <v>72</v>
      </c>
      <c r="C62" s="60"/>
      <c r="D62" s="60" t="s">
        <v>101</v>
      </c>
      <c r="E62" s="71">
        <v>1</v>
      </c>
      <c r="F62" s="83" t="s">
        <v>248</v>
      </c>
      <c r="G62" s="100">
        <v>5404.89</v>
      </c>
      <c r="H62" s="100">
        <v>1392.8</v>
      </c>
      <c r="I62" s="90">
        <f t="shared" si="3"/>
        <v>6797.6900000000005</v>
      </c>
      <c r="J62" s="69"/>
    </row>
    <row r="63" spans="1:10" x14ac:dyDescent="0.25">
      <c r="A63" s="83" t="s">
        <v>249</v>
      </c>
      <c r="B63" s="103" t="s">
        <v>72</v>
      </c>
      <c r="C63" s="60"/>
      <c r="D63" s="60" t="s">
        <v>101</v>
      </c>
      <c r="E63" s="71">
        <v>1</v>
      </c>
      <c r="F63" s="83" t="s">
        <v>250</v>
      </c>
      <c r="G63" s="100">
        <v>5650.81</v>
      </c>
      <c r="H63" s="100">
        <v>1392.8</v>
      </c>
      <c r="I63" s="90">
        <f t="shared" si="3"/>
        <v>7043.6100000000006</v>
      </c>
      <c r="J63" s="69"/>
    </row>
    <row r="64" spans="1:10" x14ac:dyDescent="0.25">
      <c r="A64" s="83" t="s">
        <v>251</v>
      </c>
      <c r="B64" s="103" t="s">
        <v>72</v>
      </c>
      <c r="C64" s="60"/>
      <c r="D64" s="60" t="s">
        <v>239</v>
      </c>
      <c r="E64" s="71">
        <v>1</v>
      </c>
      <c r="F64" s="83" t="s">
        <v>252</v>
      </c>
      <c r="G64" s="100">
        <v>0</v>
      </c>
      <c r="H64" s="100">
        <v>1392.8</v>
      </c>
      <c r="I64" s="90">
        <f t="shared" si="3"/>
        <v>1392.8</v>
      </c>
      <c r="J64" s="69"/>
    </row>
    <row r="65" spans="1:10" x14ac:dyDescent="0.25">
      <c r="A65" s="83" t="s">
        <v>253</v>
      </c>
      <c r="B65" s="103" t="s">
        <v>72</v>
      </c>
      <c r="C65" s="60"/>
      <c r="D65" s="60" t="s">
        <v>101</v>
      </c>
      <c r="E65" s="71">
        <v>1</v>
      </c>
      <c r="F65" s="83" t="s">
        <v>465</v>
      </c>
      <c r="G65" s="100">
        <v>5046.58</v>
      </c>
      <c r="H65" s="100">
        <v>1392.8</v>
      </c>
      <c r="I65" s="90">
        <f t="shared" si="3"/>
        <v>6439.38</v>
      </c>
      <c r="J65" s="69"/>
    </row>
    <row r="66" spans="1:10" x14ac:dyDescent="0.25">
      <c r="A66" s="83" t="s">
        <v>255</v>
      </c>
      <c r="B66" s="103" t="s">
        <v>72</v>
      </c>
      <c r="C66" s="60"/>
      <c r="D66" s="60" t="s">
        <v>101</v>
      </c>
      <c r="E66" s="71">
        <v>1</v>
      </c>
      <c r="F66" s="83" t="s">
        <v>67</v>
      </c>
      <c r="G66" s="100">
        <v>2531.2199999999998</v>
      </c>
      <c r="H66" s="100">
        <v>1392.8</v>
      </c>
      <c r="I66" s="90">
        <f t="shared" si="3"/>
        <v>3924.0199999999995</v>
      </c>
      <c r="J66" s="69"/>
    </row>
    <row r="67" spans="1:10" ht="22.5" x14ac:dyDescent="0.25">
      <c r="A67" s="83" t="s">
        <v>466</v>
      </c>
      <c r="B67" s="103" t="s">
        <v>69</v>
      </c>
      <c r="C67" s="60"/>
      <c r="D67" s="60" t="s">
        <v>101</v>
      </c>
      <c r="E67" s="71">
        <v>1</v>
      </c>
      <c r="F67" s="83" t="s">
        <v>446</v>
      </c>
      <c r="G67" s="100" t="s">
        <v>447</v>
      </c>
      <c r="H67" s="100" t="s">
        <v>448</v>
      </c>
      <c r="I67" s="90">
        <v>8940.68</v>
      </c>
      <c r="J67" s="69"/>
    </row>
    <row r="68" spans="1:10" x14ac:dyDescent="0.25">
      <c r="A68" s="83" t="s">
        <v>256</v>
      </c>
      <c r="B68" s="103" t="s">
        <v>69</v>
      </c>
      <c r="C68" s="60"/>
      <c r="D68" s="60" t="s">
        <v>101</v>
      </c>
      <c r="E68" s="71">
        <v>1</v>
      </c>
      <c r="F68" s="102" t="s">
        <v>259</v>
      </c>
      <c r="G68" s="100">
        <v>5404.89</v>
      </c>
      <c r="H68" s="100">
        <v>849.76</v>
      </c>
      <c r="I68" s="90">
        <v>6254.65</v>
      </c>
      <c r="J68" s="69"/>
    </row>
    <row r="69" spans="1:10" x14ac:dyDescent="0.25">
      <c r="A69" s="83" t="s">
        <v>256</v>
      </c>
      <c r="B69" s="103" t="s">
        <v>69</v>
      </c>
      <c r="C69" s="60"/>
      <c r="D69" s="60" t="s">
        <v>101</v>
      </c>
      <c r="E69" s="71">
        <v>1</v>
      </c>
      <c r="F69" s="83" t="s">
        <v>467</v>
      </c>
      <c r="G69" s="100">
        <v>5675.13</v>
      </c>
      <c r="H69" s="100">
        <v>849.76</v>
      </c>
      <c r="I69" s="90">
        <f t="shared" si="3"/>
        <v>6524.89</v>
      </c>
      <c r="J69" s="69"/>
    </row>
    <row r="70" spans="1:10" x14ac:dyDescent="0.25">
      <c r="A70" s="83" t="s">
        <v>261</v>
      </c>
      <c r="B70" s="103" t="s">
        <v>262</v>
      </c>
      <c r="C70" s="60"/>
      <c r="D70" s="60" t="s">
        <v>239</v>
      </c>
      <c r="E70" s="71">
        <v>1</v>
      </c>
      <c r="F70" s="123" t="s">
        <v>468</v>
      </c>
      <c r="G70" s="100">
        <v>0</v>
      </c>
      <c r="H70" s="100">
        <v>505.81</v>
      </c>
      <c r="I70" s="90">
        <v>505.81</v>
      </c>
      <c r="J70" s="69"/>
    </row>
    <row r="71" spans="1:10" x14ac:dyDescent="0.25">
      <c r="A71" s="83" t="s">
        <v>261</v>
      </c>
      <c r="B71" s="103" t="s">
        <v>262</v>
      </c>
      <c r="C71" s="60"/>
      <c r="D71" s="60" t="s">
        <v>101</v>
      </c>
      <c r="E71" s="71">
        <v>1</v>
      </c>
      <c r="F71" s="83" t="s">
        <v>469</v>
      </c>
      <c r="G71" s="100">
        <v>2234.96</v>
      </c>
      <c r="H71" s="100">
        <v>505.81</v>
      </c>
      <c r="I71" s="90">
        <f t="shared" si="3"/>
        <v>2740.77</v>
      </c>
      <c r="J71" s="69"/>
    </row>
    <row r="72" spans="1:10" x14ac:dyDescent="0.25">
      <c r="A72" s="83" t="s">
        <v>261</v>
      </c>
      <c r="B72" s="103" t="s">
        <v>262</v>
      </c>
      <c r="C72" s="60"/>
      <c r="D72" s="60" t="s">
        <v>239</v>
      </c>
      <c r="E72" s="71">
        <v>1</v>
      </c>
      <c r="F72" s="83" t="s">
        <v>265</v>
      </c>
      <c r="G72" s="100">
        <v>0</v>
      </c>
      <c r="H72" s="100">
        <v>505.81</v>
      </c>
      <c r="I72" s="90">
        <f t="shared" si="3"/>
        <v>505.81</v>
      </c>
      <c r="J72" s="69"/>
    </row>
    <row r="73" spans="1:10" x14ac:dyDescent="0.25">
      <c r="A73" s="83" t="s">
        <v>261</v>
      </c>
      <c r="B73" s="103" t="s">
        <v>262</v>
      </c>
      <c r="C73" s="103"/>
      <c r="D73" s="60" t="s">
        <v>239</v>
      </c>
      <c r="E73" s="71">
        <v>1</v>
      </c>
      <c r="F73" s="86" t="s">
        <v>381</v>
      </c>
      <c r="G73" s="100">
        <v>0</v>
      </c>
      <c r="H73" s="100">
        <v>505.81</v>
      </c>
      <c r="I73" s="90">
        <f t="shared" si="3"/>
        <v>505.81</v>
      </c>
      <c r="J73" s="69"/>
    </row>
    <row r="74" spans="1:10" x14ac:dyDescent="0.25">
      <c r="A74" s="83" t="s">
        <v>261</v>
      </c>
      <c r="B74" s="103" t="s">
        <v>262</v>
      </c>
      <c r="C74" s="103"/>
      <c r="D74" s="60" t="s">
        <v>101</v>
      </c>
      <c r="E74" s="71">
        <v>1</v>
      </c>
      <c r="F74" s="86" t="s">
        <v>267</v>
      </c>
      <c r="G74" s="100">
        <v>5763.82</v>
      </c>
      <c r="H74" s="100">
        <v>505.81</v>
      </c>
      <c r="I74" s="90">
        <f t="shared" si="3"/>
        <v>6269.63</v>
      </c>
      <c r="J74" s="69"/>
    </row>
    <row r="75" spans="1:10" x14ac:dyDescent="0.25">
      <c r="A75" s="102" t="s">
        <v>268</v>
      </c>
      <c r="B75" s="103" t="s">
        <v>269</v>
      </c>
      <c r="C75" s="103"/>
      <c r="D75" s="60" t="s">
        <v>101</v>
      </c>
      <c r="E75" s="71">
        <v>1</v>
      </c>
      <c r="F75" s="102" t="s">
        <v>270</v>
      </c>
      <c r="G75" s="100">
        <v>7691</v>
      </c>
      <c r="H75" s="100">
        <v>465.35</v>
      </c>
      <c r="I75" s="90">
        <f t="shared" si="3"/>
        <v>8156.35</v>
      </c>
      <c r="J75" s="69"/>
    </row>
    <row r="76" spans="1:10" x14ac:dyDescent="0.25">
      <c r="A76" s="102" t="s">
        <v>268</v>
      </c>
      <c r="B76" s="103" t="s">
        <v>269</v>
      </c>
      <c r="C76" s="103"/>
      <c r="D76" s="60" t="s">
        <v>239</v>
      </c>
      <c r="E76" s="71">
        <v>1</v>
      </c>
      <c r="F76" s="102" t="s">
        <v>271</v>
      </c>
      <c r="G76" s="100">
        <v>0</v>
      </c>
      <c r="H76" s="100">
        <v>465.35</v>
      </c>
      <c r="I76" s="90">
        <f t="shared" si="3"/>
        <v>465.35</v>
      </c>
      <c r="J76" s="69"/>
    </row>
    <row r="77" spans="1:10" x14ac:dyDescent="0.25">
      <c r="A77" s="102" t="s">
        <v>268</v>
      </c>
      <c r="B77" s="103" t="s">
        <v>269</v>
      </c>
      <c r="C77" s="103"/>
      <c r="D77" s="60"/>
      <c r="E77" s="71">
        <v>1</v>
      </c>
      <c r="F77" s="104" t="s">
        <v>263</v>
      </c>
      <c r="G77" s="100">
        <v>0</v>
      </c>
      <c r="H77" s="100">
        <v>0</v>
      </c>
      <c r="I77" s="90">
        <f t="shared" si="3"/>
        <v>0</v>
      </c>
      <c r="J77" s="69"/>
    </row>
    <row r="78" spans="1:10" x14ac:dyDescent="0.25">
      <c r="A78" s="102" t="s">
        <v>268</v>
      </c>
      <c r="B78" s="103" t="s">
        <v>269</v>
      </c>
      <c r="C78" s="103"/>
      <c r="D78" s="60" t="s">
        <v>239</v>
      </c>
      <c r="E78" s="71">
        <v>1</v>
      </c>
      <c r="F78" s="102" t="s">
        <v>272</v>
      </c>
      <c r="G78" s="100">
        <v>0</v>
      </c>
      <c r="H78" s="100">
        <v>465.35</v>
      </c>
      <c r="I78" s="90">
        <f t="shared" si="3"/>
        <v>465.35</v>
      </c>
      <c r="J78" s="69"/>
    </row>
    <row r="79" spans="1:10" x14ac:dyDescent="0.25">
      <c r="A79" s="102" t="s">
        <v>268</v>
      </c>
      <c r="B79" s="103" t="s">
        <v>269</v>
      </c>
      <c r="C79" s="103"/>
      <c r="D79" s="60" t="s">
        <v>101</v>
      </c>
      <c r="E79" s="71">
        <v>1</v>
      </c>
      <c r="F79" s="102" t="s">
        <v>273</v>
      </c>
      <c r="G79" s="100">
        <v>5563.85</v>
      </c>
      <c r="H79" s="100">
        <v>465.35</v>
      </c>
      <c r="I79" s="90">
        <f t="shared" si="3"/>
        <v>6029.2000000000007</v>
      </c>
      <c r="J79" s="69"/>
    </row>
    <row r="80" spans="1:10" x14ac:dyDescent="0.25">
      <c r="A80" s="102" t="s">
        <v>268</v>
      </c>
      <c r="B80" s="103" t="s">
        <v>269</v>
      </c>
      <c r="C80" s="103"/>
      <c r="D80" s="60" t="s">
        <v>101</v>
      </c>
      <c r="E80" s="71">
        <v>1</v>
      </c>
      <c r="F80" s="102" t="s">
        <v>274</v>
      </c>
      <c r="G80" s="100">
        <v>4440.25</v>
      </c>
      <c r="H80" s="100">
        <v>465.35</v>
      </c>
      <c r="I80" s="90">
        <f t="shared" si="3"/>
        <v>4905.6000000000004</v>
      </c>
      <c r="J80" s="69"/>
    </row>
    <row r="81" spans="1:10" x14ac:dyDescent="0.25">
      <c r="A81" s="102" t="s">
        <v>268</v>
      </c>
      <c r="B81" s="103" t="s">
        <v>269</v>
      </c>
      <c r="C81" s="103"/>
      <c r="D81" s="60" t="s">
        <v>239</v>
      </c>
      <c r="E81" s="71">
        <v>1</v>
      </c>
      <c r="F81" s="102" t="s">
        <v>275</v>
      </c>
      <c r="G81" s="100">
        <v>0</v>
      </c>
      <c r="H81" s="100">
        <v>465.35</v>
      </c>
      <c r="I81" s="90">
        <f t="shared" si="3"/>
        <v>465.35</v>
      </c>
      <c r="J81" s="69"/>
    </row>
    <row r="82" spans="1:10" ht="33.75" x14ac:dyDescent="0.25">
      <c r="A82" s="66" t="s">
        <v>276</v>
      </c>
      <c r="B82" s="66" t="s">
        <v>277</v>
      </c>
      <c r="C82" s="67" t="s">
        <v>278</v>
      </c>
      <c r="D82" s="67" t="s">
        <v>279</v>
      </c>
      <c r="E82" s="67" t="s">
        <v>280</v>
      </c>
      <c r="F82" s="88"/>
      <c r="G82" s="67" t="s">
        <v>281</v>
      </c>
      <c r="H82" s="67" t="s">
        <v>282</v>
      </c>
      <c r="I82" s="67" t="s">
        <v>283</v>
      </c>
      <c r="J82" s="69"/>
    </row>
    <row r="83" spans="1:10" ht="22.5" x14ac:dyDescent="0.25">
      <c r="A83" s="70" t="s">
        <v>284</v>
      </c>
      <c r="B83" s="89" t="s">
        <v>72</v>
      </c>
      <c r="C83" s="72">
        <v>23</v>
      </c>
      <c r="D83" s="72">
        <v>0</v>
      </c>
      <c r="E83" s="72">
        <v>23</v>
      </c>
      <c r="F83" s="73" t="s">
        <v>395</v>
      </c>
      <c r="G83" s="90">
        <v>131431.91</v>
      </c>
      <c r="H83" s="90">
        <v>34627.199999999997</v>
      </c>
      <c r="I83" s="90">
        <v>166059.21</v>
      </c>
      <c r="J83" s="69"/>
    </row>
    <row r="84" spans="1:10" x14ac:dyDescent="0.25">
      <c r="A84" s="70" t="s">
        <v>286</v>
      </c>
      <c r="B84" s="89" t="s">
        <v>287</v>
      </c>
      <c r="C84" s="72">
        <f>SUMIFS($E$49:$E$84,$B$49:$B$84,"FGS-2",$D$49:$D$84,"&lt;&gt;VAGO")</f>
        <v>3</v>
      </c>
      <c r="D84" s="72">
        <f>SUMIFS($E$49:$E$84,$B$49:$B$84,"FGS-2",$D$49:$D$84,"VAGO")</f>
        <v>0</v>
      </c>
      <c r="E84" s="72">
        <f t="shared" ref="E84:E88" si="4">C84+D84</f>
        <v>3</v>
      </c>
      <c r="F84" s="75"/>
      <c r="G84" s="90">
        <v>25716.67</v>
      </c>
      <c r="H84" s="90">
        <v>3399.04</v>
      </c>
      <c r="I84" s="90">
        <v>29115.71</v>
      </c>
      <c r="J84" s="69"/>
    </row>
    <row r="85" spans="1:10" x14ac:dyDescent="0.25">
      <c r="A85" s="70" t="s">
        <v>289</v>
      </c>
      <c r="B85" s="89" t="s">
        <v>290</v>
      </c>
      <c r="C85" s="72">
        <f>SUMIFS($E$49:$E$84,$B$49:$B$84,"FGS-3",$D$49:$D$84,"&lt;&gt;VAGO")</f>
        <v>0</v>
      </c>
      <c r="D85" s="72">
        <f>SUMIFS($E$49:$E$84,$B$49:$B$84,"FGS-3",$D$49:$D$84,"VAGO")</f>
        <v>0</v>
      </c>
      <c r="E85" s="72">
        <f t="shared" si="4"/>
        <v>0</v>
      </c>
      <c r="F85" s="75"/>
      <c r="G85" s="90">
        <f>SUMIF($B$49:$B$84,"FGS-3",$G$49:$G$84)</f>
        <v>0</v>
      </c>
      <c r="H85" s="90">
        <f>SUMIF($B$49:$B$84,"FGS-3",$G$49:$G$84)</f>
        <v>0</v>
      </c>
      <c r="I85" s="90">
        <f>SUMIF($B$49:$B$84,"FGS-3",$G$49:$G$84)</f>
        <v>0</v>
      </c>
      <c r="J85" s="69"/>
    </row>
    <row r="86" spans="1:10" x14ac:dyDescent="0.25">
      <c r="A86" s="77" t="s">
        <v>291</v>
      </c>
      <c r="B86" s="105" t="s">
        <v>292</v>
      </c>
      <c r="C86" s="72">
        <v>5</v>
      </c>
      <c r="D86" s="72">
        <v>0</v>
      </c>
      <c r="E86" s="72">
        <f t="shared" si="4"/>
        <v>5</v>
      </c>
      <c r="F86" s="78"/>
      <c r="G86" s="90">
        <v>10810.4</v>
      </c>
      <c r="H86" s="90">
        <v>2783.02</v>
      </c>
      <c r="I86" s="90">
        <v>14199.23</v>
      </c>
      <c r="J86" s="69"/>
    </row>
    <row r="87" spans="1:10" x14ac:dyDescent="0.25">
      <c r="A87" s="70" t="s">
        <v>293</v>
      </c>
      <c r="B87" s="89" t="s">
        <v>269</v>
      </c>
      <c r="C87" s="72">
        <v>6</v>
      </c>
      <c r="D87" s="72">
        <v>1</v>
      </c>
      <c r="E87" s="72">
        <v>7</v>
      </c>
      <c r="F87" s="78"/>
      <c r="G87" s="90">
        <v>17695.099999999999</v>
      </c>
      <c r="H87" s="90">
        <v>2792.1</v>
      </c>
      <c r="I87" s="90">
        <v>20487.2</v>
      </c>
      <c r="J87" s="69"/>
    </row>
    <row r="88" spans="1:10" x14ac:dyDescent="0.25">
      <c r="A88" s="70" t="s">
        <v>294</v>
      </c>
      <c r="B88" s="89" t="s">
        <v>295</v>
      </c>
      <c r="C88" s="72">
        <f>SUMIFS($E$49:$E$84,$B$49:$B$84,"FGA-3",$D$49:$D$84,"&lt;&gt;VAGO")</f>
        <v>0</v>
      </c>
      <c r="D88" s="72">
        <f>SUMIFS($E$49:$E$84,$B$49:$B$84,"FGA-3",$D$49:$D$84,"VAGO")</f>
        <v>0</v>
      </c>
      <c r="E88" s="72">
        <f t="shared" si="4"/>
        <v>0</v>
      </c>
      <c r="F88" s="75"/>
      <c r="G88" s="90">
        <f>SUMIF($B$49:$B$84,"FGA-3",$G$49:$G$84)</f>
        <v>0</v>
      </c>
      <c r="H88" s="90">
        <f>SUMIF($B$49:$B$84,"FGA-3",$G$49:$G$84)</f>
        <v>0</v>
      </c>
      <c r="I88" s="90">
        <f>SUMIF($B$49:$B$84,"FGA-3",$G$49:$G$84)</f>
        <v>0</v>
      </c>
      <c r="J88" s="69"/>
    </row>
    <row r="89" spans="1:10" ht="22.5" x14ac:dyDescent="0.25">
      <c r="A89" s="66" t="s">
        <v>296</v>
      </c>
      <c r="B89" s="88"/>
      <c r="C89" s="67">
        <f t="shared" ref="C89:E89" si="5">SUM(C83:C88)</f>
        <v>37</v>
      </c>
      <c r="D89" s="67">
        <f t="shared" si="5"/>
        <v>1</v>
      </c>
      <c r="E89" s="67">
        <f t="shared" si="5"/>
        <v>38</v>
      </c>
      <c r="F89" s="88"/>
      <c r="G89" s="91">
        <v>179888.84</v>
      </c>
      <c r="H89" s="91">
        <v>42767.17</v>
      </c>
      <c r="I89" s="91">
        <v>222656.01</v>
      </c>
      <c r="J89" s="69"/>
    </row>
    <row r="90" spans="1:10" x14ac:dyDescent="0.25">
      <c r="A90" s="81"/>
      <c r="B90" s="81"/>
      <c r="C90" s="81"/>
      <c r="D90" s="81"/>
      <c r="E90" s="81"/>
      <c r="F90" s="81"/>
      <c r="G90" s="81"/>
      <c r="H90" s="81"/>
      <c r="I90" s="106"/>
      <c r="J90" s="69"/>
    </row>
    <row r="91" spans="1:10" ht="33.75" x14ac:dyDescent="0.25">
      <c r="A91" s="66"/>
      <c r="B91" s="66"/>
      <c r="C91" s="67" t="s">
        <v>297</v>
      </c>
      <c r="D91" s="67" t="s">
        <v>298</v>
      </c>
      <c r="E91" s="67" t="s">
        <v>299</v>
      </c>
      <c r="F91" s="79"/>
      <c r="G91" s="67" t="s">
        <v>300</v>
      </c>
      <c r="H91" s="67" t="s">
        <v>301</v>
      </c>
      <c r="I91" s="67" t="s">
        <v>302</v>
      </c>
      <c r="J91" s="69"/>
    </row>
    <row r="92" spans="1:10" ht="22.5" x14ac:dyDescent="0.25">
      <c r="A92" s="66" t="s">
        <v>303</v>
      </c>
      <c r="B92" s="79"/>
      <c r="C92" s="67">
        <v>46</v>
      </c>
      <c r="D92" s="67">
        <v>4</v>
      </c>
      <c r="E92" s="67">
        <v>50</v>
      </c>
      <c r="F92" s="79"/>
      <c r="G92" s="91">
        <v>216736.32</v>
      </c>
      <c r="H92" s="91">
        <v>63066.68</v>
      </c>
      <c r="I92" s="91">
        <v>279803</v>
      </c>
      <c r="J92" s="69"/>
    </row>
    <row r="93" spans="1:10" x14ac:dyDescent="0.25">
      <c r="A93" s="107"/>
      <c r="B93" s="107"/>
      <c r="C93" s="107"/>
      <c r="D93" s="107"/>
      <c r="E93" s="107"/>
      <c r="F93" s="107"/>
      <c r="G93" s="107"/>
      <c r="H93" s="107"/>
      <c r="I93" s="108"/>
      <c r="J93" s="69"/>
    </row>
    <row r="94" spans="1:10" x14ac:dyDescent="0.25">
      <c r="A94" s="188" t="s">
        <v>304</v>
      </c>
      <c r="B94" s="189"/>
      <c r="C94" s="189"/>
      <c r="D94" s="189"/>
      <c r="E94" s="189"/>
      <c r="F94" s="190"/>
      <c r="G94" s="109"/>
      <c r="H94" s="107"/>
      <c r="I94" s="107"/>
      <c r="J94" s="69"/>
    </row>
    <row r="95" spans="1:10" x14ac:dyDescent="0.25">
      <c r="A95" s="191" t="s">
        <v>305</v>
      </c>
      <c r="B95" s="192"/>
      <c r="C95" s="192"/>
      <c r="D95" s="192"/>
      <c r="E95" s="192"/>
      <c r="F95" s="193"/>
      <c r="G95" s="109"/>
      <c r="H95" s="107"/>
      <c r="I95" s="107"/>
      <c r="J95" s="69"/>
    </row>
    <row r="96" spans="1:10" x14ac:dyDescent="0.25">
      <c r="A96" s="191" t="s">
        <v>306</v>
      </c>
      <c r="B96" s="192"/>
      <c r="C96" s="192"/>
      <c r="D96" s="192"/>
      <c r="E96" s="192"/>
      <c r="F96" s="193"/>
      <c r="G96" s="109"/>
      <c r="H96" s="107"/>
      <c r="I96" s="107"/>
      <c r="J96" s="69"/>
    </row>
    <row r="97" spans="1:10" x14ac:dyDescent="0.25">
      <c r="A97" s="160" t="s">
        <v>307</v>
      </c>
      <c r="B97" s="161"/>
      <c r="C97" s="161"/>
      <c r="D97" s="161"/>
      <c r="E97" s="161"/>
      <c r="F97" s="162"/>
      <c r="G97" s="109"/>
      <c r="H97" s="107"/>
      <c r="I97" s="107"/>
      <c r="J97" s="69"/>
    </row>
    <row r="98" spans="1:10" x14ac:dyDescent="0.25">
      <c r="A98" s="160" t="s">
        <v>308</v>
      </c>
      <c r="B98" s="161"/>
      <c r="C98" s="161"/>
      <c r="D98" s="161"/>
      <c r="E98" s="161"/>
      <c r="F98" s="162"/>
      <c r="G98" s="109"/>
      <c r="H98" s="107"/>
      <c r="I98" s="107"/>
      <c r="J98" s="69"/>
    </row>
    <row r="99" spans="1:10" x14ac:dyDescent="0.25">
      <c r="A99" s="160" t="s">
        <v>309</v>
      </c>
      <c r="B99" s="161"/>
      <c r="C99" s="161"/>
      <c r="D99" s="161"/>
      <c r="E99" s="161"/>
      <c r="F99" s="162"/>
      <c r="G99" s="109"/>
      <c r="H99" s="107"/>
      <c r="I99" s="107"/>
      <c r="J99" s="69"/>
    </row>
    <row r="100" spans="1:10" x14ac:dyDescent="0.25">
      <c r="A100" s="194" t="s">
        <v>310</v>
      </c>
      <c r="B100" s="195"/>
      <c r="C100" s="195"/>
      <c r="D100" s="195"/>
      <c r="E100" s="195"/>
      <c r="F100" s="196"/>
      <c r="G100" s="109"/>
      <c r="H100" s="107"/>
      <c r="I100" s="107"/>
      <c r="J100" s="69"/>
    </row>
    <row r="101" spans="1:10" x14ac:dyDescent="0.25">
      <c r="A101" s="160" t="s">
        <v>311</v>
      </c>
      <c r="B101" s="161"/>
      <c r="C101" s="161"/>
      <c r="D101" s="161"/>
      <c r="E101" s="161"/>
      <c r="F101" s="162"/>
      <c r="G101" s="109"/>
      <c r="H101" s="107"/>
      <c r="I101" s="107"/>
      <c r="J101" s="69"/>
    </row>
    <row r="102" spans="1:10" x14ac:dyDescent="0.25">
      <c r="A102" s="160" t="s">
        <v>312</v>
      </c>
      <c r="B102" s="161"/>
      <c r="C102" s="161"/>
      <c r="D102" s="161"/>
      <c r="E102" s="161"/>
      <c r="F102" s="162"/>
      <c r="G102" s="109"/>
      <c r="H102" s="107"/>
      <c r="I102" s="107"/>
      <c r="J102" s="69"/>
    </row>
    <row r="103" spans="1:10" x14ac:dyDescent="0.25">
      <c r="A103" s="163" t="s">
        <v>313</v>
      </c>
      <c r="B103" s="164"/>
      <c r="C103" s="164"/>
      <c r="D103" s="164"/>
      <c r="E103" s="164"/>
      <c r="F103" s="165"/>
      <c r="G103" s="109"/>
      <c r="H103" s="107"/>
      <c r="I103" s="107"/>
      <c r="J103" s="69"/>
    </row>
    <row r="104" spans="1:10" x14ac:dyDescent="0.25">
      <c r="A104" s="163" t="s">
        <v>314</v>
      </c>
      <c r="B104" s="164"/>
      <c r="C104" s="164"/>
      <c r="D104" s="164"/>
      <c r="E104" s="164"/>
      <c r="F104" s="165"/>
      <c r="G104" s="109"/>
      <c r="H104" s="107"/>
      <c r="I104" s="107"/>
      <c r="J104" s="69"/>
    </row>
    <row r="105" spans="1:10" x14ac:dyDescent="0.25">
      <c r="A105" s="166"/>
      <c r="B105" s="167"/>
      <c r="C105" s="167"/>
      <c r="D105" s="167"/>
      <c r="E105" s="167"/>
      <c r="F105" s="168"/>
      <c r="G105" s="109"/>
      <c r="H105" s="107"/>
      <c r="I105" s="107"/>
      <c r="J105" s="69"/>
    </row>
    <row r="106" spans="1:10" x14ac:dyDescent="0.25">
      <c r="A106" s="169"/>
      <c r="B106" s="170"/>
      <c r="C106" s="170"/>
      <c r="D106" s="170"/>
      <c r="E106" s="170"/>
      <c r="F106" s="171"/>
      <c r="G106" s="109"/>
      <c r="H106" s="107"/>
      <c r="I106" s="107"/>
      <c r="J106" s="69"/>
    </row>
    <row r="107" spans="1:10" x14ac:dyDescent="0.25">
      <c r="A107" s="172"/>
      <c r="B107" s="173"/>
      <c r="C107" s="173"/>
      <c r="D107" s="173"/>
      <c r="E107" s="173"/>
      <c r="F107" s="174"/>
      <c r="G107" s="109"/>
      <c r="H107" s="107"/>
      <c r="I107" s="107"/>
      <c r="J107" s="69"/>
    </row>
    <row r="108" spans="1:10" x14ac:dyDescent="0.25">
      <c r="A108" s="175" t="s">
        <v>38</v>
      </c>
      <c r="B108" s="176"/>
      <c r="C108" s="176"/>
      <c r="D108" s="176"/>
      <c r="E108" s="176"/>
      <c r="F108" s="177"/>
      <c r="G108" s="109"/>
      <c r="H108" s="107"/>
      <c r="I108" s="107"/>
      <c r="J108" s="69"/>
    </row>
    <row r="109" spans="1:10" x14ac:dyDescent="0.25">
      <c r="A109" s="178" t="s">
        <v>315</v>
      </c>
      <c r="B109" s="179"/>
      <c r="C109" s="179"/>
      <c r="D109" s="179"/>
      <c r="E109" s="179"/>
      <c r="F109" s="180"/>
      <c r="G109" s="109"/>
      <c r="H109" s="107"/>
      <c r="I109" s="107"/>
      <c r="J109" s="69"/>
    </row>
    <row r="110" spans="1:10" x14ac:dyDescent="0.25">
      <c r="A110" s="156" t="s">
        <v>316</v>
      </c>
      <c r="B110" s="157"/>
      <c r="C110" s="157"/>
      <c r="D110" s="157"/>
      <c r="E110" s="157"/>
      <c r="F110" s="158"/>
      <c r="G110" s="109"/>
      <c r="H110" s="107"/>
      <c r="I110" s="107"/>
      <c r="J110" s="69"/>
    </row>
    <row r="111" spans="1:10" x14ac:dyDescent="0.25">
      <c r="A111" s="156" t="s">
        <v>317</v>
      </c>
      <c r="B111" s="157"/>
      <c r="C111" s="157"/>
      <c r="D111" s="157"/>
      <c r="E111" s="157"/>
      <c r="F111" s="158"/>
      <c r="G111" s="109"/>
      <c r="H111" s="107"/>
      <c r="I111" s="107"/>
      <c r="J111" s="69"/>
    </row>
    <row r="112" spans="1:10" ht="21.75" customHeight="1" x14ac:dyDescent="0.25">
      <c r="A112" s="156" t="s">
        <v>318</v>
      </c>
      <c r="B112" s="157"/>
      <c r="C112" s="157"/>
      <c r="D112" s="157"/>
      <c r="E112" s="157"/>
      <c r="F112" s="158"/>
      <c r="G112" s="109"/>
      <c r="H112" s="107"/>
      <c r="I112" s="107"/>
      <c r="J112" s="69"/>
    </row>
    <row r="113" spans="1:10" x14ac:dyDescent="0.25">
      <c r="A113" s="156" t="s">
        <v>319</v>
      </c>
      <c r="B113" s="157"/>
      <c r="C113" s="157"/>
      <c r="D113" s="157"/>
      <c r="E113" s="157"/>
      <c r="F113" s="158"/>
      <c r="G113" s="109"/>
      <c r="H113" s="107"/>
      <c r="I113" s="107"/>
      <c r="J113" s="69"/>
    </row>
    <row r="114" spans="1:10" ht="37.5" customHeight="1" x14ac:dyDescent="0.25">
      <c r="A114" s="156" t="s">
        <v>320</v>
      </c>
      <c r="B114" s="157"/>
      <c r="C114" s="157"/>
      <c r="D114" s="157"/>
      <c r="E114" s="157"/>
      <c r="F114" s="158"/>
      <c r="G114" s="109"/>
      <c r="H114" s="107"/>
      <c r="I114" s="107"/>
      <c r="J114" s="69"/>
    </row>
    <row r="115" spans="1:10" x14ac:dyDescent="0.25">
      <c r="A115" s="156" t="s">
        <v>321</v>
      </c>
      <c r="B115" s="157"/>
      <c r="C115" s="157"/>
      <c r="D115" s="157"/>
      <c r="E115" s="157"/>
      <c r="F115" s="158"/>
      <c r="G115" s="109"/>
      <c r="H115" s="107"/>
      <c r="I115" s="107"/>
      <c r="J115" s="69"/>
    </row>
    <row r="116" spans="1:10" x14ac:dyDescent="0.25">
      <c r="A116" s="156" t="s">
        <v>322</v>
      </c>
      <c r="B116" s="157"/>
      <c r="C116" s="157"/>
      <c r="D116" s="157"/>
      <c r="E116" s="157"/>
      <c r="F116" s="158"/>
      <c r="G116" s="109"/>
      <c r="H116" s="107"/>
      <c r="I116" s="107"/>
      <c r="J116" s="69"/>
    </row>
    <row r="117" spans="1:10" x14ac:dyDescent="0.25">
      <c r="A117" s="156" t="s">
        <v>323</v>
      </c>
      <c r="B117" s="157"/>
      <c r="C117" s="157"/>
      <c r="D117" s="157"/>
      <c r="E117" s="157"/>
      <c r="F117" s="158"/>
      <c r="G117" s="109"/>
      <c r="H117" s="107"/>
      <c r="I117" s="107"/>
      <c r="J117" s="69"/>
    </row>
    <row r="118" spans="1:10" x14ac:dyDescent="0.25">
      <c r="A118" s="156" t="s">
        <v>324</v>
      </c>
      <c r="B118" s="157"/>
      <c r="C118" s="157"/>
      <c r="D118" s="157"/>
      <c r="E118" s="157"/>
      <c r="F118" s="158"/>
      <c r="G118" s="109"/>
      <c r="H118" s="107"/>
      <c r="I118" s="107"/>
      <c r="J118" s="69"/>
    </row>
    <row r="119" spans="1:10" x14ac:dyDescent="0.25">
      <c r="A119" s="156" t="s">
        <v>325</v>
      </c>
      <c r="B119" s="157"/>
      <c r="C119" s="157"/>
      <c r="D119" s="157"/>
      <c r="E119" s="157"/>
      <c r="F119" s="158"/>
      <c r="G119" s="109"/>
      <c r="H119" s="107"/>
      <c r="I119" s="107"/>
      <c r="J119" s="69"/>
    </row>
    <row r="120" spans="1:10" x14ac:dyDescent="0.25">
      <c r="A120" s="156" t="s">
        <v>326</v>
      </c>
      <c r="B120" s="157"/>
      <c r="C120" s="157"/>
      <c r="D120" s="157"/>
      <c r="E120" s="157"/>
      <c r="F120" s="158"/>
      <c r="G120" s="109"/>
      <c r="H120" s="107"/>
      <c r="I120" s="107"/>
      <c r="J120" s="69"/>
    </row>
    <row r="121" spans="1:10" x14ac:dyDescent="0.25">
      <c r="A121" s="156" t="s">
        <v>327</v>
      </c>
      <c r="B121" s="157"/>
      <c r="C121" s="157"/>
      <c r="D121" s="157"/>
      <c r="E121" s="157"/>
      <c r="F121" s="158"/>
      <c r="G121" s="109"/>
      <c r="H121" s="107"/>
      <c r="I121" s="107"/>
      <c r="J121" s="69"/>
    </row>
    <row r="122" spans="1:10" x14ac:dyDescent="0.25">
      <c r="A122" s="156" t="s">
        <v>328</v>
      </c>
      <c r="B122" s="157"/>
      <c r="C122" s="157"/>
      <c r="D122" s="157"/>
      <c r="E122" s="157"/>
      <c r="F122" s="158"/>
      <c r="G122" s="109"/>
      <c r="H122" s="107"/>
      <c r="I122" s="107"/>
      <c r="J122" s="69"/>
    </row>
    <row r="123" spans="1:10" x14ac:dyDescent="0.25">
      <c r="A123" s="156" t="s">
        <v>329</v>
      </c>
      <c r="B123" s="157"/>
      <c r="C123" s="157"/>
      <c r="D123" s="157"/>
      <c r="E123" s="157"/>
      <c r="F123" s="158"/>
      <c r="G123" s="109"/>
      <c r="H123" s="107"/>
      <c r="I123" s="107"/>
      <c r="J123" s="69"/>
    </row>
    <row r="124" spans="1:10" x14ac:dyDescent="0.25">
      <c r="A124" s="156" t="s">
        <v>330</v>
      </c>
      <c r="B124" s="157"/>
      <c r="C124" s="157"/>
      <c r="D124" s="157"/>
      <c r="E124" s="157"/>
      <c r="F124" s="158"/>
      <c r="G124" s="109"/>
      <c r="H124" s="107"/>
      <c r="I124" s="107"/>
      <c r="J124" s="69"/>
    </row>
    <row r="125" spans="1:10" x14ac:dyDescent="0.25">
      <c r="A125" s="156" t="s">
        <v>331</v>
      </c>
      <c r="B125" s="157"/>
      <c r="C125" s="157"/>
      <c r="D125" s="157"/>
      <c r="E125" s="157"/>
      <c r="F125" s="158"/>
      <c r="G125" s="109"/>
      <c r="H125" s="107"/>
      <c r="I125" s="107"/>
      <c r="J125" s="69"/>
    </row>
    <row r="126" spans="1:10" x14ac:dyDescent="0.25">
      <c r="A126" s="156" t="s">
        <v>332</v>
      </c>
      <c r="B126" s="157"/>
      <c r="C126" s="157"/>
      <c r="D126" s="157"/>
      <c r="E126" s="157"/>
      <c r="F126" s="158"/>
      <c r="G126" s="109"/>
      <c r="H126" s="107"/>
      <c r="I126" s="107"/>
      <c r="J126" s="69"/>
    </row>
    <row r="127" spans="1:10" x14ac:dyDescent="0.25">
      <c r="A127" s="156" t="s">
        <v>333</v>
      </c>
      <c r="B127" s="157"/>
      <c r="C127" s="157"/>
      <c r="D127" s="157"/>
      <c r="E127" s="157"/>
      <c r="F127" s="158"/>
      <c r="G127" s="109"/>
      <c r="H127" s="107"/>
      <c r="I127" s="107"/>
      <c r="J127" s="69"/>
    </row>
    <row r="128" spans="1:10" x14ac:dyDescent="0.25">
      <c r="A128" s="156" t="s">
        <v>334</v>
      </c>
      <c r="B128" s="157"/>
      <c r="C128" s="157"/>
      <c r="D128" s="157"/>
      <c r="E128" s="157"/>
      <c r="F128" s="158"/>
      <c r="G128" s="109"/>
      <c r="H128" s="107"/>
      <c r="I128" s="107"/>
      <c r="J128" s="69"/>
    </row>
    <row r="129" spans="1:10" x14ac:dyDescent="0.25">
      <c r="A129" s="156" t="s">
        <v>335</v>
      </c>
      <c r="B129" s="157"/>
      <c r="C129" s="157"/>
      <c r="D129" s="157"/>
      <c r="E129" s="157"/>
      <c r="F129" s="158"/>
      <c r="G129" s="109"/>
      <c r="H129" s="107"/>
      <c r="I129" s="107"/>
      <c r="J129" s="69"/>
    </row>
    <row r="130" spans="1:10" x14ac:dyDescent="0.25">
      <c r="A130" s="156" t="s">
        <v>336</v>
      </c>
      <c r="B130" s="157"/>
      <c r="C130" s="157"/>
      <c r="D130" s="157"/>
      <c r="E130" s="157"/>
      <c r="F130" s="158"/>
      <c r="G130" s="109"/>
      <c r="H130" s="107"/>
      <c r="I130" s="107"/>
      <c r="J130" s="69"/>
    </row>
    <row r="131" spans="1:10" x14ac:dyDescent="0.25">
      <c r="A131" s="156" t="s">
        <v>337</v>
      </c>
      <c r="B131" s="157"/>
      <c r="C131" s="157"/>
      <c r="D131" s="157"/>
      <c r="E131" s="157"/>
      <c r="F131" s="158"/>
      <c r="G131" s="109"/>
      <c r="H131" s="107"/>
      <c r="I131" s="107"/>
      <c r="J131" s="69"/>
    </row>
    <row r="132" spans="1:10" x14ac:dyDescent="0.25">
      <c r="A132" s="156" t="s">
        <v>338</v>
      </c>
      <c r="B132" s="157"/>
      <c r="C132" s="157"/>
      <c r="D132" s="157"/>
      <c r="E132" s="157"/>
      <c r="F132" s="158"/>
      <c r="G132" s="109"/>
      <c r="H132" s="107"/>
      <c r="I132" s="107"/>
      <c r="J132" s="69"/>
    </row>
    <row r="133" spans="1:10" ht="24" customHeight="1" x14ac:dyDescent="0.25">
      <c r="A133" s="156" t="s">
        <v>339</v>
      </c>
      <c r="B133" s="157"/>
      <c r="C133" s="157"/>
      <c r="D133" s="157"/>
      <c r="E133" s="157"/>
      <c r="F133" s="158"/>
      <c r="G133" s="109"/>
      <c r="H133" s="107"/>
      <c r="I133" s="107"/>
      <c r="J133" s="69"/>
    </row>
    <row r="134" spans="1:10" x14ac:dyDescent="0.25">
      <c r="A134" s="156" t="s">
        <v>340</v>
      </c>
      <c r="B134" s="157"/>
      <c r="C134" s="157"/>
      <c r="D134" s="157"/>
      <c r="E134" s="157"/>
      <c r="F134" s="158"/>
      <c r="G134" s="109"/>
      <c r="H134" s="107"/>
      <c r="I134" s="107"/>
      <c r="J134" s="69"/>
    </row>
    <row r="135" spans="1:10" x14ac:dyDescent="0.25">
      <c r="A135" s="156" t="s">
        <v>341</v>
      </c>
      <c r="B135" s="157"/>
      <c r="C135" s="157"/>
      <c r="D135" s="157"/>
      <c r="E135" s="157"/>
      <c r="F135" s="158"/>
      <c r="G135" s="109"/>
      <c r="H135" s="107"/>
      <c r="I135" s="107"/>
      <c r="J135" s="69"/>
    </row>
    <row r="136" spans="1:10" x14ac:dyDescent="0.25">
      <c r="A136" s="156" t="s">
        <v>342</v>
      </c>
      <c r="B136" s="157"/>
      <c r="C136" s="157"/>
      <c r="D136" s="157"/>
      <c r="E136" s="157"/>
      <c r="F136" s="158"/>
      <c r="G136" s="109"/>
      <c r="H136" s="107"/>
      <c r="I136" s="107"/>
      <c r="J136" s="69"/>
    </row>
    <row r="137" spans="1:10" x14ac:dyDescent="0.25">
      <c r="A137" s="156" t="s">
        <v>343</v>
      </c>
      <c r="B137" s="157"/>
      <c r="C137" s="157"/>
      <c r="D137" s="157"/>
      <c r="E137" s="157"/>
      <c r="F137" s="158"/>
      <c r="G137" s="109"/>
      <c r="H137" s="107"/>
      <c r="I137" s="107"/>
      <c r="J137" s="69"/>
    </row>
    <row r="138" spans="1:10" x14ac:dyDescent="0.25">
      <c r="A138" s="156" t="s">
        <v>344</v>
      </c>
      <c r="B138" s="157"/>
      <c r="C138" s="157"/>
      <c r="D138" s="157"/>
      <c r="E138" s="157"/>
      <c r="F138" s="158"/>
      <c r="G138" s="109"/>
      <c r="H138" s="107"/>
      <c r="I138" s="107"/>
      <c r="J138" s="69"/>
    </row>
    <row r="139" spans="1:10" x14ac:dyDescent="0.25">
      <c r="A139" s="156" t="s">
        <v>345</v>
      </c>
      <c r="B139" s="157"/>
      <c r="C139" s="157"/>
      <c r="D139" s="157"/>
      <c r="E139" s="157"/>
      <c r="F139" s="158"/>
      <c r="G139" s="109"/>
      <c r="H139" s="107"/>
      <c r="I139" s="107"/>
      <c r="J139" s="69"/>
    </row>
    <row r="140" spans="1:10" x14ac:dyDescent="0.25">
      <c r="A140" s="156" t="s">
        <v>346</v>
      </c>
      <c r="B140" s="157"/>
      <c r="C140" s="157"/>
      <c r="D140" s="157"/>
      <c r="E140" s="157"/>
      <c r="F140" s="158"/>
      <c r="G140" s="109"/>
      <c r="H140" s="107"/>
      <c r="I140" s="107"/>
      <c r="J140" s="69"/>
    </row>
    <row r="141" spans="1:10" x14ac:dyDescent="0.25">
      <c r="A141" s="156" t="s">
        <v>347</v>
      </c>
      <c r="B141" s="157"/>
      <c r="C141" s="157"/>
      <c r="D141" s="157"/>
      <c r="E141" s="157"/>
      <c r="F141" s="158"/>
      <c r="G141" s="109"/>
      <c r="H141" s="107"/>
      <c r="I141" s="107"/>
      <c r="J141" s="69"/>
    </row>
    <row r="142" spans="1:10" x14ac:dyDescent="0.25">
      <c r="A142" s="156" t="s">
        <v>348</v>
      </c>
      <c r="B142" s="157"/>
      <c r="C142" s="157"/>
      <c r="D142" s="157"/>
      <c r="E142" s="157"/>
      <c r="F142" s="158"/>
      <c r="G142" s="109"/>
      <c r="H142" s="107"/>
      <c r="I142" s="107"/>
      <c r="J142" s="69"/>
    </row>
    <row r="143" spans="1:10" x14ac:dyDescent="0.25">
      <c r="A143" s="156" t="s">
        <v>349</v>
      </c>
      <c r="B143" s="157"/>
      <c r="C143" s="157"/>
      <c r="D143" s="157"/>
      <c r="E143" s="157"/>
      <c r="F143" s="158"/>
      <c r="G143" s="109"/>
      <c r="H143" s="107"/>
      <c r="I143" s="107"/>
      <c r="J143" s="69"/>
    </row>
    <row r="144" spans="1:10" x14ac:dyDescent="0.25">
      <c r="A144" s="156" t="s">
        <v>350</v>
      </c>
      <c r="B144" s="157"/>
      <c r="C144" s="157"/>
      <c r="D144" s="157"/>
      <c r="E144" s="157"/>
      <c r="F144" s="158"/>
      <c r="G144" s="109"/>
      <c r="H144" s="107"/>
      <c r="I144" s="107"/>
      <c r="J144" s="69"/>
    </row>
    <row r="145" spans="1:10" x14ac:dyDescent="0.25">
      <c r="A145" s="156" t="s">
        <v>351</v>
      </c>
      <c r="B145" s="157"/>
      <c r="C145" s="157"/>
      <c r="D145" s="157"/>
      <c r="E145" s="157"/>
      <c r="F145" s="158"/>
      <c r="G145" s="109"/>
      <c r="H145" s="107"/>
      <c r="I145" s="107"/>
      <c r="J145" s="69"/>
    </row>
    <row r="146" spans="1:10" x14ac:dyDescent="0.25">
      <c r="A146" s="156" t="s">
        <v>352</v>
      </c>
      <c r="B146" s="157"/>
      <c r="C146" s="157"/>
      <c r="D146" s="157"/>
      <c r="E146" s="157"/>
      <c r="F146" s="158"/>
      <c r="G146" s="109"/>
      <c r="H146" s="107"/>
      <c r="I146" s="107"/>
      <c r="J146" s="69"/>
    </row>
    <row r="147" spans="1:10" ht="27.75" customHeight="1" x14ac:dyDescent="0.25">
      <c r="A147" s="156" t="s">
        <v>353</v>
      </c>
      <c r="B147" s="157"/>
      <c r="C147" s="157"/>
      <c r="D147" s="157"/>
      <c r="E147" s="157"/>
      <c r="F147" s="158"/>
      <c r="G147" s="109"/>
      <c r="H147" s="107"/>
      <c r="I147" s="107"/>
      <c r="J147" s="69"/>
    </row>
    <row r="148" spans="1:10" ht="25.5" customHeight="1" x14ac:dyDescent="0.25">
      <c r="A148" s="156" t="s">
        <v>354</v>
      </c>
      <c r="B148" s="157"/>
      <c r="C148" s="157"/>
      <c r="D148" s="157"/>
      <c r="E148" s="157"/>
      <c r="F148" s="158"/>
      <c r="G148" s="109"/>
      <c r="H148" s="107"/>
      <c r="I148" s="107"/>
      <c r="J148" s="69"/>
    </row>
    <row r="149" spans="1:10" x14ac:dyDescent="0.25">
      <c r="A149" s="156" t="s">
        <v>355</v>
      </c>
      <c r="B149" s="157"/>
      <c r="C149" s="157"/>
      <c r="D149" s="157"/>
      <c r="E149" s="157"/>
      <c r="F149" s="158"/>
      <c r="G149" s="109"/>
      <c r="H149" s="107"/>
      <c r="I149" s="107"/>
      <c r="J149" s="69"/>
    </row>
    <row r="150" spans="1:10" ht="37.5" customHeight="1" x14ac:dyDescent="0.25">
      <c r="A150" s="156" t="s">
        <v>356</v>
      </c>
      <c r="B150" s="157"/>
      <c r="C150" s="157"/>
      <c r="D150" s="157"/>
      <c r="E150" s="157"/>
      <c r="F150" s="158"/>
      <c r="G150" s="110"/>
      <c r="H150" s="110"/>
      <c r="I150" s="110"/>
      <c r="J150" s="69"/>
    </row>
    <row r="151" spans="1:10" ht="27" customHeight="1" x14ac:dyDescent="0.25">
      <c r="A151" s="156" t="s">
        <v>357</v>
      </c>
      <c r="B151" s="157"/>
      <c r="C151" s="157"/>
      <c r="D151" s="157"/>
      <c r="E151" s="157"/>
      <c r="F151" s="158"/>
      <c r="G151" s="110"/>
      <c r="H151" s="110"/>
      <c r="I151" s="110"/>
      <c r="J151" s="69"/>
    </row>
    <row r="152" spans="1:10" x14ac:dyDescent="0.25">
      <c r="A152" s="156" t="s">
        <v>358</v>
      </c>
      <c r="B152" s="157"/>
      <c r="C152" s="157"/>
      <c r="D152" s="157"/>
      <c r="E152" s="157"/>
      <c r="F152" s="158"/>
      <c r="G152" s="110"/>
      <c r="H152" s="110"/>
      <c r="I152" s="110"/>
      <c r="J152" s="69"/>
    </row>
    <row r="153" spans="1:10" x14ac:dyDescent="0.25">
      <c r="A153" s="156" t="s">
        <v>359</v>
      </c>
      <c r="B153" s="157"/>
      <c r="C153" s="157"/>
      <c r="D153" s="157"/>
      <c r="E153" s="157"/>
      <c r="F153" s="158"/>
      <c r="G153" s="110"/>
      <c r="H153" s="110"/>
      <c r="I153" s="110"/>
      <c r="J153" s="69"/>
    </row>
    <row r="154" spans="1:10" x14ac:dyDescent="0.25">
      <c r="A154" s="156" t="s">
        <v>360</v>
      </c>
      <c r="B154" s="157"/>
      <c r="C154" s="157"/>
      <c r="D154" s="157"/>
      <c r="E154" s="157"/>
      <c r="F154" s="158"/>
      <c r="G154" s="110"/>
      <c r="H154" s="110"/>
      <c r="I154" s="110"/>
      <c r="J154" s="69"/>
    </row>
    <row r="155" spans="1:10" x14ac:dyDescent="0.25">
      <c r="A155" s="156" t="s">
        <v>361</v>
      </c>
      <c r="B155" s="157"/>
      <c r="C155" s="157"/>
      <c r="D155" s="157"/>
      <c r="E155" s="157"/>
      <c r="F155" s="158"/>
      <c r="G155" s="110"/>
      <c r="H155" s="110"/>
      <c r="I155" s="110"/>
      <c r="J155" s="69"/>
    </row>
    <row r="156" spans="1:10" x14ac:dyDescent="0.25">
      <c r="A156" s="156" t="s">
        <v>362</v>
      </c>
      <c r="B156" s="157"/>
      <c r="C156" s="157"/>
      <c r="D156" s="157"/>
      <c r="E156" s="157"/>
      <c r="F156" s="158"/>
      <c r="G156" s="110"/>
      <c r="H156" s="110"/>
      <c r="I156" s="110"/>
      <c r="J156" s="69"/>
    </row>
    <row r="157" spans="1:10" x14ac:dyDescent="0.25">
      <c r="A157" s="156" t="s">
        <v>363</v>
      </c>
      <c r="B157" s="157"/>
      <c r="C157" s="157"/>
      <c r="D157" s="157"/>
      <c r="E157" s="157"/>
      <c r="F157" s="158"/>
      <c r="G157" s="110"/>
      <c r="H157" s="110"/>
      <c r="I157" s="110"/>
      <c r="J157" s="69"/>
    </row>
    <row r="158" spans="1:10" x14ac:dyDescent="0.25">
      <c r="A158" s="156" t="s">
        <v>364</v>
      </c>
      <c r="B158" s="157"/>
      <c r="C158" s="157"/>
      <c r="D158" s="157"/>
      <c r="E158" s="157"/>
      <c r="F158" s="158"/>
      <c r="G158" s="110"/>
      <c r="H158" s="110"/>
      <c r="I158" s="110"/>
      <c r="J158" s="69"/>
    </row>
    <row r="159" spans="1:10" x14ac:dyDescent="0.25">
      <c r="A159" s="156" t="s">
        <v>365</v>
      </c>
      <c r="B159" s="157"/>
      <c r="C159" s="157"/>
      <c r="D159" s="157"/>
      <c r="E159" s="157"/>
      <c r="F159" s="158"/>
      <c r="G159" s="110"/>
      <c r="H159" s="110"/>
      <c r="I159" s="110"/>
      <c r="J159" s="69"/>
    </row>
    <row r="160" spans="1:10" x14ac:dyDescent="0.25">
      <c r="A160" s="156" t="s">
        <v>366</v>
      </c>
      <c r="B160" s="157"/>
      <c r="C160" s="157"/>
      <c r="D160" s="157"/>
      <c r="E160" s="157"/>
      <c r="F160" s="158"/>
      <c r="G160" s="110"/>
      <c r="H160" s="110"/>
      <c r="I160" s="110"/>
      <c r="J160" s="69"/>
    </row>
    <row r="161" spans="1:10" x14ac:dyDescent="0.25">
      <c r="A161" s="156" t="s">
        <v>367</v>
      </c>
      <c r="B161" s="157"/>
      <c r="C161" s="157"/>
      <c r="D161" s="157"/>
      <c r="E161" s="157"/>
      <c r="F161" s="158"/>
      <c r="G161" s="110"/>
      <c r="H161" s="110"/>
      <c r="I161" s="110"/>
      <c r="J161" s="69"/>
    </row>
    <row r="162" spans="1:10" x14ac:dyDescent="0.25">
      <c r="A162" s="156" t="s">
        <v>368</v>
      </c>
      <c r="B162" s="157"/>
      <c r="C162" s="157"/>
      <c r="D162" s="157"/>
      <c r="E162" s="157"/>
      <c r="F162" s="158"/>
      <c r="G162" s="110"/>
      <c r="H162" s="110"/>
      <c r="I162" s="110"/>
      <c r="J162" s="69"/>
    </row>
    <row r="163" spans="1:10" x14ac:dyDescent="0.25">
      <c r="A163" s="156" t="s">
        <v>369</v>
      </c>
      <c r="B163" s="157"/>
      <c r="C163" s="157"/>
      <c r="D163" s="157"/>
      <c r="E163" s="157"/>
      <c r="F163" s="158"/>
      <c r="G163" s="110"/>
      <c r="H163" s="110"/>
      <c r="I163" s="110"/>
      <c r="J163" s="69"/>
    </row>
    <row r="164" spans="1:10" x14ac:dyDescent="0.25">
      <c r="A164" s="156" t="s">
        <v>370</v>
      </c>
      <c r="B164" s="157"/>
      <c r="C164" s="157"/>
      <c r="D164" s="157"/>
      <c r="E164" s="157"/>
      <c r="F164" s="158"/>
      <c r="G164" s="110"/>
      <c r="H164" s="110"/>
      <c r="I164" s="110"/>
      <c r="J164" s="69"/>
    </row>
    <row r="165" spans="1:10" x14ac:dyDescent="0.25">
      <c r="A165" s="156" t="s">
        <v>371</v>
      </c>
      <c r="B165" s="157"/>
      <c r="C165" s="157"/>
      <c r="D165" s="157"/>
      <c r="E165" s="157"/>
      <c r="F165" s="158"/>
      <c r="G165" s="110"/>
      <c r="H165" s="110"/>
      <c r="I165" s="110"/>
      <c r="J165" s="69"/>
    </row>
    <row r="166" spans="1:10" x14ac:dyDescent="0.25">
      <c r="A166" s="156" t="s">
        <v>372</v>
      </c>
      <c r="B166" s="157"/>
      <c r="C166" s="157"/>
      <c r="D166" s="157"/>
      <c r="E166" s="157"/>
      <c r="F166" s="158"/>
      <c r="G166" s="110"/>
      <c r="H166" s="110"/>
      <c r="I166" s="110"/>
      <c r="J166" s="69"/>
    </row>
    <row r="167" spans="1:10" x14ac:dyDescent="0.25">
      <c r="A167" s="156" t="s">
        <v>373</v>
      </c>
      <c r="B167" s="157"/>
      <c r="C167" s="157"/>
      <c r="D167" s="157"/>
      <c r="E167" s="157"/>
      <c r="F167" s="158"/>
      <c r="G167" s="110"/>
      <c r="H167" s="110"/>
      <c r="I167" s="110"/>
      <c r="J167" s="69"/>
    </row>
    <row r="168" spans="1:10" x14ac:dyDescent="0.25">
      <c r="A168" s="156" t="s">
        <v>374</v>
      </c>
      <c r="B168" s="157"/>
      <c r="C168" s="157"/>
      <c r="D168" s="157"/>
      <c r="E168" s="157"/>
      <c r="F168" s="158"/>
      <c r="G168" s="110"/>
      <c r="H168" s="110"/>
      <c r="I168" s="110"/>
      <c r="J168" s="69"/>
    </row>
    <row r="169" spans="1:10" x14ac:dyDescent="0.25">
      <c r="A169" s="156" t="s">
        <v>375</v>
      </c>
      <c r="B169" s="157"/>
      <c r="C169" s="157"/>
      <c r="D169" s="157"/>
      <c r="E169" s="157"/>
      <c r="F169" s="158"/>
      <c r="G169" s="110"/>
      <c r="H169" s="110"/>
      <c r="I169" s="110"/>
      <c r="J169" s="69"/>
    </row>
    <row r="170" spans="1:10" x14ac:dyDescent="0.25">
      <c r="A170" s="111"/>
      <c r="B170" s="112"/>
      <c r="C170" s="112"/>
      <c r="D170" s="112"/>
      <c r="E170" s="112"/>
      <c r="F170" s="112"/>
      <c r="G170" s="110"/>
      <c r="H170" s="110"/>
      <c r="I170" s="110"/>
      <c r="J170" s="69"/>
    </row>
    <row r="171" spans="1:10" x14ac:dyDescent="0.25">
      <c r="A171" s="47" t="s">
        <v>470</v>
      </c>
      <c r="B171" s="47"/>
      <c r="C171" s="47"/>
      <c r="D171" s="47"/>
      <c r="E171" s="47"/>
      <c r="F171" s="118"/>
      <c r="G171" s="118"/>
      <c r="H171" s="69"/>
      <c r="I171" s="69"/>
      <c r="J171" s="69"/>
    </row>
    <row r="172" spans="1:10" x14ac:dyDescent="0.25">
      <c r="A172" s="47"/>
      <c r="B172" s="47"/>
      <c r="C172" s="47"/>
      <c r="D172" s="47"/>
      <c r="E172" s="47"/>
      <c r="F172" s="118"/>
      <c r="G172" s="118"/>
      <c r="H172" s="69"/>
      <c r="I172" s="69"/>
      <c r="J172" s="69"/>
    </row>
    <row r="173" spans="1:10" ht="12.75" customHeight="1" x14ac:dyDescent="0.25">
      <c r="A173" s="201" t="s">
        <v>471</v>
      </c>
      <c r="B173" s="201"/>
      <c r="C173" s="201"/>
      <c r="D173" s="201"/>
      <c r="E173" s="201"/>
      <c r="F173" s="201"/>
      <c r="G173" s="121"/>
    </row>
    <row r="174" spans="1:10" ht="15.75" customHeight="1" x14ac:dyDescent="0.25">
      <c r="A174" s="197" t="s">
        <v>472</v>
      </c>
      <c r="B174" s="197"/>
      <c r="C174" s="197"/>
      <c r="D174" s="197"/>
      <c r="E174" s="197"/>
      <c r="F174" s="197"/>
    </row>
    <row r="175" spans="1:10" ht="35.25" customHeight="1" x14ac:dyDescent="0.25">
      <c r="A175" s="197" t="s">
        <v>473</v>
      </c>
      <c r="B175" s="197"/>
      <c r="C175" s="197"/>
      <c r="D175" s="197"/>
      <c r="E175" s="197"/>
      <c r="F175" s="197"/>
    </row>
    <row r="176" spans="1:10" x14ac:dyDescent="0.25">
      <c r="A176" s="47" t="s">
        <v>474</v>
      </c>
    </row>
    <row r="177" spans="1:5" x14ac:dyDescent="0.25">
      <c r="A177" s="47" t="s">
        <v>475</v>
      </c>
    </row>
    <row r="178" spans="1:5" x14ac:dyDescent="0.25">
      <c r="A178" s="47" t="s">
        <v>476</v>
      </c>
    </row>
    <row r="180" spans="1:5" x14ac:dyDescent="0.25">
      <c r="A180" s="47" t="s">
        <v>441</v>
      </c>
    </row>
    <row r="183" spans="1:5" x14ac:dyDescent="0.25">
      <c r="B183" s="200" t="s">
        <v>477</v>
      </c>
      <c r="C183" s="200"/>
      <c r="D183" s="200"/>
      <c r="E183" s="200"/>
    </row>
    <row r="184" spans="1:5" x14ac:dyDescent="0.25">
      <c r="B184" s="200"/>
      <c r="C184" s="200"/>
      <c r="D184" s="200"/>
      <c r="E184" s="200"/>
    </row>
    <row r="185" spans="1:5" x14ac:dyDescent="0.25">
      <c r="B185" s="200"/>
      <c r="C185" s="200"/>
      <c r="D185" s="200"/>
      <c r="E185" s="200"/>
    </row>
  </sheetData>
  <mergeCells count="86">
    <mergeCell ref="A1:J1"/>
    <mergeCell ref="A2:J2"/>
    <mergeCell ref="A168:F168"/>
    <mergeCell ref="A169:F169"/>
    <mergeCell ref="A173:F173"/>
    <mergeCell ref="A156:F156"/>
    <mergeCell ref="A157:F157"/>
    <mergeCell ref="A158:F158"/>
    <mergeCell ref="A159:F159"/>
    <mergeCell ref="A160:F160"/>
    <mergeCell ref="A161:F161"/>
    <mergeCell ref="A150:F150"/>
    <mergeCell ref="A151:F151"/>
    <mergeCell ref="A152:F152"/>
    <mergeCell ref="A153:F153"/>
    <mergeCell ref="A154:F154"/>
    <mergeCell ref="A174:F174"/>
    <mergeCell ref="A175:F175"/>
    <mergeCell ref="B183:E185"/>
    <mergeCell ref="A162:F162"/>
    <mergeCell ref="A163:F163"/>
    <mergeCell ref="A164:F164"/>
    <mergeCell ref="A165:F165"/>
    <mergeCell ref="A166:F166"/>
    <mergeCell ref="A167:F167"/>
    <mergeCell ref="A155:F155"/>
    <mergeCell ref="A144:F144"/>
    <mergeCell ref="A145:F145"/>
    <mergeCell ref="A146:F146"/>
    <mergeCell ref="A147:F147"/>
    <mergeCell ref="A148:F148"/>
    <mergeCell ref="A149:F149"/>
    <mergeCell ref="A143:F143"/>
    <mergeCell ref="A132:F132"/>
    <mergeCell ref="A133:F133"/>
    <mergeCell ref="A134:F134"/>
    <mergeCell ref="A135:F135"/>
    <mergeCell ref="A136:F136"/>
    <mergeCell ref="A137:F137"/>
    <mergeCell ref="A138:F138"/>
    <mergeCell ref="A139:F139"/>
    <mergeCell ref="A140:F140"/>
    <mergeCell ref="A141:F141"/>
    <mergeCell ref="A142:F142"/>
    <mergeCell ref="A131:F131"/>
    <mergeCell ref="A120:F120"/>
    <mergeCell ref="A121:F121"/>
    <mergeCell ref="A122:F122"/>
    <mergeCell ref="A123:F123"/>
    <mergeCell ref="A124:F124"/>
    <mergeCell ref="A125:F125"/>
    <mergeCell ref="A126:F126"/>
    <mergeCell ref="A127:F127"/>
    <mergeCell ref="A128:F128"/>
    <mergeCell ref="A129:F129"/>
    <mergeCell ref="A130:F130"/>
    <mergeCell ref="A119:F119"/>
    <mergeCell ref="A108:F108"/>
    <mergeCell ref="A109:F109"/>
    <mergeCell ref="A110:F110"/>
    <mergeCell ref="A111:F111"/>
    <mergeCell ref="A112:F112"/>
    <mergeCell ref="A113:F113"/>
    <mergeCell ref="A114:F114"/>
    <mergeCell ref="A115:F115"/>
    <mergeCell ref="A116:F116"/>
    <mergeCell ref="A117:F117"/>
    <mergeCell ref="A118:F118"/>
    <mergeCell ref="A107:F107"/>
    <mergeCell ref="A96:F96"/>
    <mergeCell ref="A97:F97"/>
    <mergeCell ref="A98:F98"/>
    <mergeCell ref="A99:F99"/>
    <mergeCell ref="A100:F100"/>
    <mergeCell ref="A101:F101"/>
    <mergeCell ref="A102:F102"/>
    <mergeCell ref="A103:F103"/>
    <mergeCell ref="A104:F104"/>
    <mergeCell ref="A105:F105"/>
    <mergeCell ref="A106:F106"/>
    <mergeCell ref="A95:F95"/>
    <mergeCell ref="B3:J3"/>
    <mergeCell ref="A4:J4"/>
    <mergeCell ref="A28:I28"/>
    <mergeCell ref="A42:I42"/>
    <mergeCell ref="A94:F94"/>
  </mergeCells>
  <dataValidations count="4">
    <dataValidation type="list" allowBlank="1" sqref="B6:B13">
      <formula1>"DAS,DAS-1,DAS-2,DAS-3,DAS-4,DAS-5,CAA-1,CAA-2,CAA-3,CAA-4,CAA-5"</formula1>
    </dataValidation>
    <dataValidation type="list" allowBlank="1" sqref="B30:B33">
      <formula1>"FDA,FDA-1,FDA-2,FDA-3,FDA-4"</formula1>
    </dataValidation>
    <dataValidation type="list" allowBlank="1" sqref="B44:B81">
      <formula1>"FGS-1,FGS-2,FGS-3,FGA-1,FGA-2,FGA-3"</formula1>
    </dataValidation>
    <dataValidation type="list" allowBlank="1" sqref="D44:D81 D6:D13 D30:D33">
      <formula1>"AGP,CLH,CLT,COM,CTD,CTI,DES,DISP,ELE,ESG,EST,EXM,EXQ,EXR,FRQ,REV,VAGO"</formula1>
    </dataValidation>
  </dataValidations>
  <pageMargins left="0.51181102362204722" right="0.51181102362204722" top="0.78740157480314965" bottom="0.78740157480314965" header="0.31496062992125984" footer="0.31496062992125984"/>
  <pageSetup paperSize="9" orientation="landscape" horizontalDpi="0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83"/>
  <sheetViews>
    <sheetView workbookViewId="0">
      <selection sqref="A1:XFD2"/>
    </sheetView>
  </sheetViews>
  <sheetFormatPr defaultRowHeight="15" x14ac:dyDescent="0.25"/>
  <cols>
    <col min="1" max="1" width="59.28515625" customWidth="1"/>
    <col min="3" max="3" width="12.5703125" customWidth="1"/>
    <col min="6" max="6" width="70.42578125" customWidth="1"/>
    <col min="7" max="8" width="12.42578125" customWidth="1"/>
    <col min="9" max="9" width="12.7109375" customWidth="1"/>
    <col min="10" max="10" width="13.85546875" customWidth="1"/>
  </cols>
  <sheetData>
    <row r="1" spans="1:27" ht="21" x14ac:dyDescent="0.35">
      <c r="A1" s="145" t="s">
        <v>85</v>
      </c>
      <c r="B1" s="146"/>
      <c r="C1" s="146"/>
      <c r="D1" s="146"/>
      <c r="E1" s="146"/>
      <c r="F1" s="146"/>
      <c r="G1" s="146"/>
      <c r="H1" s="146"/>
      <c r="I1" s="146"/>
      <c r="J1" s="146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</row>
    <row r="2" spans="1:27" ht="21" x14ac:dyDescent="0.3">
      <c r="A2" s="147" t="s">
        <v>86</v>
      </c>
      <c r="B2" s="148"/>
      <c r="C2" s="148"/>
      <c r="D2" s="148"/>
      <c r="E2" s="148"/>
      <c r="F2" s="148"/>
      <c r="G2" s="148"/>
      <c r="H2" s="148"/>
      <c r="I2" s="148"/>
      <c r="J2" s="148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5"/>
      <c r="AA2" s="55"/>
    </row>
    <row r="3" spans="1:27" x14ac:dyDescent="0.25">
      <c r="A3" s="115">
        <v>45561</v>
      </c>
      <c r="B3" s="181" t="s">
        <v>11</v>
      </c>
      <c r="C3" s="182"/>
      <c r="D3" s="182"/>
      <c r="E3" s="182"/>
      <c r="F3" s="182"/>
      <c r="G3" s="182"/>
      <c r="H3" s="182"/>
      <c r="I3" s="182"/>
      <c r="J3" s="183"/>
    </row>
    <row r="4" spans="1:27" x14ac:dyDescent="0.25">
      <c r="A4" s="184" t="s">
        <v>87</v>
      </c>
      <c r="B4" s="185"/>
      <c r="C4" s="185"/>
      <c r="D4" s="185"/>
      <c r="E4" s="185"/>
      <c r="F4" s="185"/>
      <c r="G4" s="185"/>
      <c r="H4" s="185"/>
      <c r="I4" s="185"/>
      <c r="J4" s="186"/>
    </row>
    <row r="5" spans="1:27" ht="22.5" x14ac:dyDescent="0.25">
      <c r="A5" s="56" t="s">
        <v>88</v>
      </c>
      <c r="B5" s="57" t="s">
        <v>89</v>
      </c>
      <c r="C5" s="57" t="s">
        <v>90</v>
      </c>
      <c r="D5" s="57" t="s">
        <v>91</v>
      </c>
      <c r="E5" s="57" t="s">
        <v>92</v>
      </c>
      <c r="F5" s="56" t="s">
        <v>93</v>
      </c>
      <c r="G5" s="57" t="s">
        <v>94</v>
      </c>
      <c r="H5" s="57" t="s">
        <v>95</v>
      </c>
      <c r="I5" s="57" t="s">
        <v>96</v>
      </c>
      <c r="J5" s="57" t="s">
        <v>97</v>
      </c>
    </row>
    <row r="6" spans="1:27" x14ac:dyDescent="0.25">
      <c r="A6" s="125" t="s">
        <v>456</v>
      </c>
      <c r="B6" s="126" t="s">
        <v>99</v>
      </c>
      <c r="C6" s="127" t="s">
        <v>100</v>
      </c>
      <c r="D6" s="127" t="s">
        <v>101</v>
      </c>
      <c r="E6" s="128">
        <v>0</v>
      </c>
      <c r="F6" s="129" t="s">
        <v>478</v>
      </c>
      <c r="G6" s="130">
        <v>0</v>
      </c>
      <c r="H6" s="130">
        <v>0</v>
      </c>
      <c r="I6" s="130">
        <v>0</v>
      </c>
      <c r="J6" s="130">
        <v>0</v>
      </c>
    </row>
    <row r="7" spans="1:27" x14ac:dyDescent="0.25">
      <c r="A7" s="58" t="s">
        <v>456</v>
      </c>
      <c r="B7" s="59" t="s">
        <v>99</v>
      </c>
      <c r="C7" s="60" t="s">
        <v>100</v>
      </c>
      <c r="D7" s="60" t="s">
        <v>239</v>
      </c>
      <c r="E7" s="61">
        <v>1</v>
      </c>
      <c r="F7" s="62" t="s">
        <v>479</v>
      </c>
      <c r="G7" s="63">
        <v>0</v>
      </c>
      <c r="H7" s="63">
        <v>0</v>
      </c>
      <c r="I7" s="63">
        <v>0</v>
      </c>
      <c r="J7" s="63">
        <v>0</v>
      </c>
    </row>
    <row r="8" spans="1:27" x14ac:dyDescent="0.25">
      <c r="A8" s="125" t="s">
        <v>480</v>
      </c>
      <c r="B8" s="126" t="s">
        <v>104</v>
      </c>
      <c r="C8" s="127" t="s">
        <v>105</v>
      </c>
      <c r="D8" s="127" t="s">
        <v>14</v>
      </c>
      <c r="E8" s="128">
        <v>1</v>
      </c>
      <c r="F8" s="129" t="s">
        <v>481</v>
      </c>
      <c r="G8" s="130">
        <v>0</v>
      </c>
      <c r="H8" s="130">
        <v>1079.06</v>
      </c>
      <c r="I8" s="130">
        <v>4316.21</v>
      </c>
      <c r="J8" s="131">
        <v>5395.27</v>
      </c>
    </row>
    <row r="9" spans="1:27" x14ac:dyDescent="0.25">
      <c r="A9" s="58" t="s">
        <v>107</v>
      </c>
      <c r="B9" s="60" t="s">
        <v>104</v>
      </c>
      <c r="C9" s="60" t="s">
        <v>108</v>
      </c>
      <c r="D9" s="60" t="s">
        <v>14</v>
      </c>
      <c r="E9" s="61">
        <v>1</v>
      </c>
      <c r="F9" s="62" t="s">
        <v>109</v>
      </c>
      <c r="G9" s="63">
        <v>0</v>
      </c>
      <c r="H9" s="63">
        <v>1079.06</v>
      </c>
      <c r="I9" s="63">
        <v>4316.21</v>
      </c>
      <c r="J9" s="64">
        <v>5395.27</v>
      </c>
    </row>
    <row r="10" spans="1:27" x14ac:dyDescent="0.25">
      <c r="A10" s="58" t="s">
        <v>110</v>
      </c>
      <c r="B10" s="59" t="s">
        <v>111</v>
      </c>
      <c r="C10" s="60" t="s">
        <v>112</v>
      </c>
      <c r="D10" s="60" t="s">
        <v>14</v>
      </c>
      <c r="E10" s="61">
        <v>1</v>
      </c>
      <c r="F10" s="62" t="s">
        <v>113</v>
      </c>
      <c r="G10" s="63">
        <v>0</v>
      </c>
      <c r="H10" s="63">
        <v>500.99</v>
      </c>
      <c r="I10" s="63">
        <v>2003.96</v>
      </c>
      <c r="J10" s="64">
        <v>2504.9499999999998</v>
      </c>
    </row>
    <row r="11" spans="1:27" x14ac:dyDescent="0.25">
      <c r="A11" s="58" t="s">
        <v>114</v>
      </c>
      <c r="B11" s="59" t="s">
        <v>115</v>
      </c>
      <c r="C11" s="60" t="s">
        <v>116</v>
      </c>
      <c r="D11" s="60" t="s">
        <v>14</v>
      </c>
      <c r="E11" s="61">
        <v>1</v>
      </c>
      <c r="F11" s="65" t="s">
        <v>127</v>
      </c>
      <c r="G11" s="63">
        <v>0</v>
      </c>
      <c r="H11" s="63">
        <v>0</v>
      </c>
      <c r="I11" s="63">
        <v>0</v>
      </c>
      <c r="J11" s="63">
        <v>0</v>
      </c>
    </row>
    <row r="12" spans="1:27" x14ac:dyDescent="0.25">
      <c r="A12" s="58" t="s">
        <v>118</v>
      </c>
      <c r="B12" s="59" t="s">
        <v>115</v>
      </c>
      <c r="C12" s="60" t="s">
        <v>119</v>
      </c>
      <c r="D12" s="60" t="s">
        <v>14</v>
      </c>
      <c r="E12" s="61">
        <v>1</v>
      </c>
      <c r="F12" s="62" t="s">
        <v>120</v>
      </c>
      <c r="G12" s="63">
        <v>0</v>
      </c>
      <c r="H12" s="63">
        <v>700.75</v>
      </c>
      <c r="I12" s="63">
        <v>3083.01</v>
      </c>
      <c r="J12" s="64">
        <v>3783.76</v>
      </c>
    </row>
    <row r="13" spans="1:27" x14ac:dyDescent="0.25">
      <c r="A13" s="58" t="s">
        <v>121</v>
      </c>
      <c r="B13" s="59" t="s">
        <v>115</v>
      </c>
      <c r="C13" s="60" t="s">
        <v>122</v>
      </c>
      <c r="D13" s="60" t="s">
        <v>14</v>
      </c>
      <c r="E13" s="61">
        <v>1</v>
      </c>
      <c r="F13" s="62" t="s">
        <v>123</v>
      </c>
      <c r="G13" s="63">
        <v>0</v>
      </c>
      <c r="H13" s="63">
        <v>700.75</v>
      </c>
      <c r="I13" s="63">
        <v>3083.01</v>
      </c>
      <c r="J13" s="64">
        <v>3783.76</v>
      </c>
    </row>
    <row r="14" spans="1:27" x14ac:dyDescent="0.25">
      <c r="A14" s="58" t="s">
        <v>124</v>
      </c>
      <c r="B14" s="59" t="s">
        <v>125</v>
      </c>
      <c r="C14" s="60" t="s">
        <v>126</v>
      </c>
      <c r="D14" s="60" t="s">
        <v>14</v>
      </c>
      <c r="E14" s="61">
        <v>1</v>
      </c>
      <c r="F14" s="65" t="s">
        <v>127</v>
      </c>
      <c r="G14" s="63">
        <v>0</v>
      </c>
      <c r="H14" s="63">
        <v>0</v>
      </c>
      <c r="I14" s="63">
        <v>0</v>
      </c>
      <c r="J14" s="63">
        <v>0</v>
      </c>
    </row>
    <row r="15" spans="1:27" ht="33.75" x14ac:dyDescent="0.25">
      <c r="A15" s="66" t="s">
        <v>128</v>
      </c>
      <c r="B15" s="66" t="s">
        <v>129</v>
      </c>
      <c r="C15" s="67" t="s">
        <v>130</v>
      </c>
      <c r="D15" s="67" t="s">
        <v>131</v>
      </c>
      <c r="E15" s="67" t="s">
        <v>132</v>
      </c>
      <c r="F15" s="68"/>
      <c r="G15" s="67" t="s">
        <v>133</v>
      </c>
      <c r="H15" s="67" t="s">
        <v>134</v>
      </c>
      <c r="I15" s="67" t="s">
        <v>135</v>
      </c>
      <c r="J15" s="69"/>
    </row>
    <row r="16" spans="1:27" x14ac:dyDescent="0.25">
      <c r="A16" s="70" t="s">
        <v>136</v>
      </c>
      <c r="B16" s="71" t="s">
        <v>137</v>
      </c>
      <c r="C16" s="72">
        <f ca="1">SUMIFS($E$14:$E$17,$B$14:$B$17,"DAS",$D$14:$D$17,"&lt;&gt;VAGO")</f>
        <v>0</v>
      </c>
      <c r="D16" s="72">
        <f ca="1">SUMIFS($E$14:$E$17,$B$14:$B$17,"DAS",$D$14:$D$17,"VAGO")</f>
        <v>0</v>
      </c>
      <c r="E16" s="72">
        <f t="shared" ref="E16:E26" ca="1" si="0">C16+D16</f>
        <v>0</v>
      </c>
      <c r="F16" s="73"/>
      <c r="G16" s="74">
        <f ca="1">SUMIF($B$14:$B$17,"DAS",$G$14:$G$17)</f>
        <v>0</v>
      </c>
      <c r="H16" s="74">
        <f ca="1">SUMIF($B$14:$B$17,"DAS",$H$14:$H$17)</f>
        <v>0</v>
      </c>
      <c r="I16" s="74">
        <f ca="1">SUMIF($B$14:$B$17,"DAS",$I$14:$I$17)</f>
        <v>0</v>
      </c>
      <c r="J16" s="69"/>
    </row>
    <row r="17" spans="1:10" x14ac:dyDescent="0.25">
      <c r="A17" s="70" t="s">
        <v>138</v>
      </c>
      <c r="B17" s="71" t="s">
        <v>99</v>
      </c>
      <c r="C17" s="72">
        <v>1</v>
      </c>
      <c r="D17" s="72">
        <f ca="1">SUMIFS($E$14:$E$17,$B$14:$B$17,"DAS-1",$D$14:$D$17,"VAGO")</f>
        <v>0</v>
      </c>
      <c r="E17" s="72">
        <f t="shared" ca="1" si="0"/>
        <v>1</v>
      </c>
      <c r="F17" s="75"/>
      <c r="G17" s="74">
        <f ca="1">SUMIF($B$14:$B$17,"DAS-1",$G$14:$G$17)</f>
        <v>0</v>
      </c>
      <c r="H17" s="74">
        <f ca="1">SUMIF($B$14:$B$17,"DAS",$I$14:$I$17)</f>
        <v>0</v>
      </c>
      <c r="I17" s="74">
        <f ca="1">SUMIF($B$14:$B$17,"DAS",$I$14:$I$17)</f>
        <v>0</v>
      </c>
      <c r="J17" s="69"/>
    </row>
    <row r="18" spans="1:10" x14ac:dyDescent="0.25">
      <c r="A18" s="70" t="s">
        <v>139</v>
      </c>
      <c r="B18" s="71" t="s">
        <v>140</v>
      </c>
      <c r="C18" s="72">
        <f>SUMIFS($E$14:$E$17,$B$14:$B$17,"DAS-2",$D$14:$D$17,"&lt;&gt;VAGO")</f>
        <v>0</v>
      </c>
      <c r="D18" s="72">
        <v>0</v>
      </c>
      <c r="E18" s="72">
        <f t="shared" si="0"/>
        <v>0</v>
      </c>
      <c r="F18" s="75"/>
      <c r="G18" s="74">
        <f>SUMIF($B$14:$B$17,"DAS-2",$G$14:$G$17)</f>
        <v>0</v>
      </c>
      <c r="H18" s="74">
        <f>SUMIF($B$14:$B$17,"DAS-2",$H$14:$H$17)</f>
        <v>0</v>
      </c>
      <c r="I18" s="74">
        <f>SUMIF($B$14:$B$17,"DAS-2",$I$14:$I$17)</f>
        <v>0</v>
      </c>
      <c r="J18" s="69"/>
    </row>
    <row r="19" spans="1:10" x14ac:dyDescent="0.25">
      <c r="A19" s="70" t="s">
        <v>141</v>
      </c>
      <c r="B19" s="71" t="s">
        <v>142</v>
      </c>
      <c r="C19" s="72">
        <f>SUMIFS($E$14:$E$17,$B$14:$B$17,"DAS-3",$D$14:$D$17,"&lt;&gt;VAGO")</f>
        <v>0</v>
      </c>
      <c r="D19" s="72">
        <f>SUMIFS($E$14:$E$17,$B$14:$B$17,"DAS-3",$D$14:$D$17,"VAGO")</f>
        <v>0</v>
      </c>
      <c r="E19" s="72">
        <f t="shared" si="0"/>
        <v>0</v>
      </c>
      <c r="F19" s="75"/>
      <c r="G19" s="74">
        <f>SUMIF($B$14:$B$17,"DAS-3",$G$14:$G$17)</f>
        <v>0</v>
      </c>
      <c r="H19" s="74">
        <f>SUMIF($B$14:$B$17,"DAS-3",$H$14:$H$17)</f>
        <v>0</v>
      </c>
      <c r="I19" s="74">
        <f>SUMIF($B$14:$B$17,"DAS-3",$I$14:$I$17)</f>
        <v>0</v>
      </c>
      <c r="J19" s="69"/>
    </row>
    <row r="20" spans="1:10" x14ac:dyDescent="0.25">
      <c r="A20" s="77" t="s">
        <v>143</v>
      </c>
      <c r="B20" s="71" t="s">
        <v>144</v>
      </c>
      <c r="C20" s="72">
        <f>SUMIFS($E$14:$E$17,$B$14:$B$17,"DAS-4",$D$14:$D$17,"&lt;&gt;VAGO")</f>
        <v>0</v>
      </c>
      <c r="D20" s="72">
        <f>SUMIFS($E$14:$E$17,$B$14:$B$17,"DAS-4",$D$14:$D$17,"VAGO")</f>
        <v>0</v>
      </c>
      <c r="E20" s="72">
        <f t="shared" si="0"/>
        <v>0</v>
      </c>
      <c r="F20" s="78"/>
      <c r="G20" s="74">
        <f>SUMIF($B$14:$B$17,"DAS-4",$G$14:$G$17)</f>
        <v>0</v>
      </c>
      <c r="H20" s="74">
        <f>SUMIF($B$14:$B$17,"DAS-4",$H$14:$H$17)</f>
        <v>0</v>
      </c>
      <c r="I20" s="74">
        <f>SUMIF($B$14:$B$17,"DAS-4",$I$14:$I$17)</f>
        <v>0</v>
      </c>
      <c r="J20" s="69"/>
    </row>
    <row r="21" spans="1:10" x14ac:dyDescent="0.25">
      <c r="A21" s="77" t="s">
        <v>145</v>
      </c>
      <c r="B21" s="71" t="s">
        <v>104</v>
      </c>
      <c r="C21" s="72">
        <v>2</v>
      </c>
      <c r="D21" s="72">
        <v>0</v>
      </c>
      <c r="E21" s="72">
        <v>2</v>
      </c>
      <c r="F21" s="78"/>
      <c r="G21" s="74">
        <f>SUMIF($B$14:$B$17,"DAS-5",$G$14:$G$17)</f>
        <v>0</v>
      </c>
      <c r="H21" s="76">
        <v>2079.12</v>
      </c>
      <c r="I21" s="76">
        <v>8632.42</v>
      </c>
      <c r="J21" s="69"/>
    </row>
    <row r="22" spans="1:10" x14ac:dyDescent="0.25">
      <c r="A22" s="77" t="s">
        <v>146</v>
      </c>
      <c r="B22" s="71" t="s">
        <v>147</v>
      </c>
      <c r="C22" s="72">
        <f>SUMIFS($E$14:$E$17,$B$14:$B$17,"CAA-1",$D$14:$D$17,"&lt;&gt;VAGO")</f>
        <v>0</v>
      </c>
      <c r="D22" s="72">
        <f>SUMIFS($E$14:$E$17,$B$14:$B$17,"CAA-1",$D$14:$D$17,"VAGO")</f>
        <v>0</v>
      </c>
      <c r="E22" s="72">
        <f t="shared" si="0"/>
        <v>0</v>
      </c>
      <c r="F22" s="78"/>
      <c r="G22" s="74">
        <f>SUMIF($B$14:$B$17,"CAA-1",$G$14:$G$17)</f>
        <v>0</v>
      </c>
      <c r="H22" s="74">
        <f>SUMIF($B$14:$B$17,"CAA-1",$H$14:$H$17)</f>
        <v>0</v>
      </c>
      <c r="I22" s="74">
        <f>SUMIF($B$14:$B$17,"CAA-1",$I$14:$I$17)</f>
        <v>0</v>
      </c>
      <c r="J22" s="69"/>
    </row>
    <row r="23" spans="1:10" x14ac:dyDescent="0.25">
      <c r="A23" s="77" t="s">
        <v>148</v>
      </c>
      <c r="B23" s="71" t="s">
        <v>115</v>
      </c>
      <c r="C23" s="72">
        <v>2</v>
      </c>
      <c r="D23" s="72">
        <v>1</v>
      </c>
      <c r="E23" s="72">
        <v>3</v>
      </c>
      <c r="F23" s="78"/>
      <c r="G23" s="74">
        <f>SUMIF($B$14:$B$17,"CAA-2",$G$14:$G$17)</f>
        <v>0</v>
      </c>
      <c r="H23" s="76">
        <v>1401.5</v>
      </c>
      <c r="I23" s="76">
        <v>6166.02</v>
      </c>
      <c r="J23" s="69"/>
    </row>
    <row r="24" spans="1:10" x14ac:dyDescent="0.25">
      <c r="A24" s="77" t="s">
        <v>149</v>
      </c>
      <c r="B24" s="71" t="s">
        <v>111</v>
      </c>
      <c r="C24" s="72">
        <v>1</v>
      </c>
      <c r="D24" s="72">
        <v>0</v>
      </c>
      <c r="E24" s="72">
        <f t="shared" si="0"/>
        <v>1</v>
      </c>
      <c r="F24" s="75" t="s">
        <v>150</v>
      </c>
      <c r="G24" s="74">
        <f>SUMIF($B$14:$B$17,"CAA-3",$G$14:$G$17)</f>
        <v>0</v>
      </c>
      <c r="H24" s="76">
        <v>500.99</v>
      </c>
      <c r="I24" s="76">
        <v>2003.96</v>
      </c>
      <c r="J24" s="69"/>
    </row>
    <row r="25" spans="1:10" x14ac:dyDescent="0.25">
      <c r="A25" s="77" t="s">
        <v>151</v>
      </c>
      <c r="B25" s="71" t="s">
        <v>125</v>
      </c>
      <c r="C25" s="72">
        <v>1</v>
      </c>
      <c r="D25" s="72">
        <v>1</v>
      </c>
      <c r="E25" s="72">
        <v>0</v>
      </c>
      <c r="F25" s="75"/>
      <c r="G25" s="74">
        <f>SUMIF($B$14:$B$17,"CAA-4",$G$14:$G$17)</f>
        <v>0</v>
      </c>
      <c r="H25" s="74">
        <f>SUMIF($B$14:$B$17,"CAA-4",$G$14:$G$17)</f>
        <v>0</v>
      </c>
      <c r="I25" s="74">
        <f>SUMIF($B$14:$B$17,"CAA-4",$G$14:$G$17)</f>
        <v>0</v>
      </c>
      <c r="J25" s="69"/>
    </row>
    <row r="26" spans="1:10" x14ac:dyDescent="0.25">
      <c r="A26" s="77" t="s">
        <v>152</v>
      </c>
      <c r="B26" s="71" t="s">
        <v>153</v>
      </c>
      <c r="C26" s="72">
        <f>SUMIFS($E$14:$E$17,$B$14:$B$17,"CAA-5",$D$14:$D$17,"&lt;&gt;VAGO")</f>
        <v>0</v>
      </c>
      <c r="D26" s="72">
        <f>SUMIFS($E$14:$E$17,$B$14:$B$17,"CAA-5",$D$14:$D$17,"VAGO")</f>
        <v>0</v>
      </c>
      <c r="E26" s="72">
        <f t="shared" si="0"/>
        <v>0</v>
      </c>
      <c r="F26" s="75"/>
      <c r="G26" s="74">
        <f>SUMIF($B$14:$B$17,"CAA-5",$G$14:$G$17)</f>
        <v>0</v>
      </c>
      <c r="H26" s="74">
        <f>SUMIF($B$14:$B$17,"CAA-5",$H$14:$H$17)</f>
        <v>0</v>
      </c>
      <c r="I26" s="74">
        <f>SUMIF($B$14:$B$17,"CAA-5",$I$14:$I$17)</f>
        <v>0</v>
      </c>
      <c r="J26" s="69"/>
    </row>
    <row r="27" spans="1:10" x14ac:dyDescent="0.25">
      <c r="A27" s="66" t="s">
        <v>154</v>
      </c>
      <c r="B27" s="79"/>
      <c r="C27" s="67">
        <v>6</v>
      </c>
      <c r="D27" s="67">
        <v>2</v>
      </c>
      <c r="E27" s="67">
        <v>8</v>
      </c>
      <c r="F27" s="79"/>
      <c r="G27" s="80">
        <f ca="1">SUM(G16:G26)</f>
        <v>0</v>
      </c>
      <c r="H27" s="80">
        <v>5403.11</v>
      </c>
      <c r="I27" s="80">
        <v>3468</v>
      </c>
      <c r="J27" s="69"/>
    </row>
    <row r="28" spans="1:10" x14ac:dyDescent="0.25">
      <c r="A28" s="81"/>
      <c r="B28" s="81"/>
      <c r="C28" s="81"/>
      <c r="D28" s="81"/>
      <c r="E28" s="81"/>
      <c r="F28" s="81"/>
      <c r="G28" s="81"/>
      <c r="H28" s="82"/>
      <c r="I28" s="82"/>
      <c r="J28" s="69"/>
    </row>
    <row r="29" spans="1:10" x14ac:dyDescent="0.25">
      <c r="A29" s="187" t="s">
        <v>155</v>
      </c>
      <c r="B29" s="182"/>
      <c r="C29" s="182"/>
      <c r="D29" s="182"/>
      <c r="E29" s="182"/>
      <c r="F29" s="182"/>
      <c r="G29" s="182"/>
      <c r="H29" s="182"/>
      <c r="I29" s="183"/>
      <c r="J29" s="69"/>
    </row>
    <row r="30" spans="1:10" ht="22.5" x14ac:dyDescent="0.25">
      <c r="A30" s="57" t="s">
        <v>156</v>
      </c>
      <c r="B30" s="57" t="s">
        <v>157</v>
      </c>
      <c r="C30" s="57" t="s">
        <v>158</v>
      </c>
      <c r="D30" s="57" t="s">
        <v>159</v>
      </c>
      <c r="E30" s="57" t="s">
        <v>160</v>
      </c>
      <c r="F30" s="57" t="s">
        <v>161</v>
      </c>
      <c r="G30" s="57" t="s">
        <v>162</v>
      </c>
      <c r="H30" s="57" t="s">
        <v>163</v>
      </c>
      <c r="I30" s="57" t="s">
        <v>164</v>
      </c>
      <c r="J30" s="69"/>
    </row>
    <row r="31" spans="1:10" x14ac:dyDescent="0.25">
      <c r="A31" s="83" t="s">
        <v>165</v>
      </c>
      <c r="B31" s="84" t="s">
        <v>166</v>
      </c>
      <c r="C31" s="60" t="s">
        <v>116</v>
      </c>
      <c r="D31" s="60" t="s">
        <v>101</v>
      </c>
      <c r="E31" s="71">
        <v>1</v>
      </c>
      <c r="F31" s="99" t="s">
        <v>458</v>
      </c>
      <c r="G31" s="74">
        <v>6173.06</v>
      </c>
      <c r="H31" s="74">
        <v>4316.21</v>
      </c>
      <c r="I31" s="74">
        <v>10489.27</v>
      </c>
      <c r="J31" s="69"/>
    </row>
    <row r="32" spans="1:10" x14ac:dyDescent="0.25">
      <c r="A32" s="83" t="s">
        <v>168</v>
      </c>
      <c r="B32" s="84" t="s">
        <v>166</v>
      </c>
      <c r="C32" s="60" t="s">
        <v>169</v>
      </c>
      <c r="D32" s="60" t="s">
        <v>101</v>
      </c>
      <c r="E32" s="71">
        <v>1</v>
      </c>
      <c r="F32" s="86" t="s">
        <v>459</v>
      </c>
      <c r="G32" s="87">
        <v>5512.99</v>
      </c>
      <c r="H32" s="74">
        <v>4316.21</v>
      </c>
      <c r="I32" s="74">
        <v>7131.37</v>
      </c>
      <c r="J32" s="69"/>
    </row>
    <row r="33" spans="1:10" x14ac:dyDescent="0.25">
      <c r="A33" s="83" t="s">
        <v>171</v>
      </c>
      <c r="B33" s="84" t="s">
        <v>166</v>
      </c>
      <c r="C33" s="60" t="s">
        <v>172</v>
      </c>
      <c r="D33" s="60" t="s">
        <v>101</v>
      </c>
      <c r="E33" s="71">
        <v>1</v>
      </c>
      <c r="F33" s="83" t="s">
        <v>460</v>
      </c>
      <c r="G33" s="74">
        <v>6173.06</v>
      </c>
      <c r="H33" s="74">
        <v>4316.21</v>
      </c>
      <c r="I33" s="74">
        <v>10489.27</v>
      </c>
      <c r="J33" s="69"/>
    </row>
    <row r="34" spans="1:10" ht="22.5" x14ac:dyDescent="0.25">
      <c r="A34" s="83" t="s">
        <v>174</v>
      </c>
      <c r="B34" s="84" t="s">
        <v>175</v>
      </c>
      <c r="C34" s="60" t="s">
        <v>116</v>
      </c>
      <c r="D34" s="60" t="s">
        <v>101</v>
      </c>
      <c r="E34" s="71">
        <v>1</v>
      </c>
      <c r="F34" s="86" t="s">
        <v>461</v>
      </c>
      <c r="G34" s="74" t="s">
        <v>406</v>
      </c>
      <c r="H34" s="74" t="s">
        <v>407</v>
      </c>
      <c r="I34" s="74" t="s">
        <v>408</v>
      </c>
      <c r="J34" s="69"/>
    </row>
    <row r="35" spans="1:10" ht="33.75" x14ac:dyDescent="0.25">
      <c r="A35" s="66" t="s">
        <v>177</v>
      </c>
      <c r="B35" s="66" t="s">
        <v>178</v>
      </c>
      <c r="C35" s="67" t="s">
        <v>179</v>
      </c>
      <c r="D35" s="67" t="s">
        <v>180</v>
      </c>
      <c r="E35" s="67" t="s">
        <v>181</v>
      </c>
      <c r="F35" s="88"/>
      <c r="G35" s="67" t="s">
        <v>182</v>
      </c>
      <c r="H35" s="67" t="s">
        <v>183</v>
      </c>
      <c r="I35" s="67" t="s">
        <v>184</v>
      </c>
      <c r="J35" s="69"/>
    </row>
    <row r="36" spans="1:10" x14ac:dyDescent="0.25">
      <c r="A36" s="70" t="s">
        <v>185</v>
      </c>
      <c r="B36" s="89" t="s">
        <v>186</v>
      </c>
      <c r="C36" s="72">
        <f ca="1">SUMIFS($E$31:$E$37,$B$31:$B$37,"FDA",$D$31:$D$37,"&lt;&gt;VAGO")</f>
        <v>0</v>
      </c>
      <c r="D36" s="72">
        <f ca="1">SUMIFS($E$31:$E$37,$B$31:$B$37,"FDA",$D$31:$D$37,"VAGO")</f>
        <v>0</v>
      </c>
      <c r="E36" s="72">
        <f t="shared" ref="E36:E40" ca="1" si="1">C36+D36</f>
        <v>0</v>
      </c>
      <c r="F36" s="73"/>
      <c r="G36" s="90">
        <f ca="1">SUMIF($B$31:$B$37,"FDA",$G$31:$G$37)</f>
        <v>0</v>
      </c>
      <c r="H36" s="90">
        <f ca="1">SUMIF($B$31:$B$37,"FDA",$H$31:$H$37)</f>
        <v>0</v>
      </c>
      <c r="I36" s="90">
        <f ca="1">SUMIF($B$31:$B$37,"FDA",$I$31:$I$37)</f>
        <v>0</v>
      </c>
      <c r="J36" s="69"/>
    </row>
    <row r="37" spans="1:10" x14ac:dyDescent="0.25">
      <c r="A37" s="70" t="s">
        <v>187</v>
      </c>
      <c r="B37" s="89" t="s">
        <v>188</v>
      </c>
      <c r="C37" s="72">
        <f ca="1">SUMIFS($E$31:$E$37,$B$31:$B$37,"FDA-1",$D$31:$D$37,"&lt;&gt;VAGO")</f>
        <v>0</v>
      </c>
      <c r="D37" s="72">
        <f ca="1">SUMIFS($E$31:$E$37,$B$31:$B$37,"FDA-1",$D$31:$D$37,"VAGO")</f>
        <v>0</v>
      </c>
      <c r="E37" s="72">
        <f t="shared" ca="1" si="1"/>
        <v>0</v>
      </c>
      <c r="F37" s="73"/>
      <c r="G37" s="90">
        <f ca="1">SUMIF($B$31:$B$37,"FDA-1",$G$31:$G$37)</f>
        <v>0</v>
      </c>
      <c r="H37" s="90">
        <f ca="1">SUMIF($B$31:$B$37,"FDA-1",$H$31:$H$37)</f>
        <v>0</v>
      </c>
      <c r="I37" s="90">
        <f ca="1">SUMIF($B$31:$B$37,"FDA-1",$I$31:$I$37)</f>
        <v>0</v>
      </c>
      <c r="J37" s="69"/>
    </row>
    <row r="38" spans="1:10" x14ac:dyDescent="0.25">
      <c r="A38" s="70" t="s">
        <v>189</v>
      </c>
      <c r="B38" s="89" t="s">
        <v>190</v>
      </c>
      <c r="C38" s="72">
        <f>SUMIFS($E$31:$E$37,$B$31:$B$37,"FDA-2",$D$31:$D$37,"&lt;&gt;VAGO")</f>
        <v>0</v>
      </c>
      <c r="D38" s="72">
        <f>SUMIFS($E$31:$E$37,$B$31:$B$37,"FDA-2",$D$31:$D$37,"VAGO")</f>
        <v>0</v>
      </c>
      <c r="E38" s="72">
        <f t="shared" si="1"/>
        <v>0</v>
      </c>
      <c r="F38" s="75"/>
      <c r="G38" s="90">
        <f>SUMIF($B$31:$B$37,"FDA-2",$G$31:$G$37)</f>
        <v>0</v>
      </c>
      <c r="H38" s="90">
        <f>SUMIF($B$31:$B$37,"FDA-2",$H$31:$H$37)</f>
        <v>0</v>
      </c>
      <c r="I38" s="90">
        <f>SUMIF($B$31:$B$37,"FDA-2",$I$31:$I$37)</f>
        <v>0</v>
      </c>
      <c r="J38" s="69"/>
    </row>
    <row r="39" spans="1:10" x14ac:dyDescent="0.25">
      <c r="A39" s="70" t="s">
        <v>191</v>
      </c>
      <c r="B39" s="89" t="s">
        <v>166</v>
      </c>
      <c r="C39" s="72">
        <f>SUMIFS($E$31:$E$37,$B$31:$B$37,"FDA-3",$D$31:$D$37,"&lt;&gt;VAGO")</f>
        <v>3</v>
      </c>
      <c r="D39" s="72">
        <f>SUMIFS($E$31:$E$37,$B$31:$B$37,"FDA-3",$D$31:$D$37,"VAGO")</f>
        <v>0</v>
      </c>
      <c r="E39" s="72">
        <f t="shared" si="1"/>
        <v>3</v>
      </c>
      <c r="F39" s="78" t="s">
        <v>421</v>
      </c>
      <c r="G39" s="90">
        <v>17751.009999999998</v>
      </c>
      <c r="H39" s="90">
        <v>12948.63</v>
      </c>
      <c r="I39" s="90">
        <v>30699.64</v>
      </c>
      <c r="J39" s="69"/>
    </row>
    <row r="40" spans="1:10" x14ac:dyDescent="0.25">
      <c r="A40" s="70" t="s">
        <v>193</v>
      </c>
      <c r="B40" s="89" t="s">
        <v>175</v>
      </c>
      <c r="C40" s="72">
        <f>SUMIFS($E$31:$E$37,$B$31:$B$37,"FDA-4",$D$31:$D$37,"&lt;&gt;VAGO")</f>
        <v>1</v>
      </c>
      <c r="D40" s="72">
        <f>SUMIFS($E$31:$E$37,$B$31:$B$37,"FDA-4",$D$31:$D$37,"VAGO")</f>
        <v>0</v>
      </c>
      <c r="E40" s="72">
        <f t="shared" si="1"/>
        <v>1</v>
      </c>
      <c r="F40" s="75" t="s">
        <v>422</v>
      </c>
      <c r="G40" s="90">
        <v>13023.51</v>
      </c>
      <c r="H40" s="90">
        <v>6166.02</v>
      </c>
      <c r="I40" s="90">
        <v>19189.53</v>
      </c>
      <c r="J40" s="69"/>
    </row>
    <row r="41" spans="1:10" ht="22.5" x14ac:dyDescent="0.25">
      <c r="A41" s="66" t="s">
        <v>195</v>
      </c>
      <c r="B41" s="88"/>
      <c r="C41" s="67">
        <f t="shared" ref="C41:E41" ca="1" si="2">SUM(C37:C40)</f>
        <v>4</v>
      </c>
      <c r="D41" s="67">
        <f t="shared" ca="1" si="2"/>
        <v>0</v>
      </c>
      <c r="E41" s="67">
        <f t="shared" ca="1" si="2"/>
        <v>4</v>
      </c>
      <c r="F41" s="88"/>
      <c r="G41" s="91">
        <v>30774.52</v>
      </c>
      <c r="H41" s="91">
        <v>18144.62</v>
      </c>
      <c r="I41" s="91">
        <v>47524.92</v>
      </c>
      <c r="J41" s="69"/>
    </row>
    <row r="42" spans="1:10" x14ac:dyDescent="0.25">
      <c r="A42" s="92"/>
      <c r="B42" s="92"/>
      <c r="C42" s="92"/>
      <c r="D42" s="92"/>
      <c r="E42" s="92"/>
      <c r="F42" s="92"/>
      <c r="G42" s="92"/>
      <c r="H42" s="92"/>
      <c r="I42" s="93"/>
      <c r="J42" s="69"/>
    </row>
    <row r="43" spans="1:10" x14ac:dyDescent="0.25">
      <c r="A43" s="187" t="s">
        <v>196</v>
      </c>
      <c r="B43" s="182"/>
      <c r="C43" s="182"/>
      <c r="D43" s="182"/>
      <c r="E43" s="182"/>
      <c r="F43" s="182"/>
      <c r="G43" s="182"/>
      <c r="H43" s="182"/>
      <c r="I43" s="183"/>
      <c r="J43" s="69"/>
    </row>
    <row r="44" spans="1:10" ht="22.5" x14ac:dyDescent="0.25">
      <c r="A44" s="94" t="s">
        <v>197</v>
      </c>
      <c r="B44" s="57" t="s">
        <v>198</v>
      </c>
      <c r="C44" s="57" t="s">
        <v>199</v>
      </c>
      <c r="D44" s="57" t="s">
        <v>200</v>
      </c>
      <c r="E44" s="57" t="s">
        <v>201</v>
      </c>
      <c r="F44" s="57" t="s">
        <v>202</v>
      </c>
      <c r="G44" s="57" t="s">
        <v>203</v>
      </c>
      <c r="H44" s="57" t="s">
        <v>204</v>
      </c>
      <c r="I44" s="57" t="s">
        <v>205</v>
      </c>
      <c r="J44" s="69"/>
    </row>
    <row r="45" spans="1:10" x14ac:dyDescent="0.25">
      <c r="A45" s="95" t="s">
        <v>206</v>
      </c>
      <c r="B45" s="96" t="s">
        <v>72</v>
      </c>
      <c r="C45" s="97"/>
      <c r="D45" s="97" t="s">
        <v>101</v>
      </c>
      <c r="E45" s="98">
        <v>1</v>
      </c>
      <c r="F45" s="83" t="s">
        <v>424</v>
      </c>
      <c r="G45" s="100">
        <v>8075.56</v>
      </c>
      <c r="H45" s="100">
        <v>1392.8</v>
      </c>
      <c r="I45" s="90">
        <f>SUM(G45:H45)</f>
        <v>9468.36</v>
      </c>
      <c r="J45" s="101"/>
    </row>
    <row r="46" spans="1:10" x14ac:dyDescent="0.25">
      <c r="A46" s="95" t="s">
        <v>208</v>
      </c>
      <c r="B46" s="96" t="s">
        <v>72</v>
      </c>
      <c r="C46" s="97"/>
      <c r="D46" s="97" t="s">
        <v>101</v>
      </c>
      <c r="E46" s="98">
        <v>1</v>
      </c>
      <c r="F46" s="83" t="s">
        <v>209</v>
      </c>
      <c r="G46" s="100">
        <v>5675.13</v>
      </c>
      <c r="H46" s="100">
        <v>1392.8</v>
      </c>
      <c r="I46" s="90">
        <v>7067.93</v>
      </c>
      <c r="J46" s="101"/>
    </row>
    <row r="47" spans="1:10" x14ac:dyDescent="0.25">
      <c r="A47" s="102" t="s">
        <v>462</v>
      </c>
      <c r="B47" s="103" t="s">
        <v>72</v>
      </c>
      <c r="C47" s="103"/>
      <c r="D47" s="60" t="s">
        <v>101</v>
      </c>
      <c r="E47" s="71">
        <v>1</v>
      </c>
      <c r="F47" s="102" t="s">
        <v>387</v>
      </c>
      <c r="G47" s="100">
        <v>4440.25</v>
      </c>
      <c r="H47" s="100">
        <v>1392.8</v>
      </c>
      <c r="I47" s="90">
        <v>5833.05</v>
      </c>
      <c r="J47" s="69"/>
    </row>
    <row r="48" spans="1:10" x14ac:dyDescent="0.25">
      <c r="A48" s="83" t="s">
        <v>214</v>
      </c>
      <c r="B48" s="103" t="s">
        <v>72</v>
      </c>
      <c r="C48" s="60"/>
      <c r="D48" s="60" t="s">
        <v>101</v>
      </c>
      <c r="E48" s="71">
        <v>1</v>
      </c>
      <c r="F48" s="83" t="s">
        <v>215</v>
      </c>
      <c r="G48" s="100">
        <v>5250.46</v>
      </c>
      <c r="H48" s="100">
        <v>1392.8</v>
      </c>
      <c r="I48" s="90">
        <f t="shared" ref="I48:I82" si="3">SUM(G48:H48)</f>
        <v>6643.26</v>
      </c>
      <c r="J48" s="69"/>
    </row>
    <row r="49" spans="1:10" x14ac:dyDescent="0.25">
      <c r="A49" s="83" t="s">
        <v>216</v>
      </c>
      <c r="B49" s="103" t="s">
        <v>72</v>
      </c>
      <c r="C49" s="60"/>
      <c r="D49" s="60" t="s">
        <v>101</v>
      </c>
      <c r="E49" s="71">
        <v>1</v>
      </c>
      <c r="F49" s="83" t="s">
        <v>217</v>
      </c>
      <c r="G49" s="100">
        <v>5227.96</v>
      </c>
      <c r="H49" s="100">
        <v>1392.8</v>
      </c>
      <c r="I49" s="90">
        <f t="shared" si="3"/>
        <v>6620.76</v>
      </c>
      <c r="J49" s="69"/>
    </row>
    <row r="50" spans="1:10" x14ac:dyDescent="0.25">
      <c r="A50" s="83" t="s">
        <v>218</v>
      </c>
      <c r="B50" s="103" t="s">
        <v>72</v>
      </c>
      <c r="C50" s="60"/>
      <c r="D50" s="60" t="s">
        <v>101</v>
      </c>
      <c r="E50" s="71">
        <v>1</v>
      </c>
      <c r="F50" s="83" t="s">
        <v>219</v>
      </c>
      <c r="G50" s="100">
        <v>7691</v>
      </c>
      <c r="H50" s="100">
        <v>1392.8</v>
      </c>
      <c r="I50" s="90">
        <f t="shared" si="3"/>
        <v>9083.7999999999993</v>
      </c>
      <c r="J50" s="69"/>
    </row>
    <row r="51" spans="1:10" x14ac:dyDescent="0.25">
      <c r="A51" s="83" t="s">
        <v>220</v>
      </c>
      <c r="B51" s="103" t="s">
        <v>72</v>
      </c>
      <c r="C51" s="60"/>
      <c r="D51" s="60" t="s">
        <v>101</v>
      </c>
      <c r="E51" s="71">
        <v>1</v>
      </c>
      <c r="F51" s="83" t="s">
        <v>221</v>
      </c>
      <c r="G51" s="100">
        <v>8299.11</v>
      </c>
      <c r="H51" s="100">
        <v>1392.8</v>
      </c>
      <c r="I51" s="90">
        <f t="shared" si="3"/>
        <v>9691.91</v>
      </c>
      <c r="J51" s="69"/>
    </row>
    <row r="52" spans="1:10" x14ac:dyDescent="0.25">
      <c r="A52" s="83" t="s">
        <v>222</v>
      </c>
      <c r="B52" s="103" t="s">
        <v>72</v>
      </c>
      <c r="C52" s="60"/>
      <c r="D52" s="60" t="s">
        <v>101</v>
      </c>
      <c r="E52" s="71">
        <v>1</v>
      </c>
      <c r="F52" s="83" t="s">
        <v>223</v>
      </c>
      <c r="G52" s="100">
        <v>4902.3900000000003</v>
      </c>
      <c r="H52" s="100">
        <v>1392.8</v>
      </c>
      <c r="I52" s="90">
        <f t="shared" si="3"/>
        <v>6295.1900000000005</v>
      </c>
      <c r="J52" s="69"/>
    </row>
    <row r="53" spans="1:10" x14ac:dyDescent="0.25">
      <c r="A53" s="83" t="s">
        <v>224</v>
      </c>
      <c r="B53" s="103" t="s">
        <v>72</v>
      </c>
      <c r="C53" s="60"/>
      <c r="D53" s="60" t="s">
        <v>101</v>
      </c>
      <c r="E53" s="71">
        <v>1</v>
      </c>
      <c r="F53" s="83" t="s">
        <v>225</v>
      </c>
      <c r="G53" s="100">
        <v>7691</v>
      </c>
      <c r="H53" s="100">
        <v>1392.8</v>
      </c>
      <c r="I53" s="90">
        <f t="shared" si="3"/>
        <v>9083.7999999999993</v>
      </c>
      <c r="J53" s="69"/>
    </row>
    <row r="54" spans="1:10" x14ac:dyDescent="0.25">
      <c r="A54" s="83" t="s">
        <v>226</v>
      </c>
      <c r="B54" s="103" t="s">
        <v>72</v>
      </c>
      <c r="C54" s="60"/>
      <c r="D54" s="60" t="s">
        <v>101</v>
      </c>
      <c r="E54" s="71">
        <v>1</v>
      </c>
      <c r="F54" s="83" t="s">
        <v>227</v>
      </c>
      <c r="G54" s="100">
        <v>7691</v>
      </c>
      <c r="H54" s="100">
        <v>1392.8</v>
      </c>
      <c r="I54" s="90">
        <f t="shared" si="3"/>
        <v>9083.7999999999993</v>
      </c>
      <c r="J54" s="69"/>
    </row>
    <row r="55" spans="1:10" x14ac:dyDescent="0.25">
      <c r="A55" s="83" t="s">
        <v>228</v>
      </c>
      <c r="B55" s="103" t="s">
        <v>72</v>
      </c>
      <c r="C55" s="60"/>
      <c r="D55" s="60" t="s">
        <v>101</v>
      </c>
      <c r="E55" s="71">
        <v>1</v>
      </c>
      <c r="F55" s="83" t="s">
        <v>229</v>
      </c>
      <c r="G55" s="100">
        <v>8075.56</v>
      </c>
      <c r="H55" s="100">
        <v>1392.8</v>
      </c>
      <c r="I55" s="90">
        <f t="shared" si="3"/>
        <v>9468.36</v>
      </c>
      <c r="J55" s="69"/>
    </row>
    <row r="56" spans="1:10" x14ac:dyDescent="0.25">
      <c r="A56" s="83" t="s">
        <v>230</v>
      </c>
      <c r="B56" s="103" t="s">
        <v>72</v>
      </c>
      <c r="C56" s="60"/>
      <c r="D56" s="60" t="s">
        <v>101</v>
      </c>
      <c r="E56" s="71">
        <v>1</v>
      </c>
      <c r="F56" s="83" t="s">
        <v>231</v>
      </c>
      <c r="G56" s="100">
        <v>8075.56</v>
      </c>
      <c r="H56" s="100">
        <v>1392.8</v>
      </c>
      <c r="I56" s="90">
        <f t="shared" si="3"/>
        <v>9468.36</v>
      </c>
      <c r="J56" s="69"/>
    </row>
    <row r="57" spans="1:10" x14ac:dyDescent="0.25">
      <c r="A57" s="83" t="s">
        <v>425</v>
      </c>
      <c r="B57" s="103" t="s">
        <v>72</v>
      </c>
      <c r="C57" s="60"/>
      <c r="D57" s="60" t="s">
        <v>101</v>
      </c>
      <c r="E57" s="71">
        <v>1</v>
      </c>
      <c r="F57" s="83" t="s">
        <v>389</v>
      </c>
      <c r="G57" s="100">
        <v>7691</v>
      </c>
      <c r="H57" s="100">
        <v>1392.8</v>
      </c>
      <c r="I57" s="90">
        <f t="shared" si="3"/>
        <v>9083.7999999999993</v>
      </c>
      <c r="J57" s="69"/>
    </row>
    <row r="58" spans="1:10" x14ac:dyDescent="0.25">
      <c r="A58" s="83" t="s">
        <v>234</v>
      </c>
      <c r="B58" s="103" t="s">
        <v>72</v>
      </c>
      <c r="C58" s="60"/>
      <c r="D58" s="60" t="s">
        <v>101</v>
      </c>
      <c r="E58" s="71">
        <v>1</v>
      </c>
      <c r="F58" s="83" t="s">
        <v>235</v>
      </c>
      <c r="G58" s="100">
        <v>2295.89</v>
      </c>
      <c r="H58" s="100">
        <v>1392.8</v>
      </c>
      <c r="I58" s="90">
        <f t="shared" si="3"/>
        <v>3688.6899999999996</v>
      </c>
      <c r="J58" s="69"/>
    </row>
    <row r="59" spans="1:10" x14ac:dyDescent="0.25">
      <c r="A59" s="83" t="s">
        <v>236</v>
      </c>
      <c r="B59" s="103" t="s">
        <v>72</v>
      </c>
      <c r="C59" s="60"/>
      <c r="D59" s="60" t="s">
        <v>101</v>
      </c>
      <c r="E59" s="71">
        <v>1</v>
      </c>
      <c r="F59" s="83" t="s">
        <v>237</v>
      </c>
      <c r="G59" s="100">
        <v>5125.45</v>
      </c>
      <c r="H59" s="100">
        <v>1392.8</v>
      </c>
      <c r="I59" s="90">
        <f>SUM(G59:H59)</f>
        <v>6518.25</v>
      </c>
      <c r="J59" s="69"/>
    </row>
    <row r="60" spans="1:10" x14ac:dyDescent="0.25">
      <c r="A60" s="83" t="s">
        <v>238</v>
      </c>
      <c r="B60" s="103" t="s">
        <v>72</v>
      </c>
      <c r="C60" s="60"/>
      <c r="D60" s="60" t="s">
        <v>239</v>
      </c>
      <c r="E60" s="71">
        <v>1</v>
      </c>
      <c r="F60" s="83" t="s">
        <v>240</v>
      </c>
      <c r="G60" s="100">
        <v>0</v>
      </c>
      <c r="H60" s="100">
        <v>1392.8</v>
      </c>
      <c r="I60" s="90">
        <f t="shared" si="3"/>
        <v>1392.8</v>
      </c>
      <c r="J60" s="69"/>
    </row>
    <row r="61" spans="1:10" x14ac:dyDescent="0.25">
      <c r="A61" s="83" t="s">
        <v>241</v>
      </c>
      <c r="B61" s="103" t="s">
        <v>72</v>
      </c>
      <c r="C61" s="60"/>
      <c r="D61" s="60" t="s">
        <v>101</v>
      </c>
      <c r="E61" s="71">
        <v>1</v>
      </c>
      <c r="F61" s="83" t="s">
        <v>463</v>
      </c>
      <c r="G61" s="100">
        <v>5675.13</v>
      </c>
      <c r="H61" s="100">
        <v>1392.8</v>
      </c>
      <c r="I61" s="90">
        <f t="shared" si="3"/>
        <v>7067.93</v>
      </c>
      <c r="J61" s="69"/>
    </row>
    <row r="62" spans="1:10" ht="22.5" x14ac:dyDescent="0.25">
      <c r="A62" s="83" t="s">
        <v>464</v>
      </c>
      <c r="B62" s="103" t="s">
        <v>72</v>
      </c>
      <c r="C62" s="60"/>
      <c r="D62" s="60" t="s">
        <v>101</v>
      </c>
      <c r="E62" s="71">
        <v>1</v>
      </c>
      <c r="F62" s="83" t="s">
        <v>391</v>
      </c>
      <c r="G62" s="100" t="s">
        <v>392</v>
      </c>
      <c r="H62" s="100" t="s">
        <v>393</v>
      </c>
      <c r="I62" s="90" t="s">
        <v>394</v>
      </c>
      <c r="J62" s="69"/>
    </row>
    <row r="63" spans="1:10" x14ac:dyDescent="0.25">
      <c r="A63" s="83" t="s">
        <v>247</v>
      </c>
      <c r="B63" s="103" t="s">
        <v>72</v>
      </c>
      <c r="C63" s="60"/>
      <c r="D63" s="60" t="s">
        <v>101</v>
      </c>
      <c r="E63" s="71">
        <v>1</v>
      </c>
      <c r="F63" s="83" t="s">
        <v>248</v>
      </c>
      <c r="G63" s="100">
        <v>5404.89</v>
      </c>
      <c r="H63" s="100">
        <v>1392.8</v>
      </c>
      <c r="I63" s="90">
        <f t="shared" si="3"/>
        <v>6797.6900000000005</v>
      </c>
      <c r="J63" s="69"/>
    </row>
    <row r="64" spans="1:10" x14ac:dyDescent="0.25">
      <c r="A64" s="83" t="s">
        <v>249</v>
      </c>
      <c r="B64" s="103" t="s">
        <v>72</v>
      </c>
      <c r="C64" s="60"/>
      <c r="D64" s="60" t="s">
        <v>101</v>
      </c>
      <c r="E64" s="71">
        <v>1</v>
      </c>
      <c r="F64" s="83" t="s">
        <v>250</v>
      </c>
      <c r="G64" s="100">
        <v>5650.81</v>
      </c>
      <c r="H64" s="100">
        <v>1392.8</v>
      </c>
      <c r="I64" s="90">
        <f t="shared" si="3"/>
        <v>7043.6100000000006</v>
      </c>
      <c r="J64" s="69"/>
    </row>
    <row r="65" spans="1:10" x14ac:dyDescent="0.25">
      <c r="A65" s="83" t="s">
        <v>251</v>
      </c>
      <c r="B65" s="103" t="s">
        <v>72</v>
      </c>
      <c r="C65" s="60"/>
      <c r="D65" s="60" t="s">
        <v>239</v>
      </c>
      <c r="E65" s="71">
        <v>1</v>
      </c>
      <c r="F65" s="83" t="s">
        <v>252</v>
      </c>
      <c r="G65" s="100">
        <v>0</v>
      </c>
      <c r="H65" s="100">
        <v>1392.8</v>
      </c>
      <c r="I65" s="90">
        <f t="shared" si="3"/>
        <v>1392.8</v>
      </c>
      <c r="J65" s="69"/>
    </row>
    <row r="66" spans="1:10" x14ac:dyDescent="0.25">
      <c r="A66" s="83" t="s">
        <v>253</v>
      </c>
      <c r="B66" s="103" t="s">
        <v>72</v>
      </c>
      <c r="C66" s="60"/>
      <c r="D66" s="60" t="s">
        <v>101</v>
      </c>
      <c r="E66" s="71">
        <v>1</v>
      </c>
      <c r="F66" s="83" t="s">
        <v>465</v>
      </c>
      <c r="G66" s="100">
        <v>5046.58</v>
      </c>
      <c r="H66" s="100">
        <v>1392.8</v>
      </c>
      <c r="I66" s="90">
        <f t="shared" si="3"/>
        <v>6439.38</v>
      </c>
      <c r="J66" s="69"/>
    </row>
    <row r="67" spans="1:10" x14ac:dyDescent="0.25">
      <c r="A67" s="83" t="s">
        <v>255</v>
      </c>
      <c r="B67" s="103" t="s">
        <v>72</v>
      </c>
      <c r="C67" s="60"/>
      <c r="D67" s="60" t="s">
        <v>101</v>
      </c>
      <c r="E67" s="71">
        <v>1</v>
      </c>
      <c r="F67" s="83" t="s">
        <v>67</v>
      </c>
      <c r="G67" s="100">
        <v>2531.2199999999998</v>
      </c>
      <c r="H67" s="100">
        <v>1392.8</v>
      </c>
      <c r="I67" s="90">
        <f t="shared" si="3"/>
        <v>3924.0199999999995</v>
      </c>
      <c r="J67" s="69"/>
    </row>
    <row r="68" spans="1:10" ht="22.5" x14ac:dyDescent="0.25">
      <c r="A68" s="83" t="s">
        <v>466</v>
      </c>
      <c r="B68" s="103" t="s">
        <v>69</v>
      </c>
      <c r="C68" s="60"/>
      <c r="D68" s="60" t="s">
        <v>101</v>
      </c>
      <c r="E68" s="71">
        <v>1</v>
      </c>
      <c r="F68" s="83" t="s">
        <v>446</v>
      </c>
      <c r="G68" s="100" t="s">
        <v>447</v>
      </c>
      <c r="H68" s="100" t="s">
        <v>448</v>
      </c>
      <c r="I68" s="90">
        <v>8940.68</v>
      </c>
      <c r="J68" s="69"/>
    </row>
    <row r="69" spans="1:10" x14ac:dyDescent="0.25">
      <c r="A69" s="83" t="s">
        <v>256</v>
      </c>
      <c r="B69" s="103" t="s">
        <v>69</v>
      </c>
      <c r="C69" s="60"/>
      <c r="D69" s="60" t="s">
        <v>101</v>
      </c>
      <c r="E69" s="71">
        <v>1</v>
      </c>
      <c r="F69" s="102" t="s">
        <v>259</v>
      </c>
      <c r="G69" s="100">
        <v>5404.89</v>
      </c>
      <c r="H69" s="100">
        <v>849.76</v>
      </c>
      <c r="I69" s="90">
        <v>6254.65</v>
      </c>
      <c r="J69" s="69"/>
    </row>
    <row r="70" spans="1:10" x14ac:dyDescent="0.25">
      <c r="A70" s="83" t="s">
        <v>256</v>
      </c>
      <c r="B70" s="103" t="s">
        <v>69</v>
      </c>
      <c r="C70" s="60"/>
      <c r="D70" s="60" t="s">
        <v>101</v>
      </c>
      <c r="E70" s="71">
        <v>1</v>
      </c>
      <c r="F70" s="83" t="s">
        <v>467</v>
      </c>
      <c r="G70" s="100">
        <v>5675.13</v>
      </c>
      <c r="H70" s="100">
        <v>849.76</v>
      </c>
      <c r="I70" s="90">
        <f t="shared" si="3"/>
        <v>6524.89</v>
      </c>
      <c r="J70" s="69"/>
    </row>
    <row r="71" spans="1:10" x14ac:dyDescent="0.25">
      <c r="A71" s="83" t="s">
        <v>261</v>
      </c>
      <c r="B71" s="103" t="s">
        <v>262</v>
      </c>
      <c r="C71" s="60"/>
      <c r="D71" s="60" t="s">
        <v>239</v>
      </c>
      <c r="E71" s="71">
        <v>1</v>
      </c>
      <c r="F71" s="123" t="s">
        <v>468</v>
      </c>
      <c r="G71" s="100">
        <v>0</v>
      </c>
      <c r="H71" s="100">
        <v>505.81</v>
      </c>
      <c r="I71" s="90">
        <v>505.81</v>
      </c>
      <c r="J71" s="69"/>
    </row>
    <row r="72" spans="1:10" x14ac:dyDescent="0.25">
      <c r="A72" s="83" t="s">
        <v>261</v>
      </c>
      <c r="B72" s="103" t="s">
        <v>262</v>
      </c>
      <c r="C72" s="60"/>
      <c r="D72" s="60" t="s">
        <v>101</v>
      </c>
      <c r="E72" s="71">
        <v>1</v>
      </c>
      <c r="F72" s="83" t="s">
        <v>469</v>
      </c>
      <c r="G72" s="100">
        <v>2234.96</v>
      </c>
      <c r="H72" s="100">
        <v>505.81</v>
      </c>
      <c r="I72" s="90">
        <f t="shared" si="3"/>
        <v>2740.77</v>
      </c>
      <c r="J72" s="69"/>
    </row>
    <row r="73" spans="1:10" x14ac:dyDescent="0.25">
      <c r="A73" s="83" t="s">
        <v>261</v>
      </c>
      <c r="B73" s="103" t="s">
        <v>262</v>
      </c>
      <c r="C73" s="60"/>
      <c r="D73" s="60" t="s">
        <v>239</v>
      </c>
      <c r="E73" s="71">
        <v>1</v>
      </c>
      <c r="F73" s="83" t="s">
        <v>265</v>
      </c>
      <c r="G73" s="100">
        <v>0</v>
      </c>
      <c r="H73" s="100">
        <v>505.81</v>
      </c>
      <c r="I73" s="90">
        <f t="shared" si="3"/>
        <v>505.81</v>
      </c>
      <c r="J73" s="69"/>
    </row>
    <row r="74" spans="1:10" x14ac:dyDescent="0.25">
      <c r="A74" s="83" t="s">
        <v>261</v>
      </c>
      <c r="B74" s="103" t="s">
        <v>262</v>
      </c>
      <c r="C74" s="103"/>
      <c r="D74" s="60" t="s">
        <v>239</v>
      </c>
      <c r="E74" s="71">
        <v>1</v>
      </c>
      <c r="F74" s="86" t="s">
        <v>381</v>
      </c>
      <c r="G74" s="100">
        <v>0</v>
      </c>
      <c r="H74" s="100">
        <v>505.81</v>
      </c>
      <c r="I74" s="90">
        <f t="shared" si="3"/>
        <v>505.81</v>
      </c>
      <c r="J74" s="69"/>
    </row>
    <row r="75" spans="1:10" x14ac:dyDescent="0.25">
      <c r="A75" s="83" t="s">
        <v>261</v>
      </c>
      <c r="B75" s="103" t="s">
        <v>262</v>
      </c>
      <c r="C75" s="103"/>
      <c r="D75" s="60" t="s">
        <v>101</v>
      </c>
      <c r="E75" s="71">
        <v>1</v>
      </c>
      <c r="F75" s="86" t="s">
        <v>267</v>
      </c>
      <c r="G75" s="100">
        <v>5763.82</v>
      </c>
      <c r="H75" s="100">
        <v>505.81</v>
      </c>
      <c r="I75" s="90">
        <f t="shared" si="3"/>
        <v>6269.63</v>
      </c>
      <c r="J75" s="69"/>
    </row>
    <row r="76" spans="1:10" x14ac:dyDescent="0.25">
      <c r="A76" s="102" t="s">
        <v>268</v>
      </c>
      <c r="B76" s="103" t="s">
        <v>269</v>
      </c>
      <c r="C76" s="103"/>
      <c r="D76" s="60" t="s">
        <v>101</v>
      </c>
      <c r="E76" s="71">
        <v>1</v>
      </c>
      <c r="F76" s="102" t="s">
        <v>270</v>
      </c>
      <c r="G76" s="100">
        <v>7691</v>
      </c>
      <c r="H76" s="100">
        <v>465.35</v>
      </c>
      <c r="I76" s="90">
        <f t="shared" si="3"/>
        <v>8156.35</v>
      </c>
      <c r="J76" s="69"/>
    </row>
    <row r="77" spans="1:10" x14ac:dyDescent="0.25">
      <c r="A77" s="102" t="s">
        <v>268</v>
      </c>
      <c r="B77" s="103" t="s">
        <v>269</v>
      </c>
      <c r="C77" s="103"/>
      <c r="D77" s="60" t="s">
        <v>239</v>
      </c>
      <c r="E77" s="71">
        <v>1</v>
      </c>
      <c r="F77" s="102" t="s">
        <v>271</v>
      </c>
      <c r="G77" s="100">
        <v>0</v>
      </c>
      <c r="H77" s="100">
        <v>465.35</v>
      </c>
      <c r="I77" s="90">
        <f t="shared" si="3"/>
        <v>465.35</v>
      </c>
      <c r="J77" s="69"/>
    </row>
    <row r="78" spans="1:10" x14ac:dyDescent="0.25">
      <c r="A78" s="102" t="s">
        <v>268</v>
      </c>
      <c r="B78" s="103" t="s">
        <v>269</v>
      </c>
      <c r="C78" s="103"/>
      <c r="D78" s="60"/>
      <c r="E78" s="71">
        <v>1</v>
      </c>
      <c r="F78" s="104" t="s">
        <v>263</v>
      </c>
      <c r="G78" s="100">
        <v>0</v>
      </c>
      <c r="H78" s="100">
        <v>0</v>
      </c>
      <c r="I78" s="90">
        <f t="shared" si="3"/>
        <v>0</v>
      </c>
      <c r="J78" s="69"/>
    </row>
    <row r="79" spans="1:10" x14ac:dyDescent="0.25">
      <c r="A79" s="102" t="s">
        <v>268</v>
      </c>
      <c r="B79" s="103" t="s">
        <v>269</v>
      </c>
      <c r="C79" s="103"/>
      <c r="D79" s="60" t="s">
        <v>239</v>
      </c>
      <c r="E79" s="71">
        <v>1</v>
      </c>
      <c r="F79" s="102" t="s">
        <v>272</v>
      </c>
      <c r="G79" s="100">
        <v>0</v>
      </c>
      <c r="H79" s="100">
        <v>465.35</v>
      </c>
      <c r="I79" s="90">
        <f t="shared" si="3"/>
        <v>465.35</v>
      </c>
      <c r="J79" s="69"/>
    </row>
    <row r="80" spans="1:10" x14ac:dyDescent="0.25">
      <c r="A80" s="102" t="s">
        <v>268</v>
      </c>
      <c r="B80" s="103" t="s">
        <v>269</v>
      </c>
      <c r="C80" s="103"/>
      <c r="D80" s="60" t="s">
        <v>101</v>
      </c>
      <c r="E80" s="71">
        <v>1</v>
      </c>
      <c r="F80" s="102" t="s">
        <v>273</v>
      </c>
      <c r="G80" s="100">
        <v>5563.85</v>
      </c>
      <c r="H80" s="100">
        <v>465.35</v>
      </c>
      <c r="I80" s="90">
        <f t="shared" si="3"/>
        <v>6029.2000000000007</v>
      </c>
      <c r="J80" s="69"/>
    </row>
    <row r="81" spans="1:10" x14ac:dyDescent="0.25">
      <c r="A81" s="102" t="s">
        <v>268</v>
      </c>
      <c r="B81" s="103" t="s">
        <v>269</v>
      </c>
      <c r="C81" s="103"/>
      <c r="D81" s="60" t="s">
        <v>101</v>
      </c>
      <c r="E81" s="71">
        <v>1</v>
      </c>
      <c r="F81" s="102" t="s">
        <v>274</v>
      </c>
      <c r="G81" s="100">
        <v>4440.25</v>
      </c>
      <c r="H81" s="100">
        <v>465.35</v>
      </c>
      <c r="I81" s="90">
        <f t="shared" si="3"/>
        <v>4905.6000000000004</v>
      </c>
      <c r="J81" s="69"/>
    </row>
    <row r="82" spans="1:10" x14ac:dyDescent="0.25">
      <c r="A82" s="102" t="s">
        <v>268</v>
      </c>
      <c r="B82" s="103" t="s">
        <v>269</v>
      </c>
      <c r="C82" s="103"/>
      <c r="D82" s="60" t="s">
        <v>239</v>
      </c>
      <c r="E82" s="71">
        <v>1</v>
      </c>
      <c r="F82" s="102" t="s">
        <v>275</v>
      </c>
      <c r="G82" s="100">
        <v>0</v>
      </c>
      <c r="H82" s="100">
        <v>465.35</v>
      </c>
      <c r="I82" s="90">
        <f t="shared" si="3"/>
        <v>465.35</v>
      </c>
      <c r="J82" s="69"/>
    </row>
    <row r="83" spans="1:10" ht="33.75" x14ac:dyDescent="0.25">
      <c r="A83" s="66" t="s">
        <v>276</v>
      </c>
      <c r="B83" s="66" t="s">
        <v>277</v>
      </c>
      <c r="C83" s="67" t="s">
        <v>278</v>
      </c>
      <c r="D83" s="67" t="s">
        <v>279</v>
      </c>
      <c r="E83" s="67" t="s">
        <v>280</v>
      </c>
      <c r="F83" s="88"/>
      <c r="G83" s="67" t="s">
        <v>281</v>
      </c>
      <c r="H83" s="67" t="s">
        <v>282</v>
      </c>
      <c r="I83" s="67" t="s">
        <v>283</v>
      </c>
      <c r="J83" s="69"/>
    </row>
    <row r="84" spans="1:10" ht="22.5" x14ac:dyDescent="0.25">
      <c r="A84" s="70" t="s">
        <v>284</v>
      </c>
      <c r="B84" s="89" t="s">
        <v>72</v>
      </c>
      <c r="C84" s="72">
        <v>23</v>
      </c>
      <c r="D84" s="72">
        <v>0</v>
      </c>
      <c r="E84" s="72">
        <v>23</v>
      </c>
      <c r="F84" s="73" t="s">
        <v>395</v>
      </c>
      <c r="G84" s="90">
        <v>131431.91</v>
      </c>
      <c r="H84" s="90">
        <v>34627.199999999997</v>
      </c>
      <c r="I84" s="90">
        <v>166059.21</v>
      </c>
      <c r="J84" s="69"/>
    </row>
    <row r="85" spans="1:10" x14ac:dyDescent="0.25">
      <c r="A85" s="70" t="s">
        <v>286</v>
      </c>
      <c r="B85" s="89" t="s">
        <v>287</v>
      </c>
      <c r="C85" s="72">
        <f>SUMIFS($E$50:$E$85,$B$50:$B$85,"FGS-2",$D$50:$D$85,"&lt;&gt;VAGO")</f>
        <v>3</v>
      </c>
      <c r="D85" s="72">
        <f>SUMIFS($E$50:$E$85,$B$50:$B$85,"FGS-2",$D$50:$D$85,"VAGO")</f>
        <v>0</v>
      </c>
      <c r="E85" s="72">
        <f t="shared" ref="E85:E89" si="4">C85+D85</f>
        <v>3</v>
      </c>
      <c r="F85" s="75"/>
      <c r="G85" s="90">
        <v>25716.67</v>
      </c>
      <c r="H85" s="90">
        <v>3399.04</v>
      </c>
      <c r="I85" s="90">
        <v>29115.71</v>
      </c>
      <c r="J85" s="69"/>
    </row>
    <row r="86" spans="1:10" x14ac:dyDescent="0.25">
      <c r="A86" s="70" t="s">
        <v>289</v>
      </c>
      <c r="B86" s="89" t="s">
        <v>290</v>
      </c>
      <c r="C86" s="72">
        <f>SUMIFS($E$50:$E$85,$B$50:$B$85,"FGS-3",$D$50:$D$85,"&lt;&gt;VAGO")</f>
        <v>0</v>
      </c>
      <c r="D86" s="72">
        <f>SUMIFS($E$50:$E$85,$B$50:$B$85,"FGS-3",$D$50:$D$85,"VAGO")</f>
        <v>0</v>
      </c>
      <c r="E86" s="72">
        <f t="shared" si="4"/>
        <v>0</v>
      </c>
      <c r="F86" s="75"/>
      <c r="G86" s="90">
        <f>SUMIF($B$50:$B$85,"FGS-3",$G$50:$G$85)</f>
        <v>0</v>
      </c>
      <c r="H86" s="90">
        <f>SUMIF($B$50:$B$85,"FGS-3",$G$50:$G$85)</f>
        <v>0</v>
      </c>
      <c r="I86" s="90">
        <f>SUMIF($B$50:$B$85,"FGS-3",$G$50:$G$85)</f>
        <v>0</v>
      </c>
      <c r="J86" s="69"/>
    </row>
    <row r="87" spans="1:10" x14ac:dyDescent="0.25">
      <c r="A87" s="77" t="s">
        <v>291</v>
      </c>
      <c r="B87" s="105" t="s">
        <v>292</v>
      </c>
      <c r="C87" s="72">
        <v>5</v>
      </c>
      <c r="D87" s="72">
        <v>0</v>
      </c>
      <c r="E87" s="72">
        <f t="shared" si="4"/>
        <v>5</v>
      </c>
      <c r="F87" s="78"/>
      <c r="G87" s="90">
        <v>10810.4</v>
      </c>
      <c r="H87" s="90">
        <v>2783.02</v>
      </c>
      <c r="I87" s="90">
        <v>14199.23</v>
      </c>
      <c r="J87" s="69"/>
    </row>
    <row r="88" spans="1:10" x14ac:dyDescent="0.25">
      <c r="A88" s="70" t="s">
        <v>293</v>
      </c>
      <c r="B88" s="89" t="s">
        <v>269</v>
      </c>
      <c r="C88" s="72">
        <v>6</v>
      </c>
      <c r="D88" s="72">
        <v>1</v>
      </c>
      <c r="E88" s="72">
        <v>7</v>
      </c>
      <c r="F88" s="78"/>
      <c r="G88" s="90">
        <v>17695.099999999999</v>
      </c>
      <c r="H88" s="90">
        <v>2792.1</v>
      </c>
      <c r="I88" s="90">
        <v>20487.2</v>
      </c>
      <c r="J88" s="69"/>
    </row>
    <row r="89" spans="1:10" x14ac:dyDescent="0.25">
      <c r="A89" s="70" t="s">
        <v>294</v>
      </c>
      <c r="B89" s="89" t="s">
        <v>295</v>
      </c>
      <c r="C89" s="72">
        <f>SUMIFS($E$50:$E$85,$B$50:$B$85,"FGA-3",$D$50:$D$85,"&lt;&gt;VAGO")</f>
        <v>0</v>
      </c>
      <c r="D89" s="72">
        <f>SUMIFS($E$50:$E$85,$B$50:$B$85,"FGA-3",$D$50:$D$85,"VAGO")</f>
        <v>0</v>
      </c>
      <c r="E89" s="72">
        <f t="shared" si="4"/>
        <v>0</v>
      </c>
      <c r="F89" s="75"/>
      <c r="G89" s="90">
        <f>SUMIF($B$50:$B$85,"FGA-3",$G$50:$G$85)</f>
        <v>0</v>
      </c>
      <c r="H89" s="90">
        <f>SUMIF($B$50:$B$85,"FGA-3",$G$50:$G$85)</f>
        <v>0</v>
      </c>
      <c r="I89" s="90">
        <f>SUMIF($B$50:$B$85,"FGA-3",$G$50:$G$85)</f>
        <v>0</v>
      </c>
      <c r="J89" s="69"/>
    </row>
    <row r="90" spans="1:10" ht="22.5" x14ac:dyDescent="0.25">
      <c r="A90" s="66" t="s">
        <v>296</v>
      </c>
      <c r="B90" s="88"/>
      <c r="C90" s="67">
        <f t="shared" ref="C90:E90" si="5">SUM(C84:C89)</f>
        <v>37</v>
      </c>
      <c r="D90" s="67">
        <f t="shared" si="5"/>
        <v>1</v>
      </c>
      <c r="E90" s="67">
        <f t="shared" si="5"/>
        <v>38</v>
      </c>
      <c r="F90" s="88"/>
      <c r="G90" s="91">
        <v>179888.84</v>
      </c>
      <c r="H90" s="91">
        <v>42767.17</v>
      </c>
      <c r="I90" s="91">
        <v>222656.01</v>
      </c>
      <c r="J90" s="69"/>
    </row>
    <row r="91" spans="1:10" x14ac:dyDescent="0.25">
      <c r="A91" s="81"/>
      <c r="B91" s="81"/>
      <c r="C91" s="81"/>
      <c r="D91" s="81"/>
      <c r="E91" s="81"/>
      <c r="F91" s="81"/>
      <c r="G91" s="81"/>
      <c r="H91" s="81"/>
      <c r="I91" s="106"/>
      <c r="J91" s="69"/>
    </row>
    <row r="92" spans="1:10" ht="33.75" x14ac:dyDescent="0.25">
      <c r="A92" s="66"/>
      <c r="B92" s="66"/>
      <c r="C92" s="67" t="s">
        <v>297</v>
      </c>
      <c r="D92" s="67" t="s">
        <v>298</v>
      </c>
      <c r="E92" s="67" t="s">
        <v>299</v>
      </c>
      <c r="F92" s="79"/>
      <c r="G92" s="67" t="s">
        <v>300</v>
      </c>
      <c r="H92" s="67" t="s">
        <v>301</v>
      </c>
      <c r="I92" s="67" t="s">
        <v>302</v>
      </c>
      <c r="J92" s="69"/>
    </row>
    <row r="93" spans="1:10" ht="22.5" x14ac:dyDescent="0.25">
      <c r="A93" s="66" t="s">
        <v>303</v>
      </c>
      <c r="B93" s="79"/>
      <c r="C93" s="67">
        <v>46</v>
      </c>
      <c r="D93" s="67">
        <v>4</v>
      </c>
      <c r="E93" s="67">
        <v>50</v>
      </c>
      <c r="F93" s="79"/>
      <c r="G93" s="91">
        <v>208256.99</v>
      </c>
      <c r="H93" s="91">
        <v>53706.68</v>
      </c>
      <c r="I93" s="91">
        <v>261963.67</v>
      </c>
      <c r="J93" s="69"/>
    </row>
    <row r="94" spans="1:10" x14ac:dyDescent="0.25">
      <c r="A94" s="107"/>
      <c r="B94" s="107"/>
      <c r="C94" s="107"/>
      <c r="D94" s="107"/>
      <c r="E94" s="107"/>
      <c r="F94" s="107"/>
      <c r="G94" s="107"/>
      <c r="H94" s="107"/>
      <c r="I94" s="108"/>
      <c r="J94" s="69"/>
    </row>
    <row r="95" spans="1:10" x14ac:dyDescent="0.25">
      <c r="A95" s="188" t="s">
        <v>304</v>
      </c>
      <c r="B95" s="189"/>
      <c r="C95" s="189"/>
      <c r="D95" s="189"/>
      <c r="E95" s="189"/>
      <c r="F95" s="190"/>
      <c r="G95" s="109"/>
      <c r="H95" s="107"/>
      <c r="I95" s="107"/>
      <c r="J95" s="69"/>
    </row>
    <row r="96" spans="1:10" x14ac:dyDescent="0.25">
      <c r="A96" s="191" t="s">
        <v>305</v>
      </c>
      <c r="B96" s="192"/>
      <c r="C96" s="192"/>
      <c r="D96" s="192"/>
      <c r="E96" s="192"/>
      <c r="F96" s="193"/>
      <c r="G96" s="109"/>
      <c r="H96" s="107"/>
      <c r="I96" s="107"/>
      <c r="J96" s="69"/>
    </row>
    <row r="97" spans="1:10" x14ac:dyDescent="0.25">
      <c r="A97" s="191" t="s">
        <v>306</v>
      </c>
      <c r="B97" s="192"/>
      <c r="C97" s="192"/>
      <c r="D97" s="192"/>
      <c r="E97" s="192"/>
      <c r="F97" s="193"/>
      <c r="G97" s="109"/>
      <c r="H97" s="107"/>
      <c r="I97" s="107"/>
      <c r="J97" s="69"/>
    </row>
    <row r="98" spans="1:10" x14ac:dyDescent="0.25">
      <c r="A98" s="160" t="s">
        <v>307</v>
      </c>
      <c r="B98" s="161"/>
      <c r="C98" s="161"/>
      <c r="D98" s="161"/>
      <c r="E98" s="161"/>
      <c r="F98" s="162"/>
      <c r="G98" s="109"/>
      <c r="H98" s="107"/>
      <c r="I98" s="107"/>
      <c r="J98" s="69"/>
    </row>
    <row r="99" spans="1:10" x14ac:dyDescent="0.25">
      <c r="A99" s="160" t="s">
        <v>308</v>
      </c>
      <c r="B99" s="161"/>
      <c r="C99" s="161"/>
      <c r="D99" s="161"/>
      <c r="E99" s="161"/>
      <c r="F99" s="162"/>
      <c r="G99" s="109"/>
      <c r="H99" s="107"/>
      <c r="I99" s="107"/>
      <c r="J99" s="69"/>
    </row>
    <row r="100" spans="1:10" x14ac:dyDescent="0.25">
      <c r="A100" s="160" t="s">
        <v>309</v>
      </c>
      <c r="B100" s="161"/>
      <c r="C100" s="161"/>
      <c r="D100" s="161"/>
      <c r="E100" s="161"/>
      <c r="F100" s="162"/>
      <c r="G100" s="109"/>
      <c r="H100" s="107"/>
      <c r="I100" s="107"/>
      <c r="J100" s="69"/>
    </row>
    <row r="101" spans="1:10" x14ac:dyDescent="0.25">
      <c r="A101" s="194" t="s">
        <v>310</v>
      </c>
      <c r="B101" s="195"/>
      <c r="C101" s="195"/>
      <c r="D101" s="195"/>
      <c r="E101" s="195"/>
      <c r="F101" s="196"/>
      <c r="G101" s="109"/>
      <c r="H101" s="107"/>
      <c r="I101" s="107"/>
      <c r="J101" s="69"/>
    </row>
    <row r="102" spans="1:10" x14ac:dyDescent="0.25">
      <c r="A102" s="160" t="s">
        <v>311</v>
      </c>
      <c r="B102" s="161"/>
      <c r="C102" s="161"/>
      <c r="D102" s="161"/>
      <c r="E102" s="161"/>
      <c r="F102" s="162"/>
      <c r="G102" s="109"/>
      <c r="H102" s="107"/>
      <c r="I102" s="107"/>
      <c r="J102" s="69"/>
    </row>
    <row r="103" spans="1:10" x14ac:dyDescent="0.25">
      <c r="A103" s="160" t="s">
        <v>312</v>
      </c>
      <c r="B103" s="161"/>
      <c r="C103" s="161"/>
      <c r="D103" s="161"/>
      <c r="E103" s="161"/>
      <c r="F103" s="162"/>
      <c r="G103" s="109"/>
      <c r="H103" s="107"/>
      <c r="I103" s="107"/>
      <c r="J103" s="69"/>
    </row>
    <row r="104" spans="1:10" x14ac:dyDescent="0.25">
      <c r="A104" s="163" t="s">
        <v>313</v>
      </c>
      <c r="B104" s="164"/>
      <c r="C104" s="164"/>
      <c r="D104" s="164"/>
      <c r="E104" s="164"/>
      <c r="F104" s="165"/>
      <c r="G104" s="109"/>
      <c r="H104" s="107"/>
      <c r="I104" s="107"/>
      <c r="J104" s="69"/>
    </row>
    <row r="105" spans="1:10" x14ac:dyDescent="0.25">
      <c r="A105" s="163" t="s">
        <v>314</v>
      </c>
      <c r="B105" s="164"/>
      <c r="C105" s="164"/>
      <c r="D105" s="164"/>
      <c r="E105" s="164"/>
      <c r="F105" s="165"/>
      <c r="G105" s="109"/>
      <c r="H105" s="107"/>
      <c r="I105" s="107"/>
      <c r="J105" s="69"/>
    </row>
    <row r="106" spans="1:10" x14ac:dyDescent="0.25">
      <c r="A106" s="166"/>
      <c r="B106" s="167"/>
      <c r="C106" s="167"/>
      <c r="D106" s="167"/>
      <c r="E106" s="167"/>
      <c r="F106" s="168"/>
      <c r="G106" s="109"/>
      <c r="H106" s="107"/>
      <c r="I106" s="107"/>
      <c r="J106" s="69"/>
    </row>
    <row r="107" spans="1:10" x14ac:dyDescent="0.25">
      <c r="A107" s="169"/>
      <c r="B107" s="170"/>
      <c r="C107" s="170"/>
      <c r="D107" s="170"/>
      <c r="E107" s="170"/>
      <c r="F107" s="171"/>
      <c r="G107" s="109"/>
      <c r="H107" s="107"/>
      <c r="I107" s="107"/>
      <c r="J107" s="69"/>
    </row>
    <row r="108" spans="1:10" x14ac:dyDescent="0.25">
      <c r="A108" s="172"/>
      <c r="B108" s="173"/>
      <c r="C108" s="173"/>
      <c r="D108" s="173"/>
      <c r="E108" s="173"/>
      <c r="F108" s="174"/>
      <c r="G108" s="109"/>
      <c r="H108" s="107"/>
      <c r="I108" s="107"/>
      <c r="J108" s="69"/>
    </row>
    <row r="109" spans="1:10" x14ac:dyDescent="0.25">
      <c r="A109" s="175" t="s">
        <v>38</v>
      </c>
      <c r="B109" s="176"/>
      <c r="C109" s="176"/>
      <c r="D109" s="176"/>
      <c r="E109" s="176"/>
      <c r="F109" s="177"/>
      <c r="G109" s="109"/>
      <c r="H109" s="107"/>
      <c r="I109" s="107"/>
      <c r="J109" s="69"/>
    </row>
    <row r="110" spans="1:10" x14ac:dyDescent="0.25">
      <c r="A110" s="178" t="s">
        <v>315</v>
      </c>
      <c r="B110" s="179"/>
      <c r="C110" s="179"/>
      <c r="D110" s="179"/>
      <c r="E110" s="179"/>
      <c r="F110" s="180"/>
      <c r="G110" s="109"/>
      <c r="H110" s="107"/>
      <c r="I110" s="107"/>
      <c r="J110" s="69"/>
    </row>
    <row r="111" spans="1:10" x14ac:dyDescent="0.25">
      <c r="A111" s="156" t="s">
        <v>316</v>
      </c>
      <c r="B111" s="157"/>
      <c r="C111" s="157"/>
      <c r="D111" s="157"/>
      <c r="E111" s="157"/>
      <c r="F111" s="158"/>
      <c r="G111" s="109"/>
      <c r="H111" s="107"/>
      <c r="I111" s="107"/>
      <c r="J111" s="69"/>
    </row>
    <row r="112" spans="1:10" ht="21.75" customHeight="1" x14ac:dyDescent="0.25">
      <c r="A112" s="156" t="s">
        <v>317</v>
      </c>
      <c r="B112" s="157"/>
      <c r="C112" s="157"/>
      <c r="D112" s="157"/>
      <c r="E112" s="157"/>
      <c r="F112" s="158"/>
      <c r="G112" s="109"/>
      <c r="H112" s="107"/>
      <c r="I112" s="107"/>
      <c r="J112" s="69"/>
    </row>
    <row r="113" spans="1:10" ht="23.25" customHeight="1" x14ac:dyDescent="0.25">
      <c r="A113" s="156" t="s">
        <v>318</v>
      </c>
      <c r="B113" s="157"/>
      <c r="C113" s="157"/>
      <c r="D113" s="157"/>
      <c r="E113" s="157"/>
      <c r="F113" s="158"/>
      <c r="G113" s="109"/>
      <c r="H113" s="107"/>
      <c r="I113" s="107"/>
      <c r="J113" s="69"/>
    </row>
    <row r="114" spans="1:10" x14ac:dyDescent="0.25">
      <c r="A114" s="156" t="s">
        <v>319</v>
      </c>
      <c r="B114" s="157"/>
      <c r="C114" s="157"/>
      <c r="D114" s="157"/>
      <c r="E114" s="157"/>
      <c r="F114" s="158"/>
      <c r="G114" s="109"/>
      <c r="H114" s="107"/>
      <c r="I114" s="107"/>
      <c r="J114" s="69"/>
    </row>
    <row r="115" spans="1:10" ht="37.5" customHeight="1" x14ac:dyDescent="0.25">
      <c r="A115" s="156" t="s">
        <v>320</v>
      </c>
      <c r="B115" s="157"/>
      <c r="C115" s="157"/>
      <c r="D115" s="157"/>
      <c r="E115" s="157"/>
      <c r="F115" s="158"/>
      <c r="G115" s="109"/>
      <c r="H115" s="107"/>
      <c r="I115" s="107"/>
      <c r="J115" s="69"/>
    </row>
    <row r="116" spans="1:10" x14ac:dyDescent="0.25">
      <c r="A116" s="156" t="s">
        <v>321</v>
      </c>
      <c r="B116" s="157"/>
      <c r="C116" s="157"/>
      <c r="D116" s="157"/>
      <c r="E116" s="157"/>
      <c r="F116" s="158"/>
      <c r="G116" s="109"/>
      <c r="H116" s="107"/>
      <c r="I116" s="107"/>
      <c r="J116" s="69"/>
    </row>
    <row r="117" spans="1:10" x14ac:dyDescent="0.25">
      <c r="A117" s="156" t="s">
        <v>322</v>
      </c>
      <c r="B117" s="157"/>
      <c r="C117" s="157"/>
      <c r="D117" s="157"/>
      <c r="E117" s="157"/>
      <c r="F117" s="158"/>
      <c r="G117" s="109"/>
      <c r="H117" s="107"/>
      <c r="I117" s="107"/>
      <c r="J117" s="69"/>
    </row>
    <row r="118" spans="1:10" x14ac:dyDescent="0.25">
      <c r="A118" s="156" t="s">
        <v>323</v>
      </c>
      <c r="B118" s="157"/>
      <c r="C118" s="157"/>
      <c r="D118" s="157"/>
      <c r="E118" s="157"/>
      <c r="F118" s="158"/>
      <c r="G118" s="109"/>
      <c r="H118" s="107"/>
      <c r="I118" s="107"/>
      <c r="J118" s="69"/>
    </row>
    <row r="119" spans="1:10" x14ac:dyDescent="0.25">
      <c r="A119" s="156" t="s">
        <v>324</v>
      </c>
      <c r="B119" s="157"/>
      <c r="C119" s="157"/>
      <c r="D119" s="157"/>
      <c r="E119" s="157"/>
      <c r="F119" s="158"/>
      <c r="G119" s="109"/>
      <c r="H119" s="107"/>
      <c r="I119" s="107"/>
      <c r="J119" s="69"/>
    </row>
    <row r="120" spans="1:10" x14ac:dyDescent="0.25">
      <c r="A120" s="156" t="s">
        <v>325</v>
      </c>
      <c r="B120" s="157"/>
      <c r="C120" s="157"/>
      <c r="D120" s="157"/>
      <c r="E120" s="157"/>
      <c r="F120" s="158"/>
      <c r="G120" s="109"/>
      <c r="H120" s="107"/>
      <c r="I120" s="107"/>
      <c r="J120" s="69"/>
    </row>
    <row r="121" spans="1:10" x14ac:dyDescent="0.25">
      <c r="A121" s="156" t="s">
        <v>326</v>
      </c>
      <c r="B121" s="157"/>
      <c r="C121" s="157"/>
      <c r="D121" s="157"/>
      <c r="E121" s="157"/>
      <c r="F121" s="158"/>
      <c r="G121" s="109"/>
      <c r="H121" s="107"/>
      <c r="I121" s="107"/>
      <c r="J121" s="69"/>
    </row>
    <row r="122" spans="1:10" x14ac:dyDescent="0.25">
      <c r="A122" s="156" t="s">
        <v>327</v>
      </c>
      <c r="B122" s="157"/>
      <c r="C122" s="157"/>
      <c r="D122" s="157"/>
      <c r="E122" s="157"/>
      <c r="F122" s="158"/>
      <c r="G122" s="109"/>
      <c r="H122" s="107"/>
      <c r="I122" s="107"/>
      <c r="J122" s="69"/>
    </row>
    <row r="123" spans="1:10" x14ac:dyDescent="0.25">
      <c r="A123" s="156" t="s">
        <v>328</v>
      </c>
      <c r="B123" s="157"/>
      <c r="C123" s="157"/>
      <c r="D123" s="157"/>
      <c r="E123" s="157"/>
      <c r="F123" s="158"/>
      <c r="G123" s="109"/>
      <c r="H123" s="107"/>
      <c r="I123" s="107"/>
      <c r="J123" s="69"/>
    </row>
    <row r="124" spans="1:10" x14ac:dyDescent="0.25">
      <c r="A124" s="156" t="s">
        <v>329</v>
      </c>
      <c r="B124" s="157"/>
      <c r="C124" s="157"/>
      <c r="D124" s="157"/>
      <c r="E124" s="157"/>
      <c r="F124" s="158"/>
      <c r="G124" s="109"/>
      <c r="H124" s="107"/>
      <c r="I124" s="107"/>
      <c r="J124" s="69"/>
    </row>
    <row r="125" spans="1:10" x14ac:dyDescent="0.25">
      <c r="A125" s="156" t="s">
        <v>330</v>
      </c>
      <c r="B125" s="157"/>
      <c r="C125" s="157"/>
      <c r="D125" s="157"/>
      <c r="E125" s="157"/>
      <c r="F125" s="158"/>
      <c r="G125" s="109"/>
      <c r="H125" s="107"/>
      <c r="I125" s="107"/>
      <c r="J125" s="69"/>
    </row>
    <row r="126" spans="1:10" x14ac:dyDescent="0.25">
      <c r="A126" s="156" t="s">
        <v>331</v>
      </c>
      <c r="B126" s="157"/>
      <c r="C126" s="157"/>
      <c r="D126" s="157"/>
      <c r="E126" s="157"/>
      <c r="F126" s="158"/>
      <c r="G126" s="109"/>
      <c r="H126" s="107"/>
      <c r="I126" s="107"/>
      <c r="J126" s="69"/>
    </row>
    <row r="127" spans="1:10" x14ac:dyDescent="0.25">
      <c r="A127" s="156" t="s">
        <v>332</v>
      </c>
      <c r="B127" s="157"/>
      <c r="C127" s="157"/>
      <c r="D127" s="157"/>
      <c r="E127" s="157"/>
      <c r="F127" s="158"/>
      <c r="G127" s="109"/>
      <c r="H127" s="107"/>
      <c r="I127" s="107"/>
      <c r="J127" s="69"/>
    </row>
    <row r="128" spans="1:10" x14ac:dyDescent="0.25">
      <c r="A128" s="156" t="s">
        <v>333</v>
      </c>
      <c r="B128" s="157"/>
      <c r="C128" s="157"/>
      <c r="D128" s="157"/>
      <c r="E128" s="157"/>
      <c r="F128" s="158"/>
      <c r="G128" s="109"/>
      <c r="H128" s="107"/>
      <c r="I128" s="107"/>
      <c r="J128" s="69"/>
    </row>
    <row r="129" spans="1:10" x14ac:dyDescent="0.25">
      <c r="A129" s="156" t="s">
        <v>334</v>
      </c>
      <c r="B129" s="157"/>
      <c r="C129" s="157"/>
      <c r="D129" s="157"/>
      <c r="E129" s="157"/>
      <c r="F129" s="158"/>
      <c r="G129" s="109"/>
      <c r="H129" s="107"/>
      <c r="I129" s="107"/>
      <c r="J129" s="69"/>
    </row>
    <row r="130" spans="1:10" x14ac:dyDescent="0.25">
      <c r="A130" s="156" t="s">
        <v>335</v>
      </c>
      <c r="B130" s="157"/>
      <c r="C130" s="157"/>
      <c r="D130" s="157"/>
      <c r="E130" s="157"/>
      <c r="F130" s="158"/>
      <c r="G130" s="109"/>
      <c r="H130" s="107"/>
      <c r="I130" s="107"/>
      <c r="J130" s="69"/>
    </row>
    <row r="131" spans="1:10" ht="22.5" customHeight="1" x14ac:dyDescent="0.25">
      <c r="A131" s="156" t="s">
        <v>336</v>
      </c>
      <c r="B131" s="157"/>
      <c r="C131" s="157"/>
      <c r="D131" s="157"/>
      <c r="E131" s="157"/>
      <c r="F131" s="158"/>
      <c r="G131" s="109"/>
      <c r="H131" s="107"/>
      <c r="I131" s="107"/>
      <c r="J131" s="69"/>
    </row>
    <row r="132" spans="1:10" ht="26.25" customHeight="1" x14ac:dyDescent="0.25">
      <c r="A132" s="156" t="s">
        <v>337</v>
      </c>
      <c r="B132" s="157"/>
      <c r="C132" s="157"/>
      <c r="D132" s="157"/>
      <c r="E132" s="157"/>
      <c r="F132" s="158"/>
      <c r="G132" s="109"/>
      <c r="H132" s="107"/>
      <c r="I132" s="107"/>
      <c r="J132" s="69"/>
    </row>
    <row r="133" spans="1:10" x14ac:dyDescent="0.25">
      <c r="A133" s="156" t="s">
        <v>338</v>
      </c>
      <c r="B133" s="157"/>
      <c r="C133" s="157"/>
      <c r="D133" s="157"/>
      <c r="E133" s="157"/>
      <c r="F133" s="158"/>
      <c r="G133" s="109"/>
      <c r="H133" s="107"/>
      <c r="I133" s="107"/>
      <c r="J133" s="69"/>
    </row>
    <row r="134" spans="1:10" ht="34.5" customHeight="1" x14ac:dyDescent="0.25">
      <c r="A134" s="156" t="s">
        <v>339</v>
      </c>
      <c r="B134" s="157"/>
      <c r="C134" s="157"/>
      <c r="D134" s="157"/>
      <c r="E134" s="157"/>
      <c r="F134" s="158"/>
      <c r="G134" s="109"/>
      <c r="H134" s="107"/>
      <c r="I134" s="107"/>
      <c r="J134" s="69"/>
    </row>
    <row r="135" spans="1:10" x14ac:dyDescent="0.25">
      <c r="A135" s="156" t="s">
        <v>340</v>
      </c>
      <c r="B135" s="157"/>
      <c r="C135" s="157"/>
      <c r="D135" s="157"/>
      <c r="E135" s="157"/>
      <c r="F135" s="158"/>
      <c r="G135" s="109"/>
      <c r="H135" s="107"/>
      <c r="I135" s="107"/>
      <c r="J135" s="69"/>
    </row>
    <row r="136" spans="1:10" x14ac:dyDescent="0.25">
      <c r="A136" s="156" t="s">
        <v>341</v>
      </c>
      <c r="B136" s="157"/>
      <c r="C136" s="157"/>
      <c r="D136" s="157"/>
      <c r="E136" s="157"/>
      <c r="F136" s="158"/>
      <c r="G136" s="109"/>
      <c r="H136" s="107"/>
      <c r="I136" s="107"/>
      <c r="J136" s="69"/>
    </row>
    <row r="137" spans="1:10" x14ac:dyDescent="0.25">
      <c r="A137" s="156" t="s">
        <v>342</v>
      </c>
      <c r="B137" s="157"/>
      <c r="C137" s="157"/>
      <c r="D137" s="157"/>
      <c r="E137" s="157"/>
      <c r="F137" s="158"/>
      <c r="G137" s="109"/>
      <c r="H137" s="107"/>
      <c r="I137" s="107"/>
      <c r="J137" s="69"/>
    </row>
    <row r="138" spans="1:10" x14ac:dyDescent="0.25">
      <c r="A138" s="156" t="s">
        <v>343</v>
      </c>
      <c r="B138" s="157"/>
      <c r="C138" s="157"/>
      <c r="D138" s="157"/>
      <c r="E138" s="157"/>
      <c r="F138" s="158"/>
      <c r="G138" s="109"/>
      <c r="H138" s="107"/>
      <c r="I138" s="107"/>
      <c r="J138" s="69"/>
    </row>
    <row r="139" spans="1:10" x14ac:dyDescent="0.25">
      <c r="A139" s="156" t="s">
        <v>344</v>
      </c>
      <c r="B139" s="157"/>
      <c r="C139" s="157"/>
      <c r="D139" s="157"/>
      <c r="E139" s="157"/>
      <c r="F139" s="158"/>
      <c r="G139" s="109"/>
      <c r="H139" s="107"/>
      <c r="I139" s="107"/>
      <c r="J139" s="69"/>
    </row>
    <row r="140" spans="1:10" x14ac:dyDescent="0.25">
      <c r="A140" s="156" t="s">
        <v>345</v>
      </c>
      <c r="B140" s="157"/>
      <c r="C140" s="157"/>
      <c r="D140" s="157"/>
      <c r="E140" s="157"/>
      <c r="F140" s="158"/>
      <c r="G140" s="109"/>
      <c r="H140" s="107"/>
      <c r="I140" s="107"/>
      <c r="J140" s="69"/>
    </row>
    <row r="141" spans="1:10" x14ac:dyDescent="0.25">
      <c r="A141" s="156" t="s">
        <v>346</v>
      </c>
      <c r="B141" s="157"/>
      <c r="C141" s="157"/>
      <c r="D141" s="157"/>
      <c r="E141" s="157"/>
      <c r="F141" s="158"/>
      <c r="G141" s="109"/>
      <c r="H141" s="107"/>
      <c r="I141" s="107"/>
      <c r="J141" s="69"/>
    </row>
    <row r="142" spans="1:10" x14ac:dyDescent="0.25">
      <c r="A142" s="156" t="s">
        <v>347</v>
      </c>
      <c r="B142" s="157"/>
      <c r="C142" s="157"/>
      <c r="D142" s="157"/>
      <c r="E142" s="157"/>
      <c r="F142" s="158"/>
      <c r="G142" s="109"/>
      <c r="H142" s="107"/>
      <c r="I142" s="107"/>
      <c r="J142" s="69"/>
    </row>
    <row r="143" spans="1:10" x14ac:dyDescent="0.25">
      <c r="A143" s="156" t="s">
        <v>348</v>
      </c>
      <c r="B143" s="157"/>
      <c r="C143" s="157"/>
      <c r="D143" s="157"/>
      <c r="E143" s="157"/>
      <c r="F143" s="158"/>
      <c r="G143" s="109"/>
      <c r="H143" s="107"/>
      <c r="I143" s="107"/>
      <c r="J143" s="69"/>
    </row>
    <row r="144" spans="1:10" x14ac:dyDescent="0.25">
      <c r="A144" s="156" t="s">
        <v>349</v>
      </c>
      <c r="B144" s="157"/>
      <c r="C144" s="157"/>
      <c r="D144" s="157"/>
      <c r="E144" s="157"/>
      <c r="F144" s="158"/>
      <c r="G144" s="109"/>
      <c r="H144" s="107"/>
      <c r="I144" s="107"/>
      <c r="J144" s="69"/>
    </row>
    <row r="145" spans="1:10" x14ac:dyDescent="0.25">
      <c r="A145" s="156" t="s">
        <v>350</v>
      </c>
      <c r="B145" s="157"/>
      <c r="C145" s="157"/>
      <c r="D145" s="157"/>
      <c r="E145" s="157"/>
      <c r="F145" s="158"/>
      <c r="G145" s="109"/>
      <c r="H145" s="107"/>
      <c r="I145" s="107"/>
      <c r="J145" s="69"/>
    </row>
    <row r="146" spans="1:10" x14ac:dyDescent="0.25">
      <c r="A146" s="156" t="s">
        <v>351</v>
      </c>
      <c r="B146" s="157"/>
      <c r="C146" s="157"/>
      <c r="D146" s="157"/>
      <c r="E146" s="157"/>
      <c r="F146" s="158"/>
      <c r="G146" s="109"/>
      <c r="H146" s="107"/>
      <c r="I146" s="107"/>
      <c r="J146" s="69"/>
    </row>
    <row r="147" spans="1:10" x14ac:dyDescent="0.25">
      <c r="A147" s="156" t="s">
        <v>352</v>
      </c>
      <c r="B147" s="157"/>
      <c r="C147" s="157"/>
      <c r="D147" s="157"/>
      <c r="E147" s="157"/>
      <c r="F147" s="158"/>
      <c r="G147" s="109"/>
      <c r="H147" s="107"/>
      <c r="I147" s="107"/>
      <c r="J147" s="69"/>
    </row>
    <row r="148" spans="1:10" ht="28.5" customHeight="1" x14ac:dyDescent="0.25">
      <c r="A148" s="156" t="s">
        <v>353</v>
      </c>
      <c r="B148" s="157"/>
      <c r="C148" s="157"/>
      <c r="D148" s="157"/>
      <c r="E148" s="157"/>
      <c r="F148" s="158"/>
      <c r="G148" s="109"/>
      <c r="H148" s="107"/>
      <c r="I148" s="107"/>
      <c r="J148" s="69"/>
    </row>
    <row r="149" spans="1:10" ht="21.75" customHeight="1" x14ac:dyDescent="0.25">
      <c r="A149" s="156" t="s">
        <v>354</v>
      </c>
      <c r="B149" s="157"/>
      <c r="C149" s="157"/>
      <c r="D149" s="157"/>
      <c r="E149" s="157"/>
      <c r="F149" s="158"/>
      <c r="G149" s="109"/>
      <c r="H149" s="107"/>
      <c r="I149" s="107"/>
      <c r="J149" s="69"/>
    </row>
    <row r="150" spans="1:10" x14ac:dyDescent="0.25">
      <c r="A150" s="156" t="s">
        <v>355</v>
      </c>
      <c r="B150" s="157"/>
      <c r="C150" s="157"/>
      <c r="D150" s="157"/>
      <c r="E150" s="157"/>
      <c r="F150" s="158"/>
      <c r="G150" s="109"/>
      <c r="H150" s="107"/>
      <c r="I150" s="107"/>
      <c r="J150" s="69"/>
    </row>
    <row r="151" spans="1:10" ht="32.25" customHeight="1" x14ac:dyDescent="0.25">
      <c r="A151" s="156" t="s">
        <v>356</v>
      </c>
      <c r="B151" s="157"/>
      <c r="C151" s="157"/>
      <c r="D151" s="157"/>
      <c r="E151" s="157"/>
      <c r="F151" s="158"/>
      <c r="G151" s="110"/>
      <c r="H151" s="110"/>
      <c r="I151" s="110"/>
      <c r="J151" s="69"/>
    </row>
    <row r="152" spans="1:10" ht="27.75" customHeight="1" x14ac:dyDescent="0.25">
      <c r="A152" s="156" t="s">
        <v>357</v>
      </c>
      <c r="B152" s="157"/>
      <c r="C152" s="157"/>
      <c r="D152" s="157"/>
      <c r="E152" s="157"/>
      <c r="F152" s="158"/>
      <c r="G152" s="110"/>
      <c r="H152" s="110"/>
      <c r="I152" s="110"/>
      <c r="J152" s="69"/>
    </row>
    <row r="153" spans="1:10" x14ac:dyDescent="0.25">
      <c r="A153" s="156" t="s">
        <v>358</v>
      </c>
      <c r="B153" s="157"/>
      <c r="C153" s="157"/>
      <c r="D153" s="157"/>
      <c r="E153" s="157"/>
      <c r="F153" s="158"/>
      <c r="G153" s="110"/>
      <c r="H153" s="110"/>
      <c r="I153" s="110"/>
      <c r="J153" s="69"/>
    </row>
    <row r="154" spans="1:10" x14ac:dyDescent="0.25">
      <c r="A154" s="156" t="s">
        <v>359</v>
      </c>
      <c r="B154" s="157"/>
      <c r="C154" s="157"/>
      <c r="D154" s="157"/>
      <c r="E154" s="157"/>
      <c r="F154" s="158"/>
      <c r="G154" s="110"/>
      <c r="H154" s="110"/>
      <c r="I154" s="110"/>
      <c r="J154" s="69"/>
    </row>
    <row r="155" spans="1:10" x14ac:dyDescent="0.25">
      <c r="A155" s="156" t="s">
        <v>360</v>
      </c>
      <c r="B155" s="157"/>
      <c r="C155" s="157"/>
      <c r="D155" s="157"/>
      <c r="E155" s="157"/>
      <c r="F155" s="158"/>
      <c r="G155" s="110"/>
      <c r="H155" s="110"/>
      <c r="I155" s="110"/>
      <c r="J155" s="69"/>
    </row>
    <row r="156" spans="1:10" x14ac:dyDescent="0.25">
      <c r="A156" s="156" t="s">
        <v>361</v>
      </c>
      <c r="B156" s="157"/>
      <c r="C156" s="157"/>
      <c r="D156" s="157"/>
      <c r="E156" s="157"/>
      <c r="F156" s="158"/>
      <c r="G156" s="110"/>
      <c r="H156" s="110"/>
      <c r="I156" s="110"/>
      <c r="J156" s="69"/>
    </row>
    <row r="157" spans="1:10" x14ac:dyDescent="0.25">
      <c r="A157" s="156" t="s">
        <v>362</v>
      </c>
      <c r="B157" s="157"/>
      <c r="C157" s="157"/>
      <c r="D157" s="157"/>
      <c r="E157" s="157"/>
      <c r="F157" s="158"/>
      <c r="G157" s="110"/>
      <c r="H157" s="110"/>
      <c r="I157" s="110"/>
      <c r="J157" s="69"/>
    </row>
    <row r="158" spans="1:10" x14ac:dyDescent="0.25">
      <c r="A158" s="156" t="s">
        <v>363</v>
      </c>
      <c r="B158" s="157"/>
      <c r="C158" s="157"/>
      <c r="D158" s="157"/>
      <c r="E158" s="157"/>
      <c r="F158" s="158"/>
      <c r="G158" s="110"/>
      <c r="H158" s="110"/>
      <c r="I158" s="110"/>
      <c r="J158" s="69"/>
    </row>
    <row r="159" spans="1:10" x14ac:dyDescent="0.25">
      <c r="A159" s="156" t="s">
        <v>364</v>
      </c>
      <c r="B159" s="157"/>
      <c r="C159" s="157"/>
      <c r="D159" s="157"/>
      <c r="E159" s="157"/>
      <c r="F159" s="158"/>
      <c r="G159" s="110"/>
      <c r="H159" s="110"/>
      <c r="I159" s="110"/>
      <c r="J159" s="69"/>
    </row>
    <row r="160" spans="1:10" x14ac:dyDescent="0.25">
      <c r="A160" s="156" t="s">
        <v>365</v>
      </c>
      <c r="B160" s="157"/>
      <c r="C160" s="157"/>
      <c r="D160" s="157"/>
      <c r="E160" s="157"/>
      <c r="F160" s="158"/>
      <c r="G160" s="110"/>
      <c r="H160" s="110"/>
      <c r="I160" s="110"/>
      <c r="J160" s="69"/>
    </row>
    <row r="161" spans="1:10" x14ac:dyDescent="0.25">
      <c r="A161" s="156" t="s">
        <v>366</v>
      </c>
      <c r="B161" s="157"/>
      <c r="C161" s="157"/>
      <c r="D161" s="157"/>
      <c r="E161" s="157"/>
      <c r="F161" s="158"/>
      <c r="G161" s="110"/>
      <c r="H161" s="110"/>
      <c r="I161" s="110"/>
      <c r="J161" s="69"/>
    </row>
    <row r="162" spans="1:10" x14ac:dyDescent="0.25">
      <c r="A162" s="156" t="s">
        <v>367</v>
      </c>
      <c r="B162" s="157"/>
      <c r="C162" s="157"/>
      <c r="D162" s="157"/>
      <c r="E162" s="157"/>
      <c r="F162" s="158"/>
      <c r="G162" s="110"/>
      <c r="H162" s="110"/>
      <c r="I162" s="110"/>
      <c r="J162" s="69"/>
    </row>
    <row r="163" spans="1:10" x14ac:dyDescent="0.25">
      <c r="A163" s="156" t="s">
        <v>368</v>
      </c>
      <c r="B163" s="157"/>
      <c r="C163" s="157"/>
      <c r="D163" s="157"/>
      <c r="E163" s="157"/>
      <c r="F163" s="158"/>
      <c r="G163" s="110"/>
      <c r="H163" s="110"/>
      <c r="I163" s="110"/>
      <c r="J163" s="69"/>
    </row>
    <row r="164" spans="1:10" x14ac:dyDescent="0.25">
      <c r="A164" s="156" t="s">
        <v>369</v>
      </c>
      <c r="B164" s="157"/>
      <c r="C164" s="157"/>
      <c r="D164" s="157"/>
      <c r="E164" s="157"/>
      <c r="F164" s="158"/>
      <c r="G164" s="110"/>
      <c r="H164" s="110"/>
      <c r="I164" s="110"/>
      <c r="J164" s="69"/>
    </row>
    <row r="165" spans="1:10" x14ac:dyDescent="0.25">
      <c r="A165" s="156" t="s">
        <v>370</v>
      </c>
      <c r="B165" s="157"/>
      <c r="C165" s="157"/>
      <c r="D165" s="157"/>
      <c r="E165" s="157"/>
      <c r="F165" s="158"/>
      <c r="G165" s="110"/>
      <c r="H165" s="110"/>
      <c r="I165" s="110"/>
      <c r="J165" s="69"/>
    </row>
    <row r="166" spans="1:10" x14ac:dyDescent="0.25">
      <c r="A166" s="156" t="s">
        <v>371</v>
      </c>
      <c r="B166" s="157"/>
      <c r="C166" s="157"/>
      <c r="D166" s="157"/>
      <c r="E166" s="157"/>
      <c r="F166" s="158"/>
      <c r="G166" s="110"/>
      <c r="H166" s="110"/>
      <c r="I166" s="110"/>
      <c r="J166" s="69"/>
    </row>
    <row r="167" spans="1:10" x14ac:dyDescent="0.25">
      <c r="A167" s="156" t="s">
        <v>372</v>
      </c>
      <c r="B167" s="157"/>
      <c r="C167" s="157"/>
      <c r="D167" s="157"/>
      <c r="E167" s="157"/>
      <c r="F167" s="158"/>
      <c r="G167" s="110"/>
      <c r="H167" s="110"/>
      <c r="I167" s="110"/>
      <c r="J167" s="69"/>
    </row>
    <row r="168" spans="1:10" x14ac:dyDescent="0.25">
      <c r="A168" s="156" t="s">
        <v>373</v>
      </c>
      <c r="B168" s="157"/>
      <c r="C168" s="157"/>
      <c r="D168" s="157"/>
      <c r="E168" s="157"/>
      <c r="F168" s="158"/>
      <c r="G168" s="110"/>
      <c r="H168" s="110"/>
      <c r="I168" s="110"/>
      <c r="J168" s="69"/>
    </row>
    <row r="169" spans="1:10" x14ac:dyDescent="0.25">
      <c r="A169" s="156" t="s">
        <v>374</v>
      </c>
      <c r="B169" s="157"/>
      <c r="C169" s="157"/>
      <c r="D169" s="157"/>
      <c r="E169" s="157"/>
      <c r="F169" s="158"/>
      <c r="G169" s="110"/>
      <c r="H169" s="110"/>
      <c r="I169" s="110"/>
      <c r="J169" s="69"/>
    </row>
    <row r="170" spans="1:10" x14ac:dyDescent="0.25">
      <c r="A170" s="156" t="s">
        <v>375</v>
      </c>
      <c r="B170" s="157"/>
      <c r="C170" s="157"/>
      <c r="D170" s="157"/>
      <c r="E170" s="157"/>
      <c r="F170" s="158"/>
      <c r="G170" s="110"/>
      <c r="H170" s="110"/>
      <c r="I170" s="110"/>
      <c r="J170" s="69"/>
    </row>
    <row r="171" spans="1:10" x14ac:dyDescent="0.25">
      <c r="A171" s="111"/>
      <c r="B171" s="112"/>
      <c r="C171" s="112"/>
      <c r="D171" s="112"/>
      <c r="E171" s="112"/>
      <c r="F171" s="112"/>
      <c r="G171" s="110"/>
      <c r="H171" s="110"/>
      <c r="I171" s="110"/>
      <c r="J171" s="69"/>
    </row>
    <row r="172" spans="1:10" x14ac:dyDescent="0.25">
      <c r="A172" s="47" t="s">
        <v>482</v>
      </c>
      <c r="B172" s="47"/>
      <c r="C172" s="47"/>
      <c r="D172" s="47"/>
      <c r="E172" s="47"/>
      <c r="F172" s="118"/>
      <c r="G172" s="118"/>
      <c r="H172" s="69"/>
      <c r="I172" s="69"/>
      <c r="J172" s="69"/>
    </row>
    <row r="173" spans="1:10" x14ac:dyDescent="0.25">
      <c r="A173" s="47"/>
      <c r="B173" s="47"/>
      <c r="C173" s="47"/>
      <c r="D173" s="47"/>
      <c r="E173" s="47"/>
      <c r="F173" s="118"/>
      <c r="G173" s="118"/>
      <c r="H173" s="69"/>
      <c r="I173" s="69"/>
      <c r="J173" s="69"/>
    </row>
    <row r="174" spans="1:10" x14ac:dyDescent="0.25">
      <c r="A174" s="202" t="s">
        <v>483</v>
      </c>
      <c r="B174" s="202"/>
      <c r="C174" s="202"/>
      <c r="D174" s="202"/>
      <c r="E174" s="202"/>
      <c r="F174" s="202"/>
      <c r="G174" s="122"/>
    </row>
    <row r="175" spans="1:10" ht="22.5" customHeight="1" x14ac:dyDescent="0.25">
      <c r="A175" s="203" t="s">
        <v>484</v>
      </c>
      <c r="B175" s="203"/>
      <c r="C175" s="203"/>
      <c r="D175" s="203"/>
      <c r="E175" s="203"/>
      <c r="F175" s="203"/>
      <c r="G175" s="122"/>
    </row>
    <row r="176" spans="1:10" x14ac:dyDescent="0.25">
      <c r="A176" s="204" t="s">
        <v>485</v>
      </c>
      <c r="B176" s="204"/>
      <c r="C176" s="204"/>
      <c r="D176" s="204"/>
      <c r="E176" s="204"/>
      <c r="F176" s="204"/>
    </row>
    <row r="178" spans="1:5" x14ac:dyDescent="0.25">
      <c r="A178" s="47" t="s">
        <v>441</v>
      </c>
    </row>
    <row r="181" spans="1:5" x14ac:dyDescent="0.25">
      <c r="B181" s="200" t="s">
        <v>486</v>
      </c>
      <c r="C181" s="200"/>
      <c r="D181" s="200"/>
      <c r="E181" s="200"/>
    </row>
    <row r="182" spans="1:5" x14ac:dyDescent="0.25">
      <c r="B182" s="200"/>
      <c r="C182" s="200"/>
      <c r="D182" s="200"/>
      <c r="E182" s="200"/>
    </row>
    <row r="183" spans="1:5" x14ac:dyDescent="0.25">
      <c r="B183" s="200"/>
      <c r="C183" s="200"/>
      <c r="D183" s="200"/>
      <c r="E183" s="200"/>
    </row>
  </sheetData>
  <mergeCells count="86">
    <mergeCell ref="A96:F96"/>
    <mergeCell ref="B3:J3"/>
    <mergeCell ref="A4:J4"/>
    <mergeCell ref="A29:I29"/>
    <mergeCell ref="A43:I43"/>
    <mergeCell ref="A95:F95"/>
    <mergeCell ref="A108:F108"/>
    <mergeCell ref="A97:F97"/>
    <mergeCell ref="A98:F98"/>
    <mergeCell ref="A99:F99"/>
    <mergeCell ref="A100:F100"/>
    <mergeCell ref="A101:F101"/>
    <mergeCell ref="A102:F102"/>
    <mergeCell ref="A103:F103"/>
    <mergeCell ref="A104:F104"/>
    <mergeCell ref="A105:F105"/>
    <mergeCell ref="A106:F106"/>
    <mergeCell ref="A107:F107"/>
    <mergeCell ref="A120:F120"/>
    <mergeCell ref="A109:F109"/>
    <mergeCell ref="A110:F110"/>
    <mergeCell ref="A111:F111"/>
    <mergeCell ref="A112:F112"/>
    <mergeCell ref="A113:F113"/>
    <mergeCell ref="A114:F114"/>
    <mergeCell ref="A115:F115"/>
    <mergeCell ref="A116:F116"/>
    <mergeCell ref="A117:F117"/>
    <mergeCell ref="A118:F118"/>
    <mergeCell ref="A119:F119"/>
    <mergeCell ref="A132:F132"/>
    <mergeCell ref="A121:F121"/>
    <mergeCell ref="A122:F122"/>
    <mergeCell ref="A123:F123"/>
    <mergeCell ref="A124:F124"/>
    <mergeCell ref="A125:F125"/>
    <mergeCell ref="A126:F126"/>
    <mergeCell ref="A127:F127"/>
    <mergeCell ref="A128:F128"/>
    <mergeCell ref="A129:F129"/>
    <mergeCell ref="A130:F130"/>
    <mergeCell ref="A131:F131"/>
    <mergeCell ref="A144:F144"/>
    <mergeCell ref="A133:F133"/>
    <mergeCell ref="A134:F134"/>
    <mergeCell ref="A135:F135"/>
    <mergeCell ref="A136:F136"/>
    <mergeCell ref="A137:F137"/>
    <mergeCell ref="A138:F138"/>
    <mergeCell ref="A139:F139"/>
    <mergeCell ref="A140:F140"/>
    <mergeCell ref="A141:F141"/>
    <mergeCell ref="A142:F142"/>
    <mergeCell ref="A143:F143"/>
    <mergeCell ref="A156:F156"/>
    <mergeCell ref="A145:F145"/>
    <mergeCell ref="A146:F146"/>
    <mergeCell ref="A147:F147"/>
    <mergeCell ref="A148:F148"/>
    <mergeCell ref="A149:F149"/>
    <mergeCell ref="A150:F150"/>
    <mergeCell ref="A175:F175"/>
    <mergeCell ref="A176:F176"/>
    <mergeCell ref="B181:E183"/>
    <mergeCell ref="A163:F163"/>
    <mergeCell ref="A164:F164"/>
    <mergeCell ref="A165:F165"/>
    <mergeCell ref="A166:F166"/>
    <mergeCell ref="A167:F167"/>
    <mergeCell ref="A168:F168"/>
    <mergeCell ref="A1:J1"/>
    <mergeCell ref="A2:J2"/>
    <mergeCell ref="A169:F169"/>
    <mergeCell ref="A170:F170"/>
    <mergeCell ref="A174:F174"/>
    <mergeCell ref="A157:F157"/>
    <mergeCell ref="A158:F158"/>
    <mergeCell ref="A159:F159"/>
    <mergeCell ref="A160:F160"/>
    <mergeCell ref="A161:F161"/>
    <mergeCell ref="A162:F162"/>
    <mergeCell ref="A151:F151"/>
    <mergeCell ref="A152:F152"/>
    <mergeCell ref="A153:F153"/>
    <mergeCell ref="A154:F154"/>
    <mergeCell ref="A155:F155"/>
  </mergeCells>
  <dataValidations count="4">
    <dataValidation type="list" allowBlank="1" sqref="D45:D82 D31:D34 D6:D14">
      <formula1>"AGP,CLH,CLT,COM,CTD,CTI,DES,DISP,ELE,ESG,EST,EXM,EXQ,EXR,FRQ,REV,VAGO"</formula1>
    </dataValidation>
    <dataValidation type="list" allowBlank="1" sqref="B45:B82">
      <formula1>"FGS-1,FGS-2,FGS-3,FGA-1,FGA-2,FGA-3"</formula1>
    </dataValidation>
    <dataValidation type="list" allowBlank="1" sqref="B31:B34">
      <formula1>"FDA,FDA-1,FDA-2,FDA-3,FDA-4"</formula1>
    </dataValidation>
    <dataValidation type="list" allowBlank="1" sqref="B6:B14">
      <formula1>"DAS,DAS-1,DAS-2,DAS-3,DAS-4,DAS-5,CAA-1,CAA-2,CAA-3,CAA-4,CAA-5"</formula1>
    </dataValidation>
  </dataValidations>
  <pageMargins left="0.51181102362204722" right="0.51181102362204722" top="0.78740157480314965" bottom="0.78740157480314965" header="0.31496062992125984" footer="0.31496062992125984"/>
  <pageSetup paperSize="9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10</vt:i4>
      </vt:variant>
    </vt:vector>
  </HeadingPairs>
  <TitlesOfParts>
    <vt:vector size="10" baseType="lpstr">
      <vt:lpstr>Jan 2024</vt:lpstr>
      <vt:lpstr>Fev 2024</vt:lpstr>
      <vt:lpstr>Mar 2024</vt:lpstr>
      <vt:lpstr>Abr 2024</vt:lpstr>
      <vt:lpstr>Mai 2024</vt:lpstr>
      <vt:lpstr>Jun 2024</vt:lpstr>
      <vt:lpstr>Jul 2024</vt:lpstr>
      <vt:lpstr>Ago 2024</vt:lpstr>
      <vt:lpstr>Set 2024</vt:lpstr>
      <vt:lpstr>Out 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GUSTAVO</dc:creator>
  <cp:lastModifiedBy>Airton Miranda</cp:lastModifiedBy>
  <cp:lastPrinted>2020-09-08T16:56:44Z</cp:lastPrinted>
  <dcterms:created xsi:type="dcterms:W3CDTF">2020-09-03T19:34:17Z</dcterms:created>
  <dcterms:modified xsi:type="dcterms:W3CDTF">2024-12-06T14:00:11Z</dcterms:modified>
</cp:coreProperties>
</file>