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ne\Google Drive\ADAGRO\LAI\Servidores e Cargos (Gustavo Lelis)\"/>
    </mc:Choice>
  </mc:AlternateContent>
  <xr:revisionPtr revIDLastSave="0" documentId="13_ncr:1_{78CA8DC1-208A-4FA1-92E0-C12F3906227F}" xr6:coauthVersionLast="47" xr6:coauthVersionMax="47" xr10:uidLastSave="{00000000-0000-0000-0000-000000000000}"/>
  <bookViews>
    <workbookView xWindow="-120" yWindow="-120" windowWidth="20730" windowHeight="11160" firstSheet="4" activeTab="11" xr2:uid="{00000000-000D-0000-FFFF-FFFF00000000}"/>
  </bookViews>
  <sheets>
    <sheet name="Jan 2022" sheetId="16" r:id="rId1"/>
    <sheet name="Fev 2022" sheetId="17" r:id="rId2"/>
    <sheet name="Mar 2022" sheetId="18" r:id="rId3"/>
    <sheet name="Abr 2022" sheetId="19" r:id="rId4"/>
    <sheet name="Mai 2022" sheetId="20" r:id="rId5"/>
    <sheet name="Jun 2022" sheetId="21" r:id="rId6"/>
    <sheet name="Jul 2022" sheetId="22" r:id="rId7"/>
    <sheet name="Ago 2022" sheetId="23" r:id="rId8"/>
    <sheet name="Set 2022" sheetId="24" r:id="rId9"/>
    <sheet name="Out 2022" sheetId="25" r:id="rId10"/>
    <sheet name="Nov 2022" sheetId="26" r:id="rId11"/>
    <sheet name="Dez 2022" sheetId="27" r:id="rId12"/>
  </sheets>
  <calcPr calcId="191029"/>
</workbook>
</file>

<file path=xl/calcChain.xml><?xml version="1.0" encoding="utf-8"?>
<calcChain xmlns="http://schemas.openxmlformats.org/spreadsheetml/2006/main">
  <c r="I82" i="27" l="1"/>
  <c r="H82" i="27"/>
  <c r="G82" i="27"/>
  <c r="E82" i="27"/>
  <c r="D82" i="27"/>
  <c r="C82" i="27"/>
  <c r="H81" i="27"/>
  <c r="G81" i="27"/>
  <c r="D81" i="27"/>
  <c r="C81" i="27"/>
  <c r="E81" i="27" s="1"/>
  <c r="H80" i="27"/>
  <c r="G80" i="27"/>
  <c r="D80" i="27"/>
  <c r="C80" i="27"/>
  <c r="E80" i="27" s="1"/>
  <c r="I79" i="27"/>
  <c r="H79" i="27"/>
  <c r="H83" i="27" s="1"/>
  <c r="G79" i="27"/>
  <c r="D79" i="27"/>
  <c r="C79" i="27"/>
  <c r="E79" i="27" s="1"/>
  <c r="I78" i="27"/>
  <c r="H78" i="27"/>
  <c r="G78" i="27"/>
  <c r="E78" i="27"/>
  <c r="D78" i="27"/>
  <c r="C78" i="27"/>
  <c r="H77" i="27"/>
  <c r="G77" i="27"/>
  <c r="G83" i="27" s="1"/>
  <c r="I75" i="27"/>
  <c r="I74" i="27"/>
  <c r="I73" i="27"/>
  <c r="I72" i="27"/>
  <c r="I81" i="27" s="1"/>
  <c r="I71" i="27"/>
  <c r="I70" i="27"/>
  <c r="I69" i="27"/>
  <c r="I68" i="27"/>
  <c r="I67" i="27"/>
  <c r="I80" i="27" s="1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77" i="27" s="1"/>
  <c r="I43" i="27"/>
  <c r="I42" i="27"/>
  <c r="I41" i="27"/>
  <c r="I36" i="27"/>
  <c r="H36" i="27"/>
  <c r="G36" i="27"/>
  <c r="D36" i="27"/>
  <c r="C36" i="27"/>
  <c r="E36" i="27" s="1"/>
  <c r="I35" i="27"/>
  <c r="H35" i="27"/>
  <c r="G35" i="27"/>
  <c r="D35" i="27"/>
  <c r="C35" i="27"/>
  <c r="E35" i="27" s="1"/>
  <c r="I34" i="27"/>
  <c r="H34" i="27"/>
  <c r="G34" i="27"/>
  <c r="D34" i="27"/>
  <c r="E34" i="27" s="1"/>
  <c r="C34" i="27"/>
  <c r="I30" i="27"/>
  <c r="I29" i="27"/>
  <c r="I28" i="27"/>
  <c r="I27" i="27"/>
  <c r="I22" i="27"/>
  <c r="H22" i="27"/>
  <c r="G22" i="27"/>
  <c r="D22" i="27"/>
  <c r="C22" i="27"/>
  <c r="E22" i="27" s="1"/>
  <c r="I21" i="27"/>
  <c r="H21" i="27"/>
  <c r="G21" i="27"/>
  <c r="D21" i="27"/>
  <c r="C21" i="27"/>
  <c r="E21" i="27" s="1"/>
  <c r="I20" i="27"/>
  <c r="H20" i="27"/>
  <c r="G20" i="27"/>
  <c r="D20" i="27"/>
  <c r="E20" i="27" s="1"/>
  <c r="C20" i="27"/>
  <c r="I19" i="27"/>
  <c r="H19" i="27"/>
  <c r="G19" i="27"/>
  <c r="D19" i="27"/>
  <c r="C19" i="27"/>
  <c r="E19" i="27" s="1"/>
  <c r="I18" i="27"/>
  <c r="H18" i="27"/>
  <c r="G18" i="27"/>
  <c r="D18" i="27"/>
  <c r="C18" i="27"/>
  <c r="E18" i="27" s="1"/>
  <c r="I17" i="27"/>
  <c r="H17" i="27"/>
  <c r="G17" i="27"/>
  <c r="D17" i="27"/>
  <c r="C17" i="27"/>
  <c r="E17" i="27" s="1"/>
  <c r="I16" i="27"/>
  <c r="H16" i="27"/>
  <c r="G16" i="27"/>
  <c r="D16" i="27"/>
  <c r="E16" i="27" s="1"/>
  <c r="C16" i="27"/>
  <c r="I15" i="27"/>
  <c r="H15" i="27"/>
  <c r="G15" i="27"/>
  <c r="D15" i="27"/>
  <c r="C15" i="27"/>
  <c r="E15" i="27" s="1"/>
  <c r="I14" i="27"/>
  <c r="H14" i="27"/>
  <c r="G14" i="27"/>
  <c r="D14" i="27"/>
  <c r="C14" i="27"/>
  <c r="E14" i="27" s="1"/>
  <c r="I82" i="26"/>
  <c r="H82" i="26"/>
  <c r="G82" i="26"/>
  <c r="E82" i="26"/>
  <c r="D82" i="26"/>
  <c r="C82" i="26"/>
  <c r="H81" i="26"/>
  <c r="G81" i="26"/>
  <c r="D81" i="26"/>
  <c r="C81" i="26"/>
  <c r="E81" i="26" s="1"/>
  <c r="H80" i="26"/>
  <c r="G80" i="26"/>
  <c r="D80" i="26"/>
  <c r="C80" i="26"/>
  <c r="E80" i="26" s="1"/>
  <c r="I79" i="26"/>
  <c r="H79" i="26"/>
  <c r="H83" i="26" s="1"/>
  <c r="G79" i="26"/>
  <c r="D79" i="26"/>
  <c r="C79" i="26"/>
  <c r="E79" i="26" s="1"/>
  <c r="I78" i="26"/>
  <c r="H78" i="26"/>
  <c r="G78" i="26"/>
  <c r="E78" i="26"/>
  <c r="D78" i="26"/>
  <c r="C78" i="26"/>
  <c r="H77" i="26"/>
  <c r="G77" i="26"/>
  <c r="G83" i="26" s="1"/>
  <c r="I75" i="26"/>
  <c r="I74" i="26"/>
  <c r="I73" i="26"/>
  <c r="I72" i="26"/>
  <c r="I81" i="26" s="1"/>
  <c r="I71" i="26"/>
  <c r="I70" i="26"/>
  <c r="I69" i="26"/>
  <c r="I68" i="26"/>
  <c r="I67" i="26"/>
  <c r="I80" i="26" s="1"/>
  <c r="I66" i="26"/>
  <c r="I65" i="26"/>
  <c r="I64" i="26"/>
  <c r="I63" i="26"/>
  <c r="I62" i="26"/>
  <c r="I61" i="26"/>
  <c r="I60" i="26"/>
  <c r="I59" i="26"/>
  <c r="I58" i="26"/>
  <c r="I57" i="26"/>
  <c r="I56" i="26"/>
  <c r="I55" i="26"/>
  <c r="I54" i="26"/>
  <c r="I53" i="26"/>
  <c r="I52" i="26"/>
  <c r="I51" i="26"/>
  <c r="I50" i="26"/>
  <c r="I49" i="26"/>
  <c r="I48" i="26"/>
  <c r="I47" i="26"/>
  <c r="I46" i="26"/>
  <c r="I45" i="26"/>
  <c r="I44" i="26"/>
  <c r="I77" i="26" s="1"/>
  <c r="I43" i="26"/>
  <c r="I42" i="26"/>
  <c r="I41" i="26"/>
  <c r="I36" i="26"/>
  <c r="H36" i="26"/>
  <c r="G36" i="26"/>
  <c r="D36" i="26"/>
  <c r="C36" i="26"/>
  <c r="E36" i="26" s="1"/>
  <c r="I35" i="26"/>
  <c r="H35" i="26"/>
  <c r="G35" i="26"/>
  <c r="D35" i="26"/>
  <c r="C35" i="26"/>
  <c r="E35" i="26" s="1"/>
  <c r="I34" i="26"/>
  <c r="H34" i="26"/>
  <c r="G34" i="26"/>
  <c r="E34" i="26"/>
  <c r="D34" i="26"/>
  <c r="C34" i="26"/>
  <c r="I30" i="26"/>
  <c r="I29" i="26"/>
  <c r="I28" i="26"/>
  <c r="I27" i="26"/>
  <c r="I22" i="26"/>
  <c r="H22" i="26"/>
  <c r="G22" i="26"/>
  <c r="D22" i="26"/>
  <c r="C22" i="26"/>
  <c r="E22" i="26" s="1"/>
  <c r="I21" i="26"/>
  <c r="H21" i="26"/>
  <c r="G21" i="26"/>
  <c r="D21" i="26"/>
  <c r="C21" i="26"/>
  <c r="E21" i="26" s="1"/>
  <c r="I20" i="26"/>
  <c r="H20" i="26"/>
  <c r="G20" i="26"/>
  <c r="D20" i="26"/>
  <c r="E20" i="26" s="1"/>
  <c r="C20" i="26"/>
  <c r="I19" i="26"/>
  <c r="H19" i="26"/>
  <c r="G19" i="26"/>
  <c r="D19" i="26"/>
  <c r="E19" i="26" s="1"/>
  <c r="C19" i="26"/>
  <c r="I18" i="26"/>
  <c r="H18" i="26"/>
  <c r="G18" i="26"/>
  <c r="D18" i="26"/>
  <c r="C18" i="26"/>
  <c r="E18" i="26" s="1"/>
  <c r="I17" i="26"/>
  <c r="H17" i="26"/>
  <c r="G17" i="26"/>
  <c r="D17" i="26"/>
  <c r="C17" i="26"/>
  <c r="E17" i="26" s="1"/>
  <c r="I16" i="26"/>
  <c r="H16" i="26"/>
  <c r="G16" i="26"/>
  <c r="D16" i="26"/>
  <c r="E16" i="26" s="1"/>
  <c r="C16" i="26"/>
  <c r="I15" i="26"/>
  <c r="H15" i="26"/>
  <c r="G15" i="26"/>
  <c r="D15" i="26"/>
  <c r="E15" i="26" s="1"/>
  <c r="C15" i="26"/>
  <c r="I14" i="26"/>
  <c r="H14" i="26"/>
  <c r="G14" i="26"/>
  <c r="D14" i="26"/>
  <c r="C14" i="26"/>
  <c r="E14" i="26" s="1"/>
  <c r="I82" i="25"/>
  <c r="H82" i="25"/>
  <c r="G82" i="25"/>
  <c r="E82" i="25"/>
  <c r="D82" i="25"/>
  <c r="C82" i="25"/>
  <c r="H81" i="25"/>
  <c r="G81" i="25"/>
  <c r="D81" i="25"/>
  <c r="C81" i="25"/>
  <c r="E81" i="25" s="1"/>
  <c r="H80" i="25"/>
  <c r="G80" i="25"/>
  <c r="D80" i="25"/>
  <c r="C80" i="25"/>
  <c r="E80" i="25" s="1"/>
  <c r="I79" i="25"/>
  <c r="H79" i="25"/>
  <c r="H83" i="25" s="1"/>
  <c r="G79" i="25"/>
  <c r="D79" i="25"/>
  <c r="C79" i="25"/>
  <c r="E79" i="25" s="1"/>
  <c r="I78" i="25"/>
  <c r="H78" i="25"/>
  <c r="G78" i="25"/>
  <c r="E78" i="25"/>
  <c r="D78" i="25"/>
  <c r="C78" i="25"/>
  <c r="H77" i="25"/>
  <c r="G77" i="25"/>
  <c r="G83" i="25" s="1"/>
  <c r="I75" i="25"/>
  <c r="I74" i="25"/>
  <c r="I73" i="25"/>
  <c r="I72" i="25"/>
  <c r="I81" i="25" s="1"/>
  <c r="I71" i="25"/>
  <c r="I70" i="25"/>
  <c r="I69" i="25"/>
  <c r="I68" i="25"/>
  <c r="I67" i="25"/>
  <c r="I80" i="25" s="1"/>
  <c r="I66" i="25"/>
  <c r="I65" i="25"/>
  <c r="I64" i="25"/>
  <c r="I63" i="25"/>
  <c r="I62" i="25"/>
  <c r="I61" i="25"/>
  <c r="I60" i="25"/>
  <c r="I59" i="25"/>
  <c r="I58" i="25"/>
  <c r="I57" i="25"/>
  <c r="I56" i="25"/>
  <c r="I55" i="25"/>
  <c r="I54" i="25"/>
  <c r="I53" i="25"/>
  <c r="I52" i="25"/>
  <c r="I51" i="25"/>
  <c r="I50" i="25"/>
  <c r="I49" i="25"/>
  <c r="I48" i="25"/>
  <c r="I47" i="25"/>
  <c r="I46" i="25"/>
  <c r="I45" i="25"/>
  <c r="I44" i="25"/>
  <c r="I77" i="25" s="1"/>
  <c r="I83" i="25" s="1"/>
  <c r="I43" i="25"/>
  <c r="I42" i="25"/>
  <c r="I41" i="25"/>
  <c r="I36" i="25"/>
  <c r="H36" i="25"/>
  <c r="G36" i="25"/>
  <c r="D36" i="25"/>
  <c r="C36" i="25"/>
  <c r="E36" i="25" s="1"/>
  <c r="I35" i="25"/>
  <c r="H35" i="25"/>
  <c r="G35" i="25"/>
  <c r="D35" i="25"/>
  <c r="C35" i="25"/>
  <c r="E35" i="25" s="1"/>
  <c r="I34" i="25"/>
  <c r="H34" i="25"/>
  <c r="G34" i="25"/>
  <c r="D34" i="25"/>
  <c r="C34" i="25"/>
  <c r="E34" i="25" s="1"/>
  <c r="I30" i="25"/>
  <c r="I29" i="25"/>
  <c r="I28" i="25"/>
  <c r="I27" i="25"/>
  <c r="I22" i="25"/>
  <c r="H22" i="25"/>
  <c r="G22" i="25"/>
  <c r="D22" i="25"/>
  <c r="C22" i="25"/>
  <c r="E22" i="25" s="1"/>
  <c r="I21" i="25"/>
  <c r="H21" i="25"/>
  <c r="G21" i="25"/>
  <c r="D21" i="25"/>
  <c r="C21" i="25"/>
  <c r="E21" i="25" s="1"/>
  <c r="I20" i="25"/>
  <c r="H20" i="25"/>
  <c r="G20" i="25"/>
  <c r="D20" i="25"/>
  <c r="C20" i="25"/>
  <c r="E20" i="25" s="1"/>
  <c r="I19" i="25"/>
  <c r="H19" i="25"/>
  <c r="G19" i="25"/>
  <c r="D19" i="25"/>
  <c r="E19" i="25" s="1"/>
  <c r="C19" i="25"/>
  <c r="I18" i="25"/>
  <c r="H18" i="25"/>
  <c r="G18" i="25"/>
  <c r="D18" i="25"/>
  <c r="C18" i="25"/>
  <c r="E18" i="25" s="1"/>
  <c r="I17" i="25"/>
  <c r="H17" i="25"/>
  <c r="G17" i="25"/>
  <c r="D17" i="25"/>
  <c r="C17" i="25"/>
  <c r="E17" i="25" s="1"/>
  <c r="I16" i="25"/>
  <c r="H16" i="25"/>
  <c r="G16" i="25"/>
  <c r="D16" i="25"/>
  <c r="C16" i="25"/>
  <c r="E16" i="25" s="1"/>
  <c r="I15" i="25"/>
  <c r="H15" i="25"/>
  <c r="G15" i="25"/>
  <c r="D15" i="25"/>
  <c r="E15" i="25" s="1"/>
  <c r="C15" i="25"/>
  <c r="I14" i="25"/>
  <c r="H14" i="25"/>
  <c r="G14" i="25"/>
  <c r="D14" i="25"/>
  <c r="C14" i="25"/>
  <c r="E14" i="25" s="1"/>
  <c r="I82" i="24"/>
  <c r="H82" i="24"/>
  <c r="G82" i="24"/>
  <c r="D82" i="24"/>
  <c r="C82" i="24"/>
  <c r="E82" i="24" s="1"/>
  <c r="H81" i="24"/>
  <c r="G81" i="24"/>
  <c r="D81" i="24"/>
  <c r="C81" i="24"/>
  <c r="E81" i="24" s="1"/>
  <c r="H80" i="24"/>
  <c r="G80" i="24"/>
  <c r="D80" i="24"/>
  <c r="C80" i="24"/>
  <c r="E80" i="24" s="1"/>
  <c r="I79" i="24"/>
  <c r="H79" i="24"/>
  <c r="G79" i="24"/>
  <c r="D79" i="24"/>
  <c r="E79" i="24" s="1"/>
  <c r="C79" i="24"/>
  <c r="I78" i="24"/>
  <c r="H78" i="24"/>
  <c r="G78" i="24"/>
  <c r="D78" i="24"/>
  <c r="C78" i="24"/>
  <c r="E78" i="24" s="1"/>
  <c r="H77" i="24"/>
  <c r="H83" i="24" s="1"/>
  <c r="G77" i="24"/>
  <c r="G83" i="24" s="1"/>
  <c r="I75" i="24"/>
  <c r="I74" i="24"/>
  <c r="I73" i="24"/>
  <c r="I72" i="24"/>
  <c r="I81" i="24" s="1"/>
  <c r="I71" i="24"/>
  <c r="I70" i="24"/>
  <c r="I69" i="24"/>
  <c r="I68" i="24"/>
  <c r="I67" i="24"/>
  <c r="I80" i="24" s="1"/>
  <c r="I66" i="24"/>
  <c r="I65" i="24"/>
  <c r="I64" i="24"/>
  <c r="I63" i="24"/>
  <c r="I62" i="24"/>
  <c r="I61" i="24"/>
  <c r="I60" i="24"/>
  <c r="I59" i="24"/>
  <c r="I58" i="24"/>
  <c r="I57" i="24"/>
  <c r="I56" i="24"/>
  <c r="I55" i="24"/>
  <c r="I54" i="24"/>
  <c r="I53" i="24"/>
  <c r="I52" i="24"/>
  <c r="I51" i="24"/>
  <c r="I50" i="24"/>
  <c r="I49" i="24"/>
  <c r="I48" i="24"/>
  <c r="I47" i="24"/>
  <c r="I46" i="24"/>
  <c r="I45" i="24"/>
  <c r="I77" i="24" s="1"/>
  <c r="I44" i="24"/>
  <c r="I43" i="24"/>
  <c r="I42" i="24"/>
  <c r="I41" i="24"/>
  <c r="I36" i="24"/>
  <c r="H36" i="24"/>
  <c r="G36" i="24"/>
  <c r="D36" i="24"/>
  <c r="C36" i="24"/>
  <c r="E36" i="24" s="1"/>
  <c r="H35" i="24"/>
  <c r="G35" i="24"/>
  <c r="D35" i="24"/>
  <c r="C35" i="24"/>
  <c r="E35" i="24" s="1"/>
  <c r="I34" i="24"/>
  <c r="H34" i="24"/>
  <c r="G34" i="24"/>
  <c r="D34" i="24"/>
  <c r="C34" i="24"/>
  <c r="E34" i="24" s="1"/>
  <c r="I30" i="24"/>
  <c r="I35" i="24" s="1"/>
  <c r="I29" i="24"/>
  <c r="I28" i="24"/>
  <c r="I27" i="24"/>
  <c r="I22" i="24"/>
  <c r="H22" i="24"/>
  <c r="G22" i="24"/>
  <c r="D22" i="24"/>
  <c r="C22" i="24"/>
  <c r="E22" i="24" s="1"/>
  <c r="I21" i="24"/>
  <c r="H21" i="24"/>
  <c r="G21" i="24"/>
  <c r="D21" i="24"/>
  <c r="C21" i="24"/>
  <c r="E21" i="24" s="1"/>
  <c r="I20" i="24"/>
  <c r="H20" i="24"/>
  <c r="G20" i="24"/>
  <c r="D20" i="24"/>
  <c r="C20" i="24"/>
  <c r="E20" i="24" s="1"/>
  <c r="I19" i="24"/>
  <c r="H19" i="24"/>
  <c r="G19" i="24"/>
  <c r="E19" i="24"/>
  <c r="D19" i="24"/>
  <c r="C19" i="24"/>
  <c r="I18" i="24"/>
  <c r="H18" i="24"/>
  <c r="G18" i="24"/>
  <c r="D18" i="24"/>
  <c r="C18" i="24"/>
  <c r="E18" i="24" s="1"/>
  <c r="I17" i="24"/>
  <c r="H17" i="24"/>
  <c r="G17" i="24"/>
  <c r="D17" i="24"/>
  <c r="C17" i="24"/>
  <c r="E17" i="24" s="1"/>
  <c r="I16" i="24"/>
  <c r="H16" i="24"/>
  <c r="G16" i="24"/>
  <c r="D16" i="24"/>
  <c r="C16" i="24"/>
  <c r="E16" i="24" s="1"/>
  <c r="I15" i="24"/>
  <c r="H15" i="24"/>
  <c r="G15" i="24"/>
  <c r="E15" i="24"/>
  <c r="D15" i="24"/>
  <c r="C15" i="24"/>
  <c r="I14" i="24"/>
  <c r="H14" i="24"/>
  <c r="G14" i="24"/>
  <c r="D14" i="24"/>
  <c r="C14" i="24"/>
  <c r="E14" i="24" s="1"/>
  <c r="I82" i="23"/>
  <c r="H82" i="23"/>
  <c r="G82" i="23"/>
  <c r="D82" i="23"/>
  <c r="C82" i="23"/>
  <c r="E82" i="23" s="1"/>
  <c r="H81" i="23"/>
  <c r="G81" i="23"/>
  <c r="D81" i="23"/>
  <c r="C81" i="23"/>
  <c r="E81" i="23" s="1"/>
  <c r="H80" i="23"/>
  <c r="G80" i="23"/>
  <c r="E80" i="23"/>
  <c r="D80" i="23"/>
  <c r="C80" i="23"/>
  <c r="I79" i="23"/>
  <c r="H79" i="23"/>
  <c r="G79" i="23"/>
  <c r="D79" i="23"/>
  <c r="C79" i="23"/>
  <c r="E79" i="23" s="1"/>
  <c r="I78" i="23"/>
  <c r="H78" i="23"/>
  <c r="G78" i="23"/>
  <c r="D78" i="23"/>
  <c r="C78" i="23"/>
  <c r="E78" i="23" s="1"/>
  <c r="H77" i="23"/>
  <c r="H83" i="23" s="1"/>
  <c r="G77" i="23"/>
  <c r="G83" i="23" s="1"/>
  <c r="I75" i="23"/>
  <c r="I74" i="23"/>
  <c r="I73" i="23"/>
  <c r="I72" i="23"/>
  <c r="I81" i="23" s="1"/>
  <c r="I71" i="23"/>
  <c r="I70" i="23"/>
  <c r="I69" i="23"/>
  <c r="I68" i="23"/>
  <c r="I67" i="23"/>
  <c r="I80" i="23" s="1"/>
  <c r="I66" i="23"/>
  <c r="I65" i="23"/>
  <c r="I64" i="23"/>
  <c r="I63" i="23"/>
  <c r="I62" i="23"/>
  <c r="I61" i="23"/>
  <c r="I60" i="23"/>
  <c r="I59" i="23"/>
  <c r="I58" i="23"/>
  <c r="I57" i="23"/>
  <c r="I56" i="23"/>
  <c r="I55" i="23"/>
  <c r="I54" i="23"/>
  <c r="I53" i="23"/>
  <c r="I52" i="23"/>
  <c r="I51" i="23"/>
  <c r="I50" i="23"/>
  <c r="I49" i="23"/>
  <c r="I48" i="23"/>
  <c r="I47" i="23"/>
  <c r="I46" i="23"/>
  <c r="I45" i="23"/>
  <c r="I44" i="23"/>
  <c r="I77" i="23" s="1"/>
  <c r="I43" i="23"/>
  <c r="I42" i="23"/>
  <c r="I41" i="23"/>
  <c r="I36" i="23"/>
  <c r="H36" i="23"/>
  <c r="G36" i="23"/>
  <c r="D36" i="23"/>
  <c r="C36" i="23"/>
  <c r="E36" i="23" s="1"/>
  <c r="H35" i="23"/>
  <c r="G35" i="23"/>
  <c r="D35" i="23"/>
  <c r="C35" i="23"/>
  <c r="E35" i="23" s="1"/>
  <c r="I34" i="23"/>
  <c r="H34" i="23"/>
  <c r="G34" i="23"/>
  <c r="D34" i="23"/>
  <c r="E34" i="23" s="1"/>
  <c r="C34" i="23"/>
  <c r="I30" i="23"/>
  <c r="I35" i="23" s="1"/>
  <c r="I29" i="23"/>
  <c r="I28" i="23"/>
  <c r="I27" i="23"/>
  <c r="I22" i="23"/>
  <c r="H22" i="23"/>
  <c r="G22" i="23"/>
  <c r="D22" i="23"/>
  <c r="C22" i="23"/>
  <c r="E22" i="23" s="1"/>
  <c r="I21" i="23"/>
  <c r="H21" i="23"/>
  <c r="G21" i="23"/>
  <c r="D21" i="23"/>
  <c r="C21" i="23"/>
  <c r="E21" i="23" s="1"/>
  <c r="I20" i="23"/>
  <c r="H20" i="23"/>
  <c r="G20" i="23"/>
  <c r="D20" i="23"/>
  <c r="C20" i="23"/>
  <c r="E20" i="23" s="1"/>
  <c r="I19" i="23"/>
  <c r="H19" i="23"/>
  <c r="G19" i="23"/>
  <c r="E19" i="23"/>
  <c r="D19" i="23"/>
  <c r="C19" i="23"/>
  <c r="I18" i="23"/>
  <c r="H18" i="23"/>
  <c r="G18" i="23"/>
  <c r="D18" i="23"/>
  <c r="C18" i="23"/>
  <c r="E18" i="23" s="1"/>
  <c r="I17" i="23"/>
  <c r="H17" i="23"/>
  <c r="G17" i="23"/>
  <c r="D17" i="23"/>
  <c r="C17" i="23"/>
  <c r="E17" i="23" s="1"/>
  <c r="I16" i="23"/>
  <c r="H16" i="23"/>
  <c r="G16" i="23"/>
  <c r="D16" i="23"/>
  <c r="C16" i="23"/>
  <c r="E16" i="23" s="1"/>
  <c r="I15" i="23"/>
  <c r="H15" i="23"/>
  <c r="G15" i="23"/>
  <c r="E15" i="23"/>
  <c r="D15" i="23"/>
  <c r="C15" i="23"/>
  <c r="I14" i="23"/>
  <c r="H14" i="23"/>
  <c r="G14" i="23"/>
  <c r="D14" i="23"/>
  <c r="C14" i="23"/>
  <c r="E14" i="23" s="1"/>
  <c r="I83" i="27" l="1"/>
  <c r="I83" i="26"/>
  <c r="I83" i="24"/>
  <c r="I83" i="23"/>
  <c r="I82" i="22" l="1"/>
  <c r="H82" i="22"/>
  <c r="G82" i="22"/>
  <c r="E82" i="22"/>
  <c r="D82" i="22"/>
  <c r="C82" i="22"/>
  <c r="H81" i="22"/>
  <c r="G81" i="22"/>
  <c r="D81" i="22"/>
  <c r="C81" i="22"/>
  <c r="E81" i="22" s="1"/>
  <c r="H80" i="22"/>
  <c r="G80" i="22"/>
  <c r="D80" i="22"/>
  <c r="C80" i="22"/>
  <c r="E80" i="22" s="1"/>
  <c r="I79" i="22"/>
  <c r="H79" i="22"/>
  <c r="H83" i="22" s="1"/>
  <c r="G79" i="22"/>
  <c r="D79" i="22"/>
  <c r="C79" i="22"/>
  <c r="E79" i="22" s="1"/>
  <c r="I78" i="22"/>
  <c r="H78" i="22"/>
  <c r="G78" i="22"/>
  <c r="E78" i="22"/>
  <c r="D78" i="22"/>
  <c r="C78" i="22"/>
  <c r="H77" i="22"/>
  <c r="G77" i="22"/>
  <c r="G83" i="22" s="1"/>
  <c r="I75" i="22"/>
  <c r="I74" i="22"/>
  <c r="I73" i="22"/>
  <c r="I72" i="22"/>
  <c r="I81" i="22" s="1"/>
  <c r="I71" i="22"/>
  <c r="I70" i="22"/>
  <c r="I69" i="22"/>
  <c r="I68" i="22"/>
  <c r="I67" i="22"/>
  <c r="I80" i="22" s="1"/>
  <c r="I66" i="22"/>
  <c r="I65" i="22"/>
  <c r="I64" i="22"/>
  <c r="I63" i="22"/>
  <c r="I62" i="22"/>
  <c r="I61" i="22"/>
  <c r="I60" i="22"/>
  <c r="I59" i="22"/>
  <c r="I58" i="22"/>
  <c r="I57" i="22"/>
  <c r="I56" i="22"/>
  <c r="I55" i="22"/>
  <c r="I54" i="22"/>
  <c r="I53" i="22"/>
  <c r="I52" i="22"/>
  <c r="I51" i="22"/>
  <c r="I50" i="22"/>
  <c r="I49" i="22"/>
  <c r="I48" i="22"/>
  <c r="I47" i="22"/>
  <c r="I46" i="22"/>
  <c r="I45" i="22"/>
  <c r="I44" i="22"/>
  <c r="I77" i="22" s="1"/>
  <c r="I43" i="22"/>
  <c r="I42" i="22"/>
  <c r="I41" i="22"/>
  <c r="I36" i="22"/>
  <c r="H36" i="22"/>
  <c r="G36" i="22"/>
  <c r="D36" i="22"/>
  <c r="C36" i="22"/>
  <c r="E36" i="22" s="1"/>
  <c r="I35" i="22"/>
  <c r="H35" i="22"/>
  <c r="G35" i="22"/>
  <c r="D35" i="22"/>
  <c r="C35" i="22"/>
  <c r="E35" i="22" s="1"/>
  <c r="I34" i="22"/>
  <c r="H34" i="22"/>
  <c r="G34" i="22"/>
  <c r="D34" i="22"/>
  <c r="E34" i="22" s="1"/>
  <c r="C34" i="22"/>
  <c r="I30" i="22"/>
  <c r="I29" i="22"/>
  <c r="I28" i="22"/>
  <c r="I27" i="22"/>
  <c r="I22" i="22"/>
  <c r="H22" i="22"/>
  <c r="G22" i="22"/>
  <c r="D22" i="22"/>
  <c r="C22" i="22"/>
  <c r="E22" i="22" s="1"/>
  <c r="I21" i="22"/>
  <c r="H21" i="22"/>
  <c r="G21" i="22"/>
  <c r="D21" i="22"/>
  <c r="C21" i="22"/>
  <c r="E21" i="22" s="1"/>
  <c r="I20" i="22"/>
  <c r="H20" i="22"/>
  <c r="G20" i="22"/>
  <c r="D20" i="22"/>
  <c r="E20" i="22" s="1"/>
  <c r="C20" i="22"/>
  <c r="I19" i="22"/>
  <c r="H19" i="22"/>
  <c r="G19" i="22"/>
  <c r="D19" i="22"/>
  <c r="E19" i="22" s="1"/>
  <c r="C19" i="22"/>
  <c r="I18" i="22"/>
  <c r="H18" i="22"/>
  <c r="G18" i="22"/>
  <c r="D18" i="22"/>
  <c r="C18" i="22"/>
  <c r="E18" i="22" s="1"/>
  <c r="I17" i="22"/>
  <c r="H17" i="22"/>
  <c r="G17" i="22"/>
  <c r="D17" i="22"/>
  <c r="C17" i="22"/>
  <c r="E17" i="22" s="1"/>
  <c r="I16" i="22"/>
  <c r="H16" i="22"/>
  <c r="G16" i="22"/>
  <c r="D16" i="22"/>
  <c r="E16" i="22" s="1"/>
  <c r="C16" i="22"/>
  <c r="I15" i="22"/>
  <c r="H15" i="22"/>
  <c r="G15" i="22"/>
  <c r="D15" i="22"/>
  <c r="E15" i="22" s="1"/>
  <c r="C15" i="22"/>
  <c r="I14" i="22"/>
  <c r="H14" i="22"/>
  <c r="G14" i="22"/>
  <c r="D14" i="22"/>
  <c r="C14" i="22"/>
  <c r="E14" i="22" s="1"/>
  <c r="I82" i="21"/>
  <c r="H82" i="21"/>
  <c r="G82" i="21"/>
  <c r="E82" i="21"/>
  <c r="D82" i="21"/>
  <c r="C82" i="21"/>
  <c r="H81" i="21"/>
  <c r="G81" i="21"/>
  <c r="D81" i="21"/>
  <c r="C81" i="21"/>
  <c r="E81" i="21" s="1"/>
  <c r="H80" i="21"/>
  <c r="G80" i="21"/>
  <c r="D80" i="21"/>
  <c r="C80" i="21"/>
  <c r="E80" i="21" s="1"/>
  <c r="I79" i="21"/>
  <c r="H79" i="21"/>
  <c r="H83" i="21" s="1"/>
  <c r="G79" i="21"/>
  <c r="D79" i="21"/>
  <c r="C79" i="21"/>
  <c r="E79" i="21" s="1"/>
  <c r="I78" i="21"/>
  <c r="H78" i="21"/>
  <c r="G78" i="21"/>
  <c r="E78" i="21"/>
  <c r="D78" i="21"/>
  <c r="C78" i="21"/>
  <c r="H77" i="21"/>
  <c r="G77" i="21"/>
  <c r="G83" i="21" s="1"/>
  <c r="I75" i="21"/>
  <c r="I74" i="21"/>
  <c r="I73" i="21"/>
  <c r="I72" i="21"/>
  <c r="I81" i="21" s="1"/>
  <c r="I71" i="21"/>
  <c r="I70" i="21"/>
  <c r="I69" i="21"/>
  <c r="I68" i="21"/>
  <c r="I67" i="21"/>
  <c r="I80" i="21" s="1"/>
  <c r="I66" i="21"/>
  <c r="I65" i="21"/>
  <c r="I64" i="21"/>
  <c r="I63" i="21"/>
  <c r="I62" i="21"/>
  <c r="I61" i="21"/>
  <c r="I60" i="21"/>
  <c r="I59" i="21"/>
  <c r="I58" i="21"/>
  <c r="I57" i="21"/>
  <c r="I56" i="21"/>
  <c r="I55" i="21"/>
  <c r="I54" i="21"/>
  <c r="I53" i="21"/>
  <c r="I52" i="21"/>
  <c r="I51" i="21"/>
  <c r="I50" i="21"/>
  <c r="I49" i="21"/>
  <c r="I48" i="21"/>
  <c r="I47" i="21"/>
  <c r="I46" i="21"/>
  <c r="I45" i="21"/>
  <c r="I44" i="21"/>
  <c r="I77" i="21" s="1"/>
  <c r="I43" i="21"/>
  <c r="I42" i="21"/>
  <c r="I41" i="21"/>
  <c r="I36" i="21"/>
  <c r="H36" i="21"/>
  <c r="G36" i="21"/>
  <c r="D36" i="21"/>
  <c r="C36" i="21"/>
  <c r="E36" i="21" s="1"/>
  <c r="H35" i="21"/>
  <c r="G35" i="21"/>
  <c r="D35" i="21"/>
  <c r="C35" i="21"/>
  <c r="E35" i="21" s="1"/>
  <c r="I34" i="21"/>
  <c r="H34" i="21"/>
  <c r="G34" i="21"/>
  <c r="D34" i="21"/>
  <c r="E34" i="21" s="1"/>
  <c r="C34" i="21"/>
  <c r="I30" i="21"/>
  <c r="I35" i="21" s="1"/>
  <c r="I29" i="21"/>
  <c r="I28" i="21"/>
  <c r="I27" i="21"/>
  <c r="J22" i="21"/>
  <c r="I22" i="21"/>
  <c r="H22" i="21"/>
  <c r="G22" i="21"/>
  <c r="D22" i="21"/>
  <c r="C22" i="21"/>
  <c r="E22" i="21" s="1"/>
  <c r="I21" i="21"/>
  <c r="H21" i="21"/>
  <c r="G21" i="21"/>
  <c r="D21" i="21"/>
  <c r="C21" i="21"/>
  <c r="E21" i="21" s="1"/>
  <c r="J20" i="21"/>
  <c r="I20" i="21"/>
  <c r="H20" i="21"/>
  <c r="G20" i="21"/>
  <c r="D20" i="21"/>
  <c r="C20" i="21"/>
  <c r="E20" i="21" s="1"/>
  <c r="J19" i="21"/>
  <c r="I19" i="21"/>
  <c r="H19" i="21"/>
  <c r="G19" i="21"/>
  <c r="D19" i="21"/>
  <c r="C19" i="21"/>
  <c r="E19" i="21" s="1"/>
  <c r="J18" i="21"/>
  <c r="I18" i="21"/>
  <c r="H18" i="21"/>
  <c r="G18" i="21"/>
  <c r="D18" i="21"/>
  <c r="C18" i="21"/>
  <c r="E18" i="21" s="1"/>
  <c r="I17" i="21"/>
  <c r="H17" i="21"/>
  <c r="G17" i="21"/>
  <c r="D17" i="21"/>
  <c r="C17" i="21"/>
  <c r="E17" i="21" s="1"/>
  <c r="J16" i="21"/>
  <c r="I16" i="21"/>
  <c r="H16" i="21"/>
  <c r="G16" i="21"/>
  <c r="E16" i="21"/>
  <c r="D16" i="21"/>
  <c r="C16" i="21"/>
  <c r="J15" i="21"/>
  <c r="I15" i="21"/>
  <c r="H15" i="21"/>
  <c r="G15" i="21"/>
  <c r="E15" i="21"/>
  <c r="D15" i="21"/>
  <c r="C15" i="21"/>
  <c r="J14" i="21"/>
  <c r="I14" i="21"/>
  <c r="H14" i="21"/>
  <c r="G14" i="21"/>
  <c r="D14" i="21"/>
  <c r="C14" i="21"/>
  <c r="E14" i="21" s="1"/>
  <c r="J10" i="21"/>
  <c r="J17" i="21" s="1"/>
  <c r="J9" i="21"/>
  <c r="J8" i="21"/>
  <c r="J7" i="21"/>
  <c r="J21" i="21" s="1"/>
  <c r="J6" i="21"/>
  <c r="J5" i="21"/>
  <c r="J4" i="21"/>
  <c r="I83" i="22" l="1"/>
  <c r="I83" i="21"/>
  <c r="I82" i="20" l="1"/>
  <c r="H82" i="20"/>
  <c r="G82" i="20"/>
  <c r="E82" i="20"/>
  <c r="D82" i="20"/>
  <c r="C82" i="20"/>
  <c r="H81" i="20"/>
  <c r="G81" i="20"/>
  <c r="D81" i="20"/>
  <c r="C81" i="20"/>
  <c r="E81" i="20" s="1"/>
  <c r="H80" i="20"/>
  <c r="G80" i="20"/>
  <c r="D80" i="20"/>
  <c r="C80" i="20"/>
  <c r="E80" i="20" s="1"/>
  <c r="I79" i="20"/>
  <c r="H79" i="20"/>
  <c r="H83" i="20" s="1"/>
  <c r="G79" i="20"/>
  <c r="D79" i="20"/>
  <c r="C79" i="20"/>
  <c r="E79" i="20" s="1"/>
  <c r="I78" i="20"/>
  <c r="H78" i="20"/>
  <c r="G78" i="20"/>
  <c r="E78" i="20"/>
  <c r="D78" i="20"/>
  <c r="C78" i="20"/>
  <c r="H77" i="20"/>
  <c r="G77" i="20"/>
  <c r="G83" i="20" s="1"/>
  <c r="I75" i="20"/>
  <c r="I74" i="20"/>
  <c r="I73" i="20"/>
  <c r="I72" i="20"/>
  <c r="I81" i="20" s="1"/>
  <c r="I71" i="20"/>
  <c r="I70" i="20"/>
  <c r="I69" i="20"/>
  <c r="I68" i="20"/>
  <c r="I67" i="20"/>
  <c r="I80" i="20" s="1"/>
  <c r="I66" i="20"/>
  <c r="I65" i="20"/>
  <c r="I64" i="20"/>
  <c r="I63" i="20"/>
  <c r="I62" i="20"/>
  <c r="I61" i="20"/>
  <c r="I60" i="20"/>
  <c r="I59" i="20"/>
  <c r="I58" i="20"/>
  <c r="I57" i="20"/>
  <c r="I56" i="20"/>
  <c r="I55" i="20"/>
  <c r="I54" i="20"/>
  <c r="I53" i="20"/>
  <c r="I52" i="20"/>
  <c r="I51" i="20"/>
  <c r="I50" i="20"/>
  <c r="I49" i="20"/>
  <c r="I48" i="20"/>
  <c r="I47" i="20"/>
  <c r="I46" i="20"/>
  <c r="I45" i="20"/>
  <c r="I44" i="20"/>
  <c r="I77" i="20" s="1"/>
  <c r="I43" i="20"/>
  <c r="I42" i="20"/>
  <c r="I41" i="20"/>
  <c r="I36" i="20"/>
  <c r="H36" i="20"/>
  <c r="G36" i="20"/>
  <c r="D36" i="20"/>
  <c r="C36" i="20"/>
  <c r="E36" i="20" s="1"/>
  <c r="H35" i="20"/>
  <c r="G35" i="20"/>
  <c r="D35" i="20"/>
  <c r="C35" i="20"/>
  <c r="E35" i="20" s="1"/>
  <c r="I34" i="20"/>
  <c r="H34" i="20"/>
  <c r="G34" i="20"/>
  <c r="D34" i="20"/>
  <c r="C34" i="20"/>
  <c r="E34" i="20" s="1"/>
  <c r="I30" i="20"/>
  <c r="I35" i="20" s="1"/>
  <c r="I29" i="20"/>
  <c r="I28" i="20"/>
  <c r="I27" i="20"/>
  <c r="J22" i="20"/>
  <c r="I22" i="20"/>
  <c r="H22" i="20"/>
  <c r="G22" i="20"/>
  <c r="D22" i="20"/>
  <c r="E22" i="20" s="1"/>
  <c r="C22" i="20"/>
  <c r="I21" i="20"/>
  <c r="H21" i="20"/>
  <c r="G21" i="20"/>
  <c r="D21" i="20"/>
  <c r="C21" i="20"/>
  <c r="E21" i="20" s="1"/>
  <c r="J20" i="20"/>
  <c r="I20" i="20"/>
  <c r="H20" i="20"/>
  <c r="G20" i="20"/>
  <c r="D20" i="20"/>
  <c r="C20" i="20"/>
  <c r="E20" i="20" s="1"/>
  <c r="J19" i="20"/>
  <c r="I19" i="20"/>
  <c r="H19" i="20"/>
  <c r="G19" i="20"/>
  <c r="D19" i="20"/>
  <c r="C19" i="20"/>
  <c r="E19" i="20" s="1"/>
  <c r="J18" i="20"/>
  <c r="I18" i="20"/>
  <c r="H18" i="20"/>
  <c r="G18" i="20"/>
  <c r="D18" i="20"/>
  <c r="C18" i="20"/>
  <c r="E18" i="20" s="1"/>
  <c r="I17" i="20"/>
  <c r="H17" i="20"/>
  <c r="G17" i="20"/>
  <c r="E17" i="20"/>
  <c r="D17" i="20"/>
  <c r="C17" i="20"/>
  <c r="J16" i="20"/>
  <c r="I16" i="20"/>
  <c r="H16" i="20"/>
  <c r="G16" i="20"/>
  <c r="D16" i="20"/>
  <c r="C16" i="20"/>
  <c r="E16" i="20" s="1"/>
  <c r="J15" i="20"/>
  <c r="I15" i="20"/>
  <c r="H15" i="20"/>
  <c r="G15" i="20"/>
  <c r="E15" i="20"/>
  <c r="D15" i="20"/>
  <c r="C15" i="20"/>
  <c r="J14" i="20"/>
  <c r="I14" i="20"/>
  <c r="H14" i="20"/>
  <c r="G14" i="20"/>
  <c r="D14" i="20"/>
  <c r="E14" i="20" s="1"/>
  <c r="C14" i="20"/>
  <c r="J10" i="20"/>
  <c r="J17" i="20" s="1"/>
  <c r="J9" i="20"/>
  <c r="J8" i="20"/>
  <c r="J7" i="20"/>
  <c r="J21" i="20" s="1"/>
  <c r="J6" i="20"/>
  <c r="J5" i="20"/>
  <c r="J4" i="20"/>
  <c r="I82" i="19"/>
  <c r="H82" i="19"/>
  <c r="G82" i="19"/>
  <c r="D82" i="19"/>
  <c r="C82" i="19"/>
  <c r="E82" i="19" s="1"/>
  <c r="H81" i="19"/>
  <c r="G81" i="19"/>
  <c r="D81" i="19"/>
  <c r="E81" i="19" s="1"/>
  <c r="C81" i="19"/>
  <c r="H80" i="19"/>
  <c r="G80" i="19"/>
  <c r="D80" i="19"/>
  <c r="C80" i="19"/>
  <c r="E80" i="19" s="1"/>
  <c r="I79" i="19"/>
  <c r="H79" i="19"/>
  <c r="G79" i="19"/>
  <c r="D79" i="19"/>
  <c r="E79" i="19" s="1"/>
  <c r="C79" i="19"/>
  <c r="I78" i="19"/>
  <c r="H78" i="19"/>
  <c r="G78" i="19"/>
  <c r="D78" i="19"/>
  <c r="C78" i="19"/>
  <c r="E78" i="19" s="1"/>
  <c r="H77" i="19"/>
  <c r="H83" i="19" s="1"/>
  <c r="G77" i="19"/>
  <c r="G83" i="19" s="1"/>
  <c r="I75" i="19"/>
  <c r="I74" i="19"/>
  <c r="I73" i="19"/>
  <c r="I72" i="19"/>
  <c r="I81" i="19" s="1"/>
  <c r="I71" i="19"/>
  <c r="I70" i="19"/>
  <c r="I69" i="19"/>
  <c r="I68" i="19"/>
  <c r="I67" i="19"/>
  <c r="I66" i="19"/>
  <c r="I65" i="19"/>
  <c r="I64" i="19"/>
  <c r="I63" i="19"/>
  <c r="I62" i="19"/>
  <c r="I61" i="19"/>
  <c r="I60" i="19"/>
  <c r="I59" i="19"/>
  <c r="I58" i="19"/>
  <c r="I57" i="19"/>
  <c r="I56" i="19"/>
  <c r="I55" i="19"/>
  <c r="I54" i="19"/>
  <c r="I53" i="19"/>
  <c r="I52" i="19"/>
  <c r="I51" i="19"/>
  <c r="I50" i="19"/>
  <c r="I49" i="19"/>
  <c r="I48" i="19"/>
  <c r="I47" i="19"/>
  <c r="I46" i="19"/>
  <c r="I45" i="19"/>
  <c r="I44" i="19"/>
  <c r="I43" i="19"/>
  <c r="I42" i="19"/>
  <c r="I41" i="19"/>
  <c r="I36" i="19"/>
  <c r="H36" i="19"/>
  <c r="G36" i="19"/>
  <c r="D36" i="19"/>
  <c r="C36" i="19"/>
  <c r="E36" i="19" s="1"/>
  <c r="H35" i="19"/>
  <c r="G35" i="19"/>
  <c r="D35" i="19"/>
  <c r="E35" i="19" s="1"/>
  <c r="C35" i="19"/>
  <c r="I34" i="19"/>
  <c r="H34" i="19"/>
  <c r="G34" i="19"/>
  <c r="D34" i="19"/>
  <c r="C34" i="19"/>
  <c r="I30" i="19"/>
  <c r="I35" i="19" s="1"/>
  <c r="I29" i="19"/>
  <c r="I28" i="19"/>
  <c r="I27" i="19"/>
  <c r="J22" i="19"/>
  <c r="I22" i="19"/>
  <c r="H22" i="19"/>
  <c r="G22" i="19"/>
  <c r="E22" i="19"/>
  <c r="D22" i="19"/>
  <c r="C22" i="19"/>
  <c r="I21" i="19"/>
  <c r="H21" i="19"/>
  <c r="G21" i="19"/>
  <c r="D21" i="19"/>
  <c r="C21" i="19"/>
  <c r="J20" i="19"/>
  <c r="I20" i="19"/>
  <c r="H20" i="19"/>
  <c r="G20" i="19"/>
  <c r="D20" i="19"/>
  <c r="C20" i="19"/>
  <c r="E20" i="19" s="1"/>
  <c r="I19" i="19"/>
  <c r="H19" i="19"/>
  <c r="G19" i="19"/>
  <c r="D19" i="19"/>
  <c r="C19" i="19"/>
  <c r="J18" i="19"/>
  <c r="I18" i="19"/>
  <c r="H18" i="19"/>
  <c r="G18" i="19"/>
  <c r="D18" i="19"/>
  <c r="E18" i="19" s="1"/>
  <c r="C18" i="19"/>
  <c r="I17" i="19"/>
  <c r="H17" i="19"/>
  <c r="G17" i="19"/>
  <c r="D17" i="19"/>
  <c r="C17" i="19"/>
  <c r="E17" i="19" s="1"/>
  <c r="J16" i="19"/>
  <c r="I16" i="19"/>
  <c r="H16" i="19"/>
  <c r="G16" i="19"/>
  <c r="D16" i="19"/>
  <c r="C16" i="19"/>
  <c r="J15" i="19"/>
  <c r="I15" i="19"/>
  <c r="H15" i="19"/>
  <c r="G15" i="19"/>
  <c r="D15" i="19"/>
  <c r="C15" i="19"/>
  <c r="E15" i="19" s="1"/>
  <c r="J14" i="19"/>
  <c r="I14" i="19"/>
  <c r="H14" i="19"/>
  <c r="G14" i="19"/>
  <c r="D14" i="19"/>
  <c r="E14" i="19" s="1"/>
  <c r="C14" i="19"/>
  <c r="J10" i="19"/>
  <c r="J17" i="19" s="1"/>
  <c r="J9" i="19"/>
  <c r="J8" i="19"/>
  <c r="J19" i="19" s="1"/>
  <c r="J7" i="19"/>
  <c r="J21" i="19" s="1"/>
  <c r="J6" i="19"/>
  <c r="J5" i="19"/>
  <c r="J4" i="19"/>
  <c r="I82" i="18"/>
  <c r="H82" i="18"/>
  <c r="G82" i="18"/>
  <c r="D82" i="18"/>
  <c r="C82" i="18"/>
  <c r="H81" i="18"/>
  <c r="G81" i="18"/>
  <c r="D81" i="18"/>
  <c r="C81" i="18"/>
  <c r="E81" i="18" s="1"/>
  <c r="H80" i="18"/>
  <c r="G80" i="18"/>
  <c r="D80" i="18"/>
  <c r="C80" i="18"/>
  <c r="E80" i="18" s="1"/>
  <c r="I79" i="18"/>
  <c r="H79" i="18"/>
  <c r="G79" i="18"/>
  <c r="E79" i="18"/>
  <c r="D79" i="18"/>
  <c r="C79" i="18"/>
  <c r="I78" i="18"/>
  <c r="H78" i="18"/>
  <c r="G78" i="18"/>
  <c r="D78" i="18"/>
  <c r="C78" i="18"/>
  <c r="H77" i="18"/>
  <c r="G77" i="18"/>
  <c r="I75" i="18"/>
  <c r="I74" i="18"/>
  <c r="I73" i="18"/>
  <c r="I72" i="18"/>
  <c r="I71" i="18"/>
  <c r="I70" i="18"/>
  <c r="I69" i="18"/>
  <c r="I68" i="18"/>
  <c r="I67" i="18"/>
  <c r="I80" i="18" s="1"/>
  <c r="I66" i="18"/>
  <c r="I65" i="18"/>
  <c r="I64" i="18"/>
  <c r="I63" i="18"/>
  <c r="I62" i="18"/>
  <c r="I61" i="18"/>
  <c r="I60" i="18"/>
  <c r="I59" i="18"/>
  <c r="I58" i="18"/>
  <c r="I57" i="18"/>
  <c r="I56" i="18"/>
  <c r="I55" i="18"/>
  <c r="I54" i="18"/>
  <c r="I53" i="18"/>
  <c r="I52" i="18"/>
  <c r="I51" i="18"/>
  <c r="I50" i="18"/>
  <c r="I49" i="18"/>
  <c r="I48" i="18"/>
  <c r="I47" i="18"/>
  <c r="I46" i="18"/>
  <c r="I45" i="18"/>
  <c r="I44" i="18"/>
  <c r="I43" i="18"/>
  <c r="I42" i="18"/>
  <c r="I41" i="18"/>
  <c r="I36" i="18"/>
  <c r="H36" i="18"/>
  <c r="G36" i="18"/>
  <c r="D36" i="18"/>
  <c r="C36" i="18"/>
  <c r="H35" i="18"/>
  <c r="G35" i="18"/>
  <c r="D35" i="18"/>
  <c r="C35" i="18"/>
  <c r="I34" i="18"/>
  <c r="H34" i="18"/>
  <c r="G34" i="18"/>
  <c r="D34" i="18"/>
  <c r="C34" i="18"/>
  <c r="E34" i="18" s="1"/>
  <c r="I30" i="18"/>
  <c r="I35" i="18" s="1"/>
  <c r="I29" i="18"/>
  <c r="I28" i="18"/>
  <c r="I27" i="18"/>
  <c r="J22" i="18"/>
  <c r="I22" i="18"/>
  <c r="H22" i="18"/>
  <c r="G22" i="18"/>
  <c r="D22" i="18"/>
  <c r="C22" i="18"/>
  <c r="E22" i="18" s="1"/>
  <c r="I21" i="18"/>
  <c r="H21" i="18"/>
  <c r="G21" i="18"/>
  <c r="D21" i="18"/>
  <c r="C21" i="18"/>
  <c r="J20" i="18"/>
  <c r="I20" i="18"/>
  <c r="H20" i="18"/>
  <c r="G20" i="18"/>
  <c r="D20" i="18"/>
  <c r="C20" i="18"/>
  <c r="I19" i="18"/>
  <c r="H19" i="18"/>
  <c r="G19" i="18"/>
  <c r="D19" i="18"/>
  <c r="C19" i="18"/>
  <c r="E19" i="18" s="1"/>
  <c r="J18" i="18"/>
  <c r="I18" i="18"/>
  <c r="H18" i="18"/>
  <c r="G18" i="18"/>
  <c r="D18" i="18"/>
  <c r="C18" i="18"/>
  <c r="E18" i="18" s="1"/>
  <c r="I17" i="18"/>
  <c r="H17" i="18"/>
  <c r="G17" i="18"/>
  <c r="D17" i="18"/>
  <c r="C17" i="18"/>
  <c r="J16" i="18"/>
  <c r="I16" i="18"/>
  <c r="H16" i="18"/>
  <c r="G16" i="18"/>
  <c r="D16" i="18"/>
  <c r="C16" i="18"/>
  <c r="J15" i="18"/>
  <c r="I15" i="18"/>
  <c r="H15" i="18"/>
  <c r="G15" i="18"/>
  <c r="D15" i="18"/>
  <c r="C15" i="18"/>
  <c r="J14" i="18"/>
  <c r="I14" i="18"/>
  <c r="H14" i="18"/>
  <c r="G14" i="18"/>
  <c r="D14" i="18"/>
  <c r="C14" i="18"/>
  <c r="J10" i="18"/>
  <c r="J17" i="18" s="1"/>
  <c r="J9" i="18"/>
  <c r="J8" i="18"/>
  <c r="J19" i="18" s="1"/>
  <c r="J7" i="18"/>
  <c r="J21" i="18" s="1"/>
  <c r="J6" i="18"/>
  <c r="J5" i="18"/>
  <c r="J4" i="18"/>
  <c r="I82" i="17"/>
  <c r="H82" i="17"/>
  <c r="G82" i="17"/>
  <c r="D82" i="17"/>
  <c r="C82" i="17"/>
  <c r="H81" i="17"/>
  <c r="G81" i="17"/>
  <c r="E81" i="17"/>
  <c r="D81" i="17"/>
  <c r="C81" i="17"/>
  <c r="H80" i="17"/>
  <c r="G80" i="17"/>
  <c r="D80" i="17"/>
  <c r="C80" i="17"/>
  <c r="E80" i="17" s="1"/>
  <c r="I79" i="17"/>
  <c r="H79" i="17"/>
  <c r="G79" i="17"/>
  <c r="D79" i="17"/>
  <c r="C79" i="17"/>
  <c r="E79" i="17" s="1"/>
  <c r="I78" i="17"/>
  <c r="H78" i="17"/>
  <c r="G78" i="17"/>
  <c r="D78" i="17"/>
  <c r="C78" i="17"/>
  <c r="H77" i="17"/>
  <c r="G77" i="17"/>
  <c r="I75" i="17"/>
  <c r="I74" i="17"/>
  <c r="I73" i="17"/>
  <c r="I72" i="17"/>
  <c r="I71" i="17"/>
  <c r="I70" i="17"/>
  <c r="I69" i="17"/>
  <c r="I68" i="17"/>
  <c r="I67" i="17"/>
  <c r="I80" i="17" s="1"/>
  <c r="I66" i="17"/>
  <c r="I65" i="17"/>
  <c r="I64" i="17"/>
  <c r="I63" i="17"/>
  <c r="I62" i="17"/>
  <c r="I61" i="17"/>
  <c r="I60" i="17"/>
  <c r="I59" i="17"/>
  <c r="I58" i="17"/>
  <c r="I57" i="17"/>
  <c r="I56" i="17"/>
  <c r="I55" i="17"/>
  <c r="I54" i="17"/>
  <c r="I53" i="17"/>
  <c r="I52" i="17"/>
  <c r="I51" i="17"/>
  <c r="I50" i="17"/>
  <c r="I49" i="17"/>
  <c r="I48" i="17"/>
  <c r="I47" i="17"/>
  <c r="I46" i="17"/>
  <c r="I45" i="17"/>
  <c r="I44" i="17"/>
  <c r="I43" i="17"/>
  <c r="I42" i="17"/>
  <c r="I41" i="17"/>
  <c r="I36" i="17"/>
  <c r="H36" i="17"/>
  <c r="G36" i="17"/>
  <c r="D36" i="17"/>
  <c r="C36" i="17"/>
  <c r="H35" i="17"/>
  <c r="G35" i="17"/>
  <c r="D35" i="17"/>
  <c r="C35" i="17"/>
  <c r="I34" i="17"/>
  <c r="H34" i="17"/>
  <c r="G34" i="17"/>
  <c r="D34" i="17"/>
  <c r="C34" i="17"/>
  <c r="E34" i="17" s="1"/>
  <c r="I30" i="17"/>
  <c r="I35" i="17" s="1"/>
  <c r="I29" i="17"/>
  <c r="I28" i="17"/>
  <c r="I27" i="17"/>
  <c r="J22" i="17"/>
  <c r="I22" i="17"/>
  <c r="H22" i="17"/>
  <c r="G22" i="17"/>
  <c r="D22" i="17"/>
  <c r="C22" i="17"/>
  <c r="E22" i="17" s="1"/>
  <c r="I21" i="17"/>
  <c r="H21" i="17"/>
  <c r="G21" i="17"/>
  <c r="D21" i="17"/>
  <c r="C21" i="17"/>
  <c r="J20" i="17"/>
  <c r="I20" i="17"/>
  <c r="H20" i="17"/>
  <c r="G20" i="17"/>
  <c r="D20" i="17"/>
  <c r="C20" i="17"/>
  <c r="I19" i="17"/>
  <c r="H19" i="17"/>
  <c r="G19" i="17"/>
  <c r="D19" i="17"/>
  <c r="C19" i="17"/>
  <c r="E19" i="17" s="1"/>
  <c r="J18" i="17"/>
  <c r="I18" i="17"/>
  <c r="H18" i="17"/>
  <c r="G18" i="17"/>
  <c r="D18" i="17"/>
  <c r="C18" i="17"/>
  <c r="E18" i="17" s="1"/>
  <c r="I17" i="17"/>
  <c r="H17" i="17"/>
  <c r="G17" i="17"/>
  <c r="D17" i="17"/>
  <c r="C17" i="17"/>
  <c r="J16" i="17"/>
  <c r="I16" i="17"/>
  <c r="H16" i="17"/>
  <c r="G16" i="17"/>
  <c r="D16" i="17"/>
  <c r="C16" i="17"/>
  <c r="J15" i="17"/>
  <c r="I15" i="17"/>
  <c r="H15" i="17"/>
  <c r="G15" i="17"/>
  <c r="D15" i="17"/>
  <c r="C15" i="17"/>
  <c r="J14" i="17"/>
  <c r="I14" i="17"/>
  <c r="H14" i="17"/>
  <c r="G14" i="17"/>
  <c r="D14" i="17"/>
  <c r="C14" i="17"/>
  <c r="J10" i="17"/>
  <c r="J17" i="17" s="1"/>
  <c r="J9" i="17"/>
  <c r="J8" i="17"/>
  <c r="J19" i="17" s="1"/>
  <c r="J7" i="17"/>
  <c r="J21" i="17" s="1"/>
  <c r="J6" i="17"/>
  <c r="J5" i="17"/>
  <c r="J4" i="17"/>
  <c r="I82" i="16"/>
  <c r="H82" i="16"/>
  <c r="G82" i="16"/>
  <c r="D82" i="16"/>
  <c r="C82" i="16"/>
  <c r="H81" i="16"/>
  <c r="G81" i="16"/>
  <c r="D81" i="16"/>
  <c r="C81" i="16"/>
  <c r="E81" i="16" s="1"/>
  <c r="H80" i="16"/>
  <c r="G80" i="16"/>
  <c r="D80" i="16"/>
  <c r="C80" i="16"/>
  <c r="E80" i="16" s="1"/>
  <c r="I79" i="16"/>
  <c r="H79" i="16"/>
  <c r="G79" i="16"/>
  <c r="E79" i="16"/>
  <c r="D79" i="16"/>
  <c r="C79" i="16"/>
  <c r="I78" i="16"/>
  <c r="H78" i="16"/>
  <c r="G78" i="16"/>
  <c r="D78" i="16"/>
  <c r="C78" i="16"/>
  <c r="H77" i="16"/>
  <c r="H83" i="16" s="1"/>
  <c r="G77" i="16"/>
  <c r="I75" i="16"/>
  <c r="I74" i="16"/>
  <c r="I73" i="16"/>
  <c r="I72" i="16"/>
  <c r="I71" i="16"/>
  <c r="I70" i="16"/>
  <c r="I69" i="16"/>
  <c r="I68" i="16"/>
  <c r="I67" i="16"/>
  <c r="I80" i="16" s="1"/>
  <c r="I66" i="16"/>
  <c r="I65" i="16"/>
  <c r="I64" i="16"/>
  <c r="I63" i="16"/>
  <c r="I62" i="16"/>
  <c r="I61" i="16"/>
  <c r="I60" i="16"/>
  <c r="I59" i="16"/>
  <c r="I58" i="16"/>
  <c r="I57" i="16"/>
  <c r="I56" i="16"/>
  <c r="I55" i="16"/>
  <c r="I54" i="16"/>
  <c r="I53" i="16"/>
  <c r="I52" i="16"/>
  <c r="I51" i="16"/>
  <c r="I50" i="16"/>
  <c r="I49" i="16"/>
  <c r="I48" i="16"/>
  <c r="I47" i="16"/>
  <c r="I46" i="16"/>
  <c r="I45" i="16"/>
  <c r="I44" i="16"/>
  <c r="I43" i="16"/>
  <c r="I42" i="16"/>
  <c r="I41" i="16"/>
  <c r="I36" i="16"/>
  <c r="H36" i="16"/>
  <c r="G36" i="16"/>
  <c r="D36" i="16"/>
  <c r="C36" i="16"/>
  <c r="H35" i="16"/>
  <c r="G35" i="16"/>
  <c r="D35" i="16"/>
  <c r="C35" i="16"/>
  <c r="I34" i="16"/>
  <c r="H34" i="16"/>
  <c r="G34" i="16"/>
  <c r="D34" i="16"/>
  <c r="C34" i="16"/>
  <c r="E34" i="16" s="1"/>
  <c r="I30" i="16"/>
  <c r="I35" i="16" s="1"/>
  <c r="I29" i="16"/>
  <c r="I28" i="16"/>
  <c r="I27" i="16"/>
  <c r="J22" i="16"/>
  <c r="I22" i="16"/>
  <c r="H22" i="16"/>
  <c r="G22" i="16"/>
  <c r="D22" i="16"/>
  <c r="C22" i="16"/>
  <c r="E22" i="16" s="1"/>
  <c r="I21" i="16"/>
  <c r="H21" i="16"/>
  <c r="G21" i="16"/>
  <c r="D21" i="16"/>
  <c r="C21" i="16"/>
  <c r="J20" i="16"/>
  <c r="I20" i="16"/>
  <c r="H20" i="16"/>
  <c r="G20" i="16"/>
  <c r="D20" i="16"/>
  <c r="C20" i="16"/>
  <c r="I19" i="16"/>
  <c r="H19" i="16"/>
  <c r="G19" i="16"/>
  <c r="D19" i="16"/>
  <c r="C19" i="16"/>
  <c r="E19" i="16" s="1"/>
  <c r="J18" i="16"/>
  <c r="I18" i="16"/>
  <c r="H18" i="16"/>
  <c r="G18" i="16"/>
  <c r="D18" i="16"/>
  <c r="C18" i="16"/>
  <c r="E18" i="16" s="1"/>
  <c r="I17" i="16"/>
  <c r="H17" i="16"/>
  <c r="G17" i="16"/>
  <c r="D17" i="16"/>
  <c r="C17" i="16"/>
  <c r="J16" i="16"/>
  <c r="I16" i="16"/>
  <c r="H16" i="16"/>
  <c r="G16" i="16"/>
  <c r="D16" i="16"/>
  <c r="C16" i="16"/>
  <c r="J15" i="16"/>
  <c r="I15" i="16"/>
  <c r="H15" i="16"/>
  <c r="G15" i="16"/>
  <c r="D15" i="16"/>
  <c r="C15" i="16"/>
  <c r="E15" i="16" s="1"/>
  <c r="J14" i="16"/>
  <c r="I14" i="16"/>
  <c r="H14" i="16"/>
  <c r="G14" i="16"/>
  <c r="D14" i="16"/>
  <c r="C14" i="16"/>
  <c r="J10" i="16"/>
  <c r="J17" i="16" s="1"/>
  <c r="J9" i="16"/>
  <c r="J8" i="16"/>
  <c r="J19" i="16" s="1"/>
  <c r="J7" i="16"/>
  <c r="J21" i="16" s="1"/>
  <c r="J6" i="16"/>
  <c r="J5" i="16"/>
  <c r="J4" i="16"/>
  <c r="I83" i="20" l="1"/>
  <c r="H83" i="17"/>
  <c r="E16" i="19"/>
  <c r="E16" i="16"/>
  <c r="E35" i="16"/>
  <c r="I81" i="16"/>
  <c r="E17" i="17"/>
  <c r="E20" i="17"/>
  <c r="E78" i="17"/>
  <c r="E14" i="18"/>
  <c r="E21" i="18"/>
  <c r="E36" i="18"/>
  <c r="I77" i="18"/>
  <c r="G83" i="18"/>
  <c r="E19" i="19"/>
  <c r="E82" i="16"/>
  <c r="E16" i="17"/>
  <c r="E35" i="17"/>
  <c r="I81" i="17"/>
  <c r="E17" i="18"/>
  <c r="E20" i="18"/>
  <c r="E78" i="18"/>
  <c r="H83" i="18"/>
  <c r="E14" i="16"/>
  <c r="E21" i="16"/>
  <c r="E36" i="16"/>
  <c r="I77" i="16"/>
  <c r="I83" i="16" s="1"/>
  <c r="G83" i="16"/>
  <c r="E15" i="17"/>
  <c r="E82" i="17"/>
  <c r="E16" i="18"/>
  <c r="E35" i="18"/>
  <c r="I81" i="18"/>
  <c r="E21" i="19"/>
  <c r="E34" i="19"/>
  <c r="I80" i="19"/>
  <c r="E17" i="16"/>
  <c r="E20" i="16"/>
  <c r="E78" i="16"/>
  <c r="E14" i="17"/>
  <c r="E21" i="17"/>
  <c r="E36" i="17"/>
  <c r="I77" i="17"/>
  <c r="I83" i="17" s="1"/>
  <c r="G83" i="17"/>
  <c r="E15" i="18"/>
  <c r="E82" i="18"/>
  <c r="I77" i="19"/>
  <c r="I83" i="19" s="1"/>
  <c r="I83" i="18"/>
  <c r="C86" i="25" l="1"/>
  <c r="C23" i="25"/>
  <c r="E13" i="24"/>
  <c r="C13" i="24"/>
  <c r="D13" i="24"/>
  <c r="I33" i="17"/>
  <c r="H33" i="25"/>
  <c r="C86" i="20"/>
  <c r="C23" i="20"/>
  <c r="E32" i="17"/>
  <c r="C32" i="17"/>
  <c r="D32" i="17"/>
  <c r="C37" i="26"/>
  <c r="E13" i="19"/>
  <c r="C13" i="19"/>
  <c r="D13" i="19"/>
  <c r="G13" i="26"/>
  <c r="G33" i="19"/>
  <c r="D37" i="22"/>
  <c r="I33" i="18"/>
  <c r="C33" i="26"/>
  <c r="E33" i="26"/>
  <c r="E37" i="26"/>
  <c r="G86" i="22"/>
  <c r="H23" i="22"/>
  <c r="H12" i="22"/>
  <c r="D86" i="22"/>
  <c r="D23" i="22"/>
  <c r="E83" i="23"/>
  <c r="E77" i="23"/>
  <c r="C37" i="18"/>
  <c r="H32" i="19"/>
  <c r="H37" i="19"/>
  <c r="I32" i="25"/>
  <c r="I37" i="25"/>
  <c r="I86" i="25"/>
  <c r="E32" i="26"/>
  <c r="C32" i="26"/>
  <c r="D32" i="26"/>
  <c r="I12" i="19"/>
  <c r="I23" i="19"/>
  <c r="H86" i="19"/>
  <c r="E37" i="23"/>
  <c r="E33" i="23"/>
  <c r="G33" i="23"/>
  <c r="G86" i="23"/>
  <c r="H23" i="23"/>
  <c r="H12" i="23"/>
  <c r="I13" i="26"/>
  <c r="G13" i="27"/>
  <c r="I13" i="18"/>
  <c r="C86" i="22"/>
  <c r="C23" i="22"/>
  <c r="H13" i="20"/>
  <c r="G13" i="16"/>
  <c r="G13" i="22"/>
  <c r="E32" i="18"/>
  <c r="C32" i="18"/>
  <c r="D32" i="18"/>
  <c r="D86" i="19"/>
  <c r="D23" i="19"/>
  <c r="H13" i="18"/>
  <c r="I33" i="19"/>
  <c r="D86" i="20"/>
  <c r="D23" i="20"/>
  <c r="J13" i="18"/>
  <c r="E86" i="26"/>
  <c r="E23" i="26"/>
  <c r="E12" i="26"/>
  <c r="I86" i="22"/>
  <c r="I37" i="22"/>
  <c r="I32" i="22"/>
  <c r="G32" i="17"/>
  <c r="G37" i="17"/>
  <c r="D86" i="23"/>
  <c r="D23" i="23"/>
  <c r="D37" i="17"/>
  <c r="I37" i="16"/>
  <c r="I32" i="16"/>
  <c r="H32" i="26"/>
  <c r="H37" i="26"/>
  <c r="I33" i="25"/>
  <c r="C86" i="26"/>
  <c r="C12" i="26"/>
  <c r="C23" i="26"/>
  <c r="I33" i="20"/>
  <c r="C37" i="24"/>
  <c r="I13" i="23"/>
  <c r="H13" i="22"/>
  <c r="G33" i="27"/>
  <c r="E37" i="22"/>
  <c r="E33" i="22"/>
  <c r="G86" i="21"/>
  <c r="H23" i="21"/>
  <c r="H12" i="21"/>
  <c r="I13" i="16"/>
  <c r="D37" i="24"/>
  <c r="I86" i="19"/>
  <c r="J23" i="19"/>
  <c r="J12" i="19"/>
  <c r="D37" i="16"/>
  <c r="D86" i="16"/>
  <c r="D23" i="16"/>
  <c r="I86" i="20"/>
  <c r="J23" i="20"/>
  <c r="J12" i="20"/>
  <c r="G33" i="24"/>
  <c r="D33" i="26"/>
  <c r="D37" i="26"/>
  <c r="I12" i="20"/>
  <c r="I23" i="20"/>
  <c r="H86" i="20"/>
  <c r="D37" i="19"/>
  <c r="E86" i="19"/>
  <c r="E23" i="19"/>
  <c r="E12" i="19"/>
  <c r="H33" i="27"/>
  <c r="D37" i="23"/>
  <c r="D13" i="25"/>
  <c r="C13" i="25"/>
  <c r="E13" i="25"/>
  <c r="C33" i="18"/>
  <c r="E33" i="18"/>
  <c r="E37" i="18"/>
  <c r="D33" i="23"/>
  <c r="C33" i="23"/>
  <c r="C37" i="23"/>
  <c r="E13" i="21"/>
  <c r="C13" i="21"/>
  <c r="D13" i="21"/>
  <c r="C86" i="21"/>
  <c r="C23" i="21"/>
  <c r="G86" i="26"/>
  <c r="H23" i="26"/>
  <c r="H12" i="26"/>
  <c r="C37" i="19"/>
  <c r="G33" i="17"/>
  <c r="E13" i="23"/>
  <c r="C13" i="23"/>
  <c r="D13" i="23"/>
  <c r="G33" i="16"/>
  <c r="G12" i="21"/>
  <c r="G23" i="21"/>
  <c r="C37" i="17"/>
  <c r="G37" i="24"/>
  <c r="G32" i="24"/>
  <c r="J13" i="21"/>
  <c r="G13" i="20"/>
  <c r="H37" i="17"/>
  <c r="H32" i="17"/>
  <c r="C86" i="24"/>
  <c r="C23" i="24"/>
  <c r="E32" i="19"/>
  <c r="C32" i="19"/>
  <c r="D32" i="19"/>
  <c r="D86" i="21"/>
  <c r="D23" i="21"/>
  <c r="D33" i="17"/>
  <c r="C33" i="17"/>
  <c r="E33" i="17"/>
  <c r="E37" i="17"/>
  <c r="E32" i="25"/>
  <c r="C32" i="25"/>
  <c r="D32" i="25"/>
  <c r="I33" i="27"/>
  <c r="E37" i="20"/>
  <c r="E33" i="20"/>
  <c r="G86" i="18"/>
  <c r="H23" i="18"/>
  <c r="H12" i="18"/>
  <c r="H33" i="26"/>
  <c r="E83" i="20"/>
  <c r="E77" i="20"/>
  <c r="E37" i="16"/>
  <c r="E33" i="16"/>
  <c r="H32" i="21"/>
  <c r="H37" i="21"/>
  <c r="D12" i="21"/>
  <c r="C12" i="21"/>
  <c r="E12" i="21"/>
  <c r="E23" i="21"/>
  <c r="E86" i="21"/>
  <c r="C86" i="17"/>
  <c r="C23" i="17"/>
  <c r="D83" i="17"/>
  <c r="I13" i="25"/>
  <c r="C33" i="20"/>
  <c r="C37" i="20"/>
  <c r="H86" i="24"/>
  <c r="I23" i="24"/>
  <c r="I12" i="24"/>
  <c r="C86" i="18"/>
  <c r="C23" i="18"/>
  <c r="G13" i="24"/>
  <c r="H33" i="18"/>
  <c r="G13" i="23"/>
  <c r="J13" i="20"/>
  <c r="C77" i="23"/>
  <c r="C83" i="23"/>
  <c r="D23" i="25"/>
  <c r="D86" i="25"/>
  <c r="D33" i="22"/>
  <c r="C33" i="22"/>
  <c r="C37" i="22"/>
  <c r="C77" i="20"/>
  <c r="C83" i="20"/>
  <c r="J12" i="17"/>
  <c r="J23" i="17"/>
  <c r="I86" i="17"/>
  <c r="D33" i="19"/>
  <c r="C33" i="19"/>
  <c r="E33" i="19"/>
  <c r="E37" i="19"/>
  <c r="D33" i="16"/>
  <c r="C33" i="16"/>
  <c r="C37" i="16"/>
  <c r="J12" i="16"/>
  <c r="J23" i="16"/>
  <c r="I86" i="16"/>
  <c r="G23" i="24"/>
  <c r="G12" i="24"/>
  <c r="I37" i="19"/>
  <c r="I32" i="19"/>
  <c r="H12" i="19"/>
  <c r="H23" i="19"/>
  <c r="G86" i="19"/>
  <c r="H86" i="25"/>
  <c r="I23" i="25"/>
  <c r="I12" i="25"/>
  <c r="H86" i="22"/>
  <c r="I23" i="22"/>
  <c r="I12" i="22"/>
  <c r="D77" i="20"/>
  <c r="D83" i="20"/>
  <c r="I13" i="20"/>
  <c r="D33" i="18"/>
  <c r="D37" i="18"/>
  <c r="D83" i="27"/>
  <c r="I37" i="17"/>
  <c r="I32" i="17"/>
  <c r="H37" i="23"/>
  <c r="H32" i="23"/>
  <c r="H33" i="16"/>
  <c r="D83" i="22"/>
  <c r="H13" i="26"/>
  <c r="I86" i="24"/>
  <c r="I37" i="24"/>
  <c r="I32" i="24"/>
  <c r="G86" i="24"/>
  <c r="H23" i="24"/>
  <c r="H12" i="24"/>
  <c r="G37" i="25"/>
  <c r="G32" i="25"/>
  <c r="E13" i="22"/>
  <c r="C13" i="22"/>
  <c r="D13" i="22"/>
  <c r="H13" i="16"/>
  <c r="E86" i="27"/>
  <c r="E23" i="27"/>
  <c r="E12" i="27"/>
  <c r="D83" i="25"/>
  <c r="E13" i="18"/>
  <c r="C13" i="18"/>
  <c r="D13" i="18"/>
  <c r="H13" i="21"/>
  <c r="E32" i="21"/>
  <c r="C32" i="21"/>
  <c r="D32" i="21"/>
  <c r="E83" i="26"/>
  <c r="E77" i="26"/>
  <c r="G23" i="17"/>
  <c r="G12" i="17"/>
  <c r="H13" i="17"/>
  <c r="G13" i="17"/>
  <c r="G32" i="27"/>
  <c r="G37" i="27"/>
  <c r="E83" i="19"/>
  <c r="E77" i="19"/>
  <c r="G86" i="25"/>
  <c r="H23" i="25"/>
  <c r="H12" i="25"/>
  <c r="D86" i="24"/>
  <c r="D23" i="24"/>
  <c r="E37" i="27"/>
  <c r="E33" i="27"/>
  <c r="E83" i="16"/>
  <c r="E77" i="16"/>
  <c r="I33" i="22"/>
  <c r="J13" i="17"/>
  <c r="E86" i="23"/>
  <c r="E23" i="23"/>
  <c r="E12" i="23"/>
  <c r="C83" i="24"/>
  <c r="E13" i="20"/>
  <c r="C13" i="20"/>
  <c r="D13" i="20"/>
  <c r="H37" i="16"/>
  <c r="H32" i="16"/>
  <c r="I12" i="23"/>
  <c r="I23" i="23"/>
  <c r="H86" i="23"/>
  <c r="H12" i="16"/>
  <c r="H23" i="16"/>
  <c r="G86" i="16"/>
  <c r="G13" i="21"/>
  <c r="H32" i="24"/>
  <c r="H37" i="24"/>
  <c r="I33" i="21"/>
  <c r="G37" i="18"/>
  <c r="G32" i="18"/>
  <c r="H32" i="20"/>
  <c r="H37" i="20"/>
  <c r="I33" i="26"/>
  <c r="D13" i="26"/>
  <c r="C13" i="26"/>
  <c r="E13" i="26"/>
  <c r="J12" i="21"/>
  <c r="J23" i="21"/>
  <c r="I86" i="21"/>
  <c r="I12" i="18"/>
  <c r="I23" i="18"/>
  <c r="H86" i="18"/>
  <c r="G12" i="22"/>
  <c r="G23" i="22"/>
  <c r="D33" i="24"/>
  <c r="C33" i="24"/>
  <c r="E33" i="24"/>
  <c r="E37" i="24"/>
  <c r="G37" i="21"/>
  <c r="G32" i="21"/>
  <c r="I33" i="16"/>
  <c r="E32" i="22"/>
  <c r="C32" i="22"/>
  <c r="D32" i="22"/>
  <c r="D83" i="24"/>
  <c r="E86" i="22"/>
  <c r="E23" i="22"/>
  <c r="D12" i="22"/>
  <c r="C12" i="22"/>
  <c r="E12" i="22"/>
  <c r="H13" i="25"/>
  <c r="D12" i="24"/>
  <c r="C12" i="24"/>
  <c r="E12" i="24"/>
  <c r="E23" i="24"/>
  <c r="E86" i="24"/>
  <c r="H12" i="17"/>
  <c r="H23" i="17"/>
  <c r="G86" i="17"/>
  <c r="I33" i="23"/>
  <c r="D77" i="24"/>
  <c r="C77" i="24"/>
  <c r="E77" i="24"/>
  <c r="E83" i="24"/>
  <c r="G32" i="19"/>
  <c r="G37" i="19"/>
  <c r="E86" i="20"/>
  <c r="E23" i="20"/>
  <c r="D12" i="20"/>
  <c r="C12" i="20"/>
  <c r="E12" i="20"/>
  <c r="D83" i="16"/>
  <c r="E83" i="21"/>
  <c r="E77" i="21"/>
  <c r="C86" i="16"/>
  <c r="C23" i="16"/>
  <c r="I32" i="21"/>
  <c r="I37" i="21"/>
  <c r="I37" i="18"/>
  <c r="I32" i="18"/>
  <c r="H13" i="27"/>
  <c r="H33" i="24"/>
  <c r="G13" i="25"/>
  <c r="D37" i="21"/>
  <c r="H33" i="19"/>
  <c r="H33" i="20"/>
  <c r="C86" i="27"/>
  <c r="C12" i="27"/>
  <c r="C23" i="27"/>
  <c r="G12" i="19"/>
  <c r="G23" i="19"/>
  <c r="C83" i="17"/>
  <c r="G12" i="27"/>
  <c r="G23" i="27"/>
  <c r="J13" i="16"/>
  <c r="G33" i="21"/>
  <c r="G86" i="20"/>
  <c r="H23" i="20"/>
  <c r="H12" i="20"/>
  <c r="E86" i="18"/>
  <c r="E23" i="18"/>
  <c r="C12" i="18"/>
  <c r="E12" i="18"/>
  <c r="D77" i="23"/>
  <c r="D83" i="23"/>
  <c r="C37" i="21"/>
  <c r="C83" i="18"/>
  <c r="G32" i="20"/>
  <c r="G37" i="20"/>
  <c r="I12" i="17"/>
  <c r="I23" i="17"/>
  <c r="H86" i="17"/>
  <c r="G13" i="19"/>
  <c r="D37" i="25"/>
  <c r="C37" i="25"/>
  <c r="G23" i="18"/>
  <c r="G12" i="18"/>
  <c r="G33" i="26"/>
  <c r="D32" i="20"/>
  <c r="C32" i="20"/>
  <c r="E32" i="20"/>
  <c r="D12" i="18"/>
  <c r="D23" i="18"/>
  <c r="D86" i="18"/>
  <c r="C77" i="19"/>
  <c r="C83" i="19"/>
  <c r="H37" i="27"/>
  <c r="H32" i="27"/>
  <c r="G33" i="18"/>
  <c r="I13" i="22"/>
  <c r="I32" i="20"/>
  <c r="I37" i="20"/>
  <c r="D13" i="17"/>
  <c r="C13" i="17"/>
  <c r="E13" i="17"/>
  <c r="D12" i="23"/>
  <c r="C12" i="23"/>
  <c r="C23" i="23"/>
  <c r="C86" i="23"/>
  <c r="H33" i="22"/>
  <c r="D77" i="17"/>
  <c r="C77" i="17"/>
  <c r="E77" i="17"/>
  <c r="E83" i="17"/>
  <c r="I13" i="27"/>
  <c r="I13" i="17"/>
  <c r="G12" i="26"/>
  <c r="G23" i="26"/>
  <c r="E32" i="27"/>
  <c r="C32" i="27"/>
  <c r="D32" i="27"/>
  <c r="D83" i="18"/>
  <c r="J12" i="18"/>
  <c r="J23" i="18"/>
  <c r="I86" i="18"/>
  <c r="I13" i="19"/>
  <c r="D33" i="21"/>
  <c r="C33" i="21"/>
  <c r="E33" i="21"/>
  <c r="E37" i="21"/>
  <c r="D77" i="18"/>
  <c r="C77" i="18"/>
  <c r="E77" i="18"/>
  <c r="E83" i="18"/>
  <c r="D33" i="20"/>
  <c r="D37" i="20"/>
  <c r="H32" i="18"/>
  <c r="H37" i="18"/>
  <c r="H32" i="25"/>
  <c r="H37" i="25"/>
  <c r="E32" i="16"/>
  <c r="C32" i="16"/>
  <c r="D32" i="16"/>
  <c r="G37" i="22"/>
  <c r="G32" i="22"/>
  <c r="D33" i="25"/>
  <c r="C33" i="25"/>
  <c r="E33" i="25"/>
  <c r="E37" i="25"/>
  <c r="C77" i="26"/>
  <c r="C83" i="26"/>
  <c r="I12" i="16"/>
  <c r="I23" i="16"/>
  <c r="H86" i="16"/>
  <c r="I13" i="21"/>
  <c r="I32" i="27"/>
  <c r="I37" i="27"/>
  <c r="I86" i="27"/>
  <c r="D77" i="26"/>
  <c r="D83" i="26"/>
  <c r="I33" i="24"/>
  <c r="I12" i="21"/>
  <c r="I23" i="21"/>
  <c r="H86" i="21"/>
  <c r="H13" i="24"/>
  <c r="D83" i="21"/>
  <c r="G33" i="20"/>
  <c r="H33" i="17"/>
  <c r="G32" i="23"/>
  <c r="G37" i="23"/>
  <c r="G23" i="20"/>
  <c r="G12" i="20"/>
  <c r="I12" i="27"/>
  <c r="I23" i="27"/>
  <c r="H86" i="27"/>
  <c r="G33" i="25"/>
  <c r="J13" i="19"/>
  <c r="C12" i="17"/>
  <c r="E12" i="17"/>
  <c r="E23" i="17"/>
  <c r="E86" i="17"/>
  <c r="H32" i="22"/>
  <c r="H37" i="22"/>
  <c r="C83" i="27"/>
  <c r="H33" i="21"/>
  <c r="E13" i="27"/>
  <c r="C13" i="27"/>
  <c r="D13" i="27"/>
  <c r="I32" i="23"/>
  <c r="I37" i="23"/>
  <c r="I86" i="23"/>
  <c r="I86" i="26"/>
  <c r="I37" i="26"/>
  <c r="I32" i="26"/>
  <c r="D77" i="19"/>
  <c r="D83" i="19"/>
  <c r="C83" i="25"/>
  <c r="E32" i="24"/>
  <c r="C32" i="24"/>
  <c r="D32" i="24"/>
  <c r="H13" i="19"/>
  <c r="H33" i="23"/>
  <c r="G23" i="25"/>
  <c r="G12" i="25"/>
  <c r="D37" i="27"/>
  <c r="G12" i="23"/>
  <c r="G23" i="23"/>
  <c r="D12" i="26"/>
  <c r="D23" i="26"/>
  <c r="D86" i="26"/>
  <c r="H13" i="23"/>
  <c r="H12" i="27"/>
  <c r="H23" i="27"/>
  <c r="G86" i="27"/>
  <c r="C83" i="22"/>
  <c r="D77" i="27"/>
  <c r="C77" i="27"/>
  <c r="E77" i="27"/>
  <c r="E83" i="27"/>
  <c r="I13" i="24"/>
  <c r="G32" i="26"/>
  <c r="G37" i="26"/>
  <c r="D77" i="25"/>
  <c r="C77" i="25"/>
  <c r="E77" i="25"/>
  <c r="E83" i="25"/>
  <c r="D12" i="16"/>
  <c r="C12" i="16"/>
  <c r="E12" i="16"/>
  <c r="E23" i="16"/>
  <c r="E86" i="16"/>
  <c r="G32" i="16"/>
  <c r="G37" i="16"/>
  <c r="D12" i="19"/>
  <c r="C12" i="19"/>
  <c r="C23" i="19"/>
  <c r="C86" i="19"/>
  <c r="D12" i="25"/>
  <c r="C12" i="25"/>
  <c r="E12" i="25"/>
  <c r="E23" i="25"/>
  <c r="E86" i="25"/>
  <c r="G23" i="16"/>
  <c r="G12" i="16"/>
  <c r="D77" i="21"/>
  <c r="C77" i="21"/>
  <c r="C83" i="21"/>
  <c r="D13" i="16"/>
  <c r="C13" i="16"/>
  <c r="E13" i="16"/>
  <c r="G13" i="18"/>
  <c r="D32" i="23"/>
  <c r="C32" i="23"/>
  <c r="E32" i="23"/>
  <c r="G33" i="22"/>
  <c r="D33" i="27"/>
  <c r="C33" i="27"/>
  <c r="C37" i="27"/>
  <c r="I12" i="26"/>
  <c r="I23" i="26"/>
  <c r="H86" i="26"/>
  <c r="D77" i="16"/>
  <c r="C77" i="16"/>
  <c r="C83" i="16"/>
  <c r="D77" i="22"/>
  <c r="C77" i="22"/>
  <c r="E77" i="22"/>
  <c r="E83" i="22"/>
  <c r="D12" i="27"/>
  <c r="D23" i="27"/>
  <c r="D86" i="27"/>
  <c r="D12" i="17"/>
  <c r="D23" i="17"/>
  <c r="D86" i="17"/>
</calcChain>
</file>

<file path=xl/sharedStrings.xml><?xml version="1.0" encoding="utf-8"?>
<sst xmlns="http://schemas.openxmlformats.org/spreadsheetml/2006/main" count="4098" uniqueCount="305">
  <si>
    <t>DAS-1</t>
  </si>
  <si>
    <t>FDA-4</t>
  </si>
  <si>
    <t>DAS-5</t>
  </si>
  <si>
    <t>FDA-3</t>
  </si>
  <si>
    <t>FGS-1</t>
  </si>
  <si>
    <t>FGS-2</t>
  </si>
  <si>
    <t>FGA-1</t>
  </si>
  <si>
    <t>FGA-2</t>
  </si>
  <si>
    <t>CAA-2</t>
  </si>
  <si>
    <t>CAA-3</t>
  </si>
  <si>
    <t>GUSTAVO LELIS</t>
  </si>
  <si>
    <t>Notas: 1. As células em cinza e azul são de preenchimento automático, portanto é importante não editá-las; 2. Nunca mesclar células; 3. Atentar para as notas explicativas nas celulas do cabeçalho e na legenda ao final desta planilha.</t>
  </si>
  <si>
    <t>CARGOS COMISSIONADOS</t>
  </si>
  <si>
    <t>DESCRITIVO [3]</t>
  </si>
  <si>
    <t>SÍMBOLO [4]</t>
  </si>
  <si>
    <t>LOTAÇÃO [5]</t>
  </si>
  <si>
    <t>CATEGORIA [6]</t>
  </si>
  <si>
    <t>QTD. [7]</t>
  </si>
  <si>
    <t>SERVIDOR [8]</t>
  </si>
  <si>
    <t>AGP [9]</t>
  </si>
  <si>
    <t>VENCIMENTO [10]</t>
  </si>
  <si>
    <t>REPRESENTAÇÃO [11]</t>
  </si>
  <si>
    <t>MONTANTE [12]</t>
  </si>
  <si>
    <t>DIRETOR PRESIDENTE</t>
  </si>
  <si>
    <t>PRESIDÊNCIA</t>
  </si>
  <si>
    <t>EST</t>
  </si>
  <si>
    <t>PAULO ROBERTO DE ANDRADE LIMA</t>
  </si>
  <si>
    <t>DIRETOR DE GESTÃO ADMINISTRATIVA E FINANCEIRA</t>
  </si>
  <si>
    <t>DGAF</t>
  </si>
  <si>
    <t>COM</t>
  </si>
  <si>
    <t>ELDEMBERGA GRANGEIRO DOS ANJOS</t>
  </si>
  <si>
    <t>COORDENADOR DE TECNOLOGIA DA INFORMAÇÃO</t>
  </si>
  <si>
    <t>NUINF</t>
  </si>
  <si>
    <t>MARCOS ALEXANDRE BARBOSA DELGADO</t>
  </si>
  <si>
    <t>AUXILIAR TÉCNICO</t>
  </si>
  <si>
    <t>CAA-4</t>
  </si>
  <si>
    <t>LICITAÇÃO</t>
  </si>
  <si>
    <t>ARIMAR MICHELINE DA SILVA LIMA</t>
  </si>
  <si>
    <t>ASSESSOR DE PLANEJAMENTO</t>
  </si>
  <si>
    <t>DPEC</t>
  </si>
  <si>
    <t>LUCIANA DA CRUZ GOUVEIA FIGUEIREDO</t>
  </si>
  <si>
    <t>ASSESSOR DE COMUNICAÇÃO</t>
  </si>
  <si>
    <t>COMUNICAÇÃO</t>
  </si>
  <si>
    <t>ASSESSOR TÉCNICO DE APOIO A PROCURADORIA GERAL DO ESTADO</t>
  </si>
  <si>
    <t>ASTPGE</t>
  </si>
  <si>
    <t>DESCRIÇÃO DOS CARGOS COMISSIONADOS [13]</t>
  </si>
  <si>
    <t>SIMBOLO [14]</t>
  </si>
  <si>
    <t>QTD. PREENCHIDOS [15]</t>
  </si>
  <si>
    <t>QTD. VAGO [16]</t>
  </si>
  <si>
    <t>TOTAL QTD. [17]</t>
  </si>
  <si>
    <t>TOTAL AGP [18]</t>
  </si>
  <si>
    <t>TOTAL VENCIMENTO [19]</t>
  </si>
  <si>
    <t>TOTAL REPRESENTAÇÃO [20]</t>
  </si>
  <si>
    <t>TOTAL MONTANTE [21]</t>
  </si>
  <si>
    <t>Cargo Comissionado de Direção e Assessoramento</t>
  </si>
  <si>
    <t>DAS</t>
  </si>
  <si>
    <t>Cargo Comissionado de Direção e Assessoramento - 1</t>
  </si>
  <si>
    <t>Cargo Comissionado de Direção e Assessoramento - 2</t>
  </si>
  <si>
    <t>DAS-2</t>
  </si>
  <si>
    <t>Cargo Comissionado de Direção e Assessoramento - 3</t>
  </si>
  <si>
    <t>DAS-3</t>
  </si>
  <si>
    <t>Cargo Comissionado de Direção e Assessoramento - 4</t>
  </si>
  <si>
    <t>DAS-4</t>
  </si>
  <si>
    <t>Cargo Comissionado de Direção e Assessoramento - 5</t>
  </si>
  <si>
    <t>Cargo de Assessoramento - 1</t>
  </si>
  <si>
    <t>CAA-1</t>
  </si>
  <si>
    <t>Cargo de Assessoramento - 2</t>
  </si>
  <si>
    <t>Cargo de Assessoramento - 3</t>
  </si>
  <si>
    <t>Cargo de Assessoramento - 4</t>
  </si>
  <si>
    <t>Cargo de Assessoramento - 5</t>
  </si>
  <si>
    <t>CAA-5</t>
  </si>
  <si>
    <t>TOTAL DOS CARGOS COMISSIONADOS E DAS SUAS REMUNERAÇÕES</t>
  </si>
  <si>
    <t>FUNÇÃO GRATIFICADA DE DIREÇÃO E ASSESSORAMENTO</t>
  </si>
  <si>
    <t>DESCRITIVO [22]</t>
  </si>
  <si>
    <t>SÍMBOLO [23]</t>
  </si>
  <si>
    <t>LOTAÇÃO [24]</t>
  </si>
  <si>
    <t>CATEGORIA [25]</t>
  </si>
  <si>
    <t>QTD. [26]</t>
  </si>
  <si>
    <t>SERVIDOR [27]</t>
  </si>
  <si>
    <t>VENCIMENTO [28]</t>
  </si>
  <si>
    <t>REPRESENTAÇÃO [29]</t>
  </si>
  <si>
    <t>MONTANTE [30]</t>
  </si>
  <si>
    <t>COORDENADOR ESTADUAL DE PRODUTOS DE ORIGEM ANIMAL E VEGETAL</t>
  </si>
  <si>
    <t>ANTONIO TELES NETO</t>
  </si>
  <si>
    <t>DIRETOR DE DEFESA DE INSPEÇÃO VEGETAL</t>
  </si>
  <si>
    <t>DDIV</t>
  </si>
  <si>
    <t>RAQUEL MELO DE MIRANDA</t>
  </si>
  <si>
    <t>DIRETOR DE DEFESA DE INSPEÇÃO ANIMAL</t>
  </si>
  <si>
    <t>DDIA</t>
  </si>
  <si>
    <t>DIRETOR DE PLANEJAMENTO ESTRATÉGICO E CONVÊNIOS</t>
  </si>
  <si>
    <t>RELAÇÃO DAS FUNÇÕES GRATIFICADAS DE DIREÇÃO E ASSESSORAMENTO [31]</t>
  </si>
  <si>
    <t>SIMBOLO [32]</t>
  </si>
  <si>
    <t>QTD. PREENCHIDOS [33]</t>
  </si>
  <si>
    <t>QTD. VAGO [34]</t>
  </si>
  <si>
    <t>TOTAL QTD. [35]</t>
  </si>
  <si>
    <t>TOTAL VENCIMENTO [36]</t>
  </si>
  <si>
    <t>TOTAL REPRESENTAÇÃO [37]</t>
  </si>
  <si>
    <t>TOTAL MONTANTE [38]</t>
  </si>
  <si>
    <t>Função Gratificada de Direção e Assessoramento</t>
  </si>
  <si>
    <t>FDA</t>
  </si>
  <si>
    <t>Função Gratificada de Direção e Assessoramento - 1</t>
  </si>
  <si>
    <t>FDA-1</t>
  </si>
  <si>
    <t>Função Gratificada de Direção e Assessoramento - 2</t>
  </si>
  <si>
    <t>FDA-2</t>
  </si>
  <si>
    <t>Função Gratificada de Direção e Assessoramento - 3</t>
  </si>
  <si>
    <t>Função Gratificada de Direção e Assessoramento - 4</t>
  </si>
  <si>
    <t>TOTAL DAS FUNÇÕES GRATIFICADAS DE DIREÇÃO E ASSESSORAMENTO E DAS SUAS REMUNERAÇÕES</t>
  </si>
  <si>
    <t>FUNÇÃO GRATIFICADA DE SUPERVISÃO E APOIO</t>
  </si>
  <si>
    <t>DESCRITIVO [39]</t>
  </si>
  <si>
    <t>SÍMBOLO [40]</t>
  </si>
  <si>
    <t>LOTAÇÃO [41]</t>
  </si>
  <si>
    <t>CATEGORIA [42]</t>
  </si>
  <si>
    <t>QTD. [43]</t>
  </si>
  <si>
    <t>SERVIDOR [44]</t>
  </si>
  <si>
    <t>VENCIMENTO [45]</t>
  </si>
  <si>
    <t>REPRESENTAÇÃO [46]</t>
  </si>
  <si>
    <t>MONTANTE [47]</t>
  </si>
  <si>
    <t>LUIZ CARLOS DE ARAÚJO</t>
  </si>
  <si>
    <t>PAULO ROBERTO PEREIRA FRANÇA</t>
  </si>
  <si>
    <t>BENITO GUSTAVO CARACIOLO</t>
  </si>
  <si>
    <t>JOÃO CARLOS ALVES DE SIQUEIRA</t>
  </si>
  <si>
    <t>JOSÉ AURÉLIO COSTA GALINDO</t>
  </si>
  <si>
    <t>MARIA DO SOCORRO DOS SANTOS</t>
  </si>
  <si>
    <t>ELDO CAVALCANTI NOVAES</t>
  </si>
  <si>
    <t>GLENDA MÔNIDA LUNA DE HOLANDA</t>
  </si>
  <si>
    <t>RAQUEL REJANE R. DE ARAÚJO</t>
  </si>
  <si>
    <t>SAMY BIANCHINI</t>
  </si>
  <si>
    <t>JURANDIR BARBOSA C. JUNIOR</t>
  </si>
  <si>
    <t>EXQ</t>
  </si>
  <si>
    <t>REJANE MARIA SOBRAL</t>
  </si>
  <si>
    <t>MARCELLA LUIZ DE FIGUEIREDO</t>
  </si>
  <si>
    <t>GUSTAVO ADOLFO LELIS CABRAL</t>
  </si>
  <si>
    <t>MARIA DO SOCORRO BANDEIRA</t>
  </si>
  <si>
    <t>FILIPE DE MOURA E. REIS DE MELO</t>
  </si>
  <si>
    <t>ROSENEIDE MARIA DE SOUZA</t>
  </si>
  <si>
    <t>RELAÇÃO DAS FUNÇÕES GRATIFICADAS DE SUPERVISÃO E APOIO [48]</t>
  </si>
  <si>
    <t>SIMBOLO [49]</t>
  </si>
  <si>
    <t>QTD. PREENCHIDOS [50]</t>
  </si>
  <si>
    <t>QTD. VAGO [51]</t>
  </si>
  <si>
    <t>TOTAL QTD. [52]</t>
  </si>
  <si>
    <t>TOTAL VENCIMENTO [53]</t>
  </si>
  <si>
    <t>TOTAL REPRESENTAÇÃO [54]</t>
  </si>
  <si>
    <t>TOTAL MONTANTE [55]</t>
  </si>
  <si>
    <t>Função Gratificada de Supervisão -1</t>
  </si>
  <si>
    <t>Função Gratificada de Supervisão -2</t>
  </si>
  <si>
    <t xml:space="preserve">FGS-2 </t>
  </si>
  <si>
    <t>Função Gratificada de Supervisão -3</t>
  </si>
  <si>
    <t>FGS-3</t>
  </si>
  <si>
    <t xml:space="preserve">Função Gratificada de Apoio -1 </t>
  </si>
  <si>
    <t xml:space="preserve">FGA-1 </t>
  </si>
  <si>
    <t>Função Gratificada de Apoio -2</t>
  </si>
  <si>
    <t xml:space="preserve">Função Gratificada de Apoio -3 </t>
  </si>
  <si>
    <t>FGA-3</t>
  </si>
  <si>
    <t>TOTAL DAS FUNÇÕES GRATIFICADAS DE SUPERVISÃO E APOIO E DAS SUAS REMUNERAÇÕES</t>
  </si>
  <si>
    <t>TOTAL QTD. PREENCHIDOS [56]</t>
  </si>
  <si>
    <t>TOTAL QTD. VAGO [57]</t>
  </si>
  <si>
    <t>TOTAL QTD. [58]</t>
  </si>
  <si>
    <t>VALOR TOTAL VENCIMENTO [59]</t>
  </si>
  <si>
    <t>VALOR TOTAL REPRESENTAÇÃO [60]</t>
  </si>
  <si>
    <t>VALOR TOTAL MONTANTE [61]</t>
  </si>
  <si>
    <t>QUANTITATIVO TOTAL DOS CARGOS EM COMISSÃO + FUNÇÕES GRATIFICADAS E VALOR TOTAL DAS SUAS REMUNERAÇÕES</t>
  </si>
  <si>
    <t>EMBASAMENTO LEGAL:</t>
  </si>
  <si>
    <t>Lei nº 6.123, de 20 de julho de 1968 (institui o regime jurídico dos funcionários públicos civis do Estado de Pernambuco).</t>
  </si>
  <si>
    <t>Lei nº 16.520, de 27 de dezembro de 2018 (Lei que dispõe sobre a estrutura e o funcionamento do Poder Executivo vigente à epoca da divulgação)</t>
  </si>
  <si>
    <t>Enumerar Decreto(s) de Alocação de Cargos Comissionados e Funções Gratificadas do órgão ou entidade ou normativo equivalente vigentes à epoca da divulgação</t>
  </si>
  <si>
    <t>Decreto que aprova o Regulamento do órgão ou entidade ou normativo equivalente vigente à epoca da divulgação</t>
  </si>
  <si>
    <t>Decreto que aprova o Manual de Serviços do órgão ou entidade ou normativo equivalente vigente à epoca da divulgação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</si>
  <si>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</si>
  <si>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</si>
  <si>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subsequente.</t>
  </si>
  <si>
    <t>[3] Descrever o nome do cargo comissionado como consta no Decreto de Alocação do Cargo e/ou Regulamento do órgão ou entidade. Exemplos da SCGE: Secretário Executivo da Controladoria-Geral do Estado, Chefe de Gabinete, Assessor de Comunicação, etc.</t>
  </si>
  <si>
    <t>[4] (célula de preenchimento obrigatório, pois serve de base para a contabilização dos quantitativos totais de cargos, funções e gratificações preenchidos e vagos). Lista suspensa. Simbolo do cargo comissionado, conforme Lei Estadual nº 16.520/2018. Opções: DAS, DAS-1, DAS-2, DAS-3, DAS-4, DAS-5, CAA-1, CAA-2, CAA-3, CAA-4 e CAA-5.</t>
  </si>
  <si>
    <t>[5] Descrever a sigla da lotação referente ao cargo comissionado. Exemplos de siglas da SCGE: GAB/SECGE, GAB/CGAB, CGAB/ASC, etc.</t>
  </si>
  <si>
    <t>[6] 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</si>
  <si>
    <t>[7] 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</si>
  <si>
    <t>[8] Nome completo do servidor ocupante do cargo comissionado. Caso o cargo esteja vago, a palavra "VAGO" deverá ser inserida na célula correspondente.</t>
  </si>
  <si>
    <t>[9] Valor do subsídio do agente político, em Reais (R$).</t>
  </si>
  <si>
    <t>[10] Valor do vencimento do servidor, em Reais (R$).</t>
  </si>
  <si>
    <t>[11] Valor da representação paga em razão do cargo em comissão, em Reais (R$).</t>
  </si>
  <si>
    <t>[12] (Células de preenchimento automático). Montante resultante da soma entre o subsídio do agente político + vencimento + representação, em Reais (R$).</t>
  </si>
  <si>
    <t>[13] (Não editar as células em cinza). Relação de todos os cargos comissionados, conforme Lei Estadual nº 16.520/2018.</t>
  </si>
  <si>
    <t>[14] (Não editar as células em cinza). Relação de todos os símbolos dos cargos comissionados, conforme Lei Estadual nº 16.520/2018.</t>
  </si>
  <si>
    <t>[15] (Células de preenchimento automático). Quantitativo dos cargos comissionados preenchidos.</t>
  </si>
  <si>
    <t>[16] (Células de preenchimento automático). Quantitativo dos cargos comissionados vagos.</t>
  </si>
  <si>
    <t>[17] (Células de preenchimento automático). Quantitativo dos cargos comissionados existentes (preenchidos + vagos).</t>
  </si>
  <si>
    <t>[18] (Células de preenchimento automático). Valor total do subsídio do agente político, em Reais (R$).</t>
  </si>
  <si>
    <t>[19] (Células de preenchimento automático). Valor total dos vencimentos dos servidores em razão do cargo em comissão, em Reais (R$).</t>
  </si>
  <si>
    <t>[20] (Células de preenchimento automático). Valor total das representações pagas em razão do cargo em comissão, em Reais (R$).</t>
  </si>
  <si>
    <t>[21] (Células de preenchimento automático). Valor total dos montantes resultantes da soma entre os subsídios dos agentes políticos + vencimentos + representações, em Reais (R$).</t>
  </si>
  <si>
    <t>[22] Descrever o nome da função gratificada de direção e assessoramento, conforme Decreto de Alocação da Função Gratificada e/ou Regulamento do órgão ou entidade. Exemplos da SCGE: Diretora da Ouvidoria-Geral do Estado, Gestora da Setorial Contábil, Coordenador de Auditoria de Obras Públicas, etc.</t>
  </si>
  <si>
    <t>[23] 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</si>
  <si>
    <t>[24] Descrever a sigla da lotação referente à função gratificada de direção e assessoramento. Exemplos de siglas da SCGE: GAB/DOGE, DPGE/GAF/GSC, DAUD/COP, etc.</t>
  </si>
  <si>
    <t>[25] 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</si>
  <si>
    <t>[26] 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</si>
  <si>
    <t>[27] Nome completo do servidor ocupante da função gratificada de direção e assessoramento. Caso a função gratificada de direção e assessoramento esteja vaga, a palavra "VAGA" deverá ser inserida na célula correspondente.</t>
  </si>
  <si>
    <t>[28] Valor do vencimento do servidor, em Reais (R$).</t>
  </si>
  <si>
    <t>[29] Valor da representação paga em razão da função gratificada de direção e assessoramento, em Reais (R$).</t>
  </si>
  <si>
    <t>[30] (Células de preenchimento automático). Montante resultante da soma entre o vencimento + representação, em Reais (R$).</t>
  </si>
  <si>
    <t>[31] (Não editar as células em cinza). Relação de todas as funções gratificadas de direção e assessoramento, conforme Lei Estadual nº 16.520/2018.</t>
  </si>
  <si>
    <t>[32] (Não editar as células em cinza). Relação de todos os símbolos das funções gratificadas de direção e assessoramento, conforme Lei Estadual nº 16.520/2018.</t>
  </si>
  <si>
    <t>[33] (Células de preenchimento automático). Quantitativo das funções gratificadas de direção e assessoramento preenchidos.</t>
  </si>
  <si>
    <t>[34] (Células de preenchimento automático). Quantitativo das funções gratificadas de direção e assessoramento vagas.</t>
  </si>
  <si>
    <t>[35] (Células de preenchimento automático). Quantitativo das funções gratificadas de direção e assessoramento existentes (preenchidos + vagos).</t>
  </si>
  <si>
    <t>[36] (Células de preenchimento automático). Valor total dos vencimentos dos servidores, em Reais (R$).</t>
  </si>
  <si>
    <t>[37] (Células de preenchimento automático). Valor total das representações pagas em razão da função gratificada de direção e assessoramento, em Reais (R$).</t>
  </si>
  <si>
    <t>[38] (Células de preenchimento automático). Valor total dos montantes resultantes da soma entre os vencimentos + representações, em Reais (R$).</t>
  </si>
  <si>
    <t xml:space="preserve">[39] Descrever o nome da função gratificada de supervisão e apoio como consta no Decreto de Alocação da Função Gratificada e/ou Manual de Serviços do órgão ou entidade. Exemplos da SCGE: Chefia da Unidade de Apoio e Projetos, Chefia da Unidade de Obras e Serviços de Engenharia, Chefia da Unidade de Licitações e Contratos, Função Gratificada de Supervisão 3, Função Gratificada de Apoio 2 etc. </t>
  </si>
  <si>
    <t>[40] 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</si>
  <si>
    <t>[41] Descrever a sigla da lotação referente à função gratificada de supervisão e apoio. Exemplos de siglas da SCGE: DAUD/UAPP, DAUD/COP/UAOP, DAUD/CLC/UALC, etc.</t>
  </si>
  <si>
    <t>[42] 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</si>
  <si>
    <t>[43] 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</si>
  <si>
    <t>[44] Nome completo do servidor ocupante da função gratificada de supervisão e apoio. Caso a função gratificada de supervisão e apoio esteja vaga, a palavra "VAGA" deverá ser inserida na célula correspondente.</t>
  </si>
  <si>
    <t>[45] Valor do vencimento do servidor, em Reais (R$).</t>
  </si>
  <si>
    <t>[46] Valor da representação paga em razão da função gratificada de supervisão e apoio, em Reais (R$).</t>
  </si>
  <si>
    <t>[47] (Células de preenchimento automático). Montante resultante da soma entre o vencimento + representação, em Reais (R$).</t>
  </si>
  <si>
    <t>[48] (Não editar as células em cinza). Relação de todas as funções gratificadas de supervisão e apoio, conforme Lei Estadual nº 16.520/2018.</t>
  </si>
  <si>
    <t>[49] (Não editar as células em cinza). Relação de todos os símbolos das funções gratificadas de supervisão e apoio, conforme Lei Estadual nº 16.520/2018.</t>
  </si>
  <si>
    <t>[50] (Células de preenchimento automático). Quantitativo das funções gratificadas de supervisão e apoio preenchidos.</t>
  </si>
  <si>
    <t>[51] (Células de preenchimento automático). Quantitativo das funções gratificadas de supervisão e apoio vagos.</t>
  </si>
  <si>
    <t>[52] (Células de preenchimento automático). Quantitativo das funções gratificadas de supervisão e apoio existentes (preenchidos + vagos).</t>
  </si>
  <si>
    <t>[53] (Células de preenchimento automático). Valor total dos vencimentos dos servidores, em Reais (R$).</t>
  </si>
  <si>
    <t>[54] (Células de preenchimento automático). Valor total das representações pagas em razão da função gratificada de supervisão e apoio, em Reais (R$).</t>
  </si>
  <si>
    <t>[55] (Células de preenchimento automático). Valor total dos montantes resultantes da soma entre os vencimentos + representações, em Reais (R$).</t>
  </si>
  <si>
    <t>[56] (Células de preenchimento automático). Quantitativo dos cargos em comissão + funções gratificadas preenchidos.</t>
  </si>
  <si>
    <t>[57] (Células de preenchimento automático). Quantitativo dos cargos em comissão + funções gratificadas vagos.</t>
  </si>
  <si>
    <t>[58] (Células de preenchimento automático). Quantitativo dos cargos em comissão + funções gratificadas existentes (preenchidos + vagos).</t>
  </si>
  <si>
    <t>[59] (Células de preenchimento automático). Valor total dos vencimentos dos cargos comissionados + funções gratificadas, em Reais (R$).</t>
  </si>
  <si>
    <t>[60] (Células de preenchimento automático). Valor total das representações pagas em razão dos cargos comissionados + funções gratificadas, em Reais (R$).</t>
  </si>
  <si>
    <t>[61] (Células de preenchimento automático). Valor total dos montantes resultantes da soma entre os vencimentos + representações pagas em razão dos cargos comissionados + funções gratificadas, em Reais (R$).</t>
  </si>
  <si>
    <t>ISMA CARLOS DE M. SANTOS ALVES (EXQ-IRH)</t>
  </si>
  <si>
    <t>LUCIA DE FÁTIMA DE SOUZA SIMÕES (EXQ-PERPART)</t>
  </si>
  <si>
    <t>JURANDIR DUTRA DA SILVA (EXQ-PERPART)</t>
  </si>
  <si>
    <t>SEVERINO RAMOS DE LIMA (EXQ-PERPART)</t>
  </si>
  <si>
    <t>IRACY LEÃO CASTANHA (EXQ-PERPART)</t>
  </si>
  <si>
    <t>CRISTIANNE DE SOUZA PIRES (EXQ-PERPART)</t>
  </si>
  <si>
    <t>JOSE ALEXANDRE CAVALCANTE DE ANDRADE (EXQ-DER)</t>
  </si>
  <si>
    <t>GILVAN NATANAEL DE SOUZA (EXQ-PERPART)</t>
  </si>
  <si>
    <t>JOÃO VILÂNDIO PEIXOTO BEM (EXQ-PERPART)</t>
  </si>
  <si>
    <t>JOSE LUIZ PEREIRA DA SILVA (EXQ-SDA)</t>
  </si>
  <si>
    <t>FERNANDO GOES DE MIRANDA</t>
  </si>
  <si>
    <t>KÉSIA ALCÂNTARA QUEIROZ PONTUAL</t>
  </si>
  <si>
    <t>JOSÉ AYRON DA SILVA PINTO</t>
  </si>
  <si>
    <t>MARIA DO CARMO FREITAS DE SÁ NUNES</t>
  </si>
  <si>
    <t>MARCOS ANTÔNIO SIMAS PEIXOTO</t>
  </si>
  <si>
    <t>MARCOS ANTÔNIO DUARTE</t>
  </si>
  <si>
    <t>DERCIVAL FREIRE DE MENEZES</t>
  </si>
  <si>
    <t>FRANCISCO ASSIS HONÓRIO REMÍGIO</t>
  </si>
  <si>
    <t>FLÁVIO DE OLIVEIRA SILVA</t>
  </si>
  <si>
    <t>MARIA CECÍLIA GOMES ALVES DE ARAÚJO</t>
  </si>
  <si>
    <t>MANOEL EUGÊNIO DA MOTA SILVEIRA FILHO</t>
  </si>
  <si>
    <t>FRANCISCO ELÍSIO VALGUEIRO MALTA FEITOSA</t>
  </si>
  <si>
    <t>MÊS DE REF. JAN/2022</t>
  </si>
  <si>
    <t>RECIFE, 09/02/2022</t>
  </si>
  <si>
    <t>MÊS DE REF. FEV/2022</t>
  </si>
  <si>
    <t>RECIFE, 09/03/2022</t>
  </si>
  <si>
    <t>MÊS DE REF. MAR/2022</t>
  </si>
  <si>
    <t>RECIFE, 12/04/2022</t>
  </si>
  <si>
    <t>MÊS DE REF. ABR/2022</t>
  </si>
  <si>
    <t>RECIFE, 11/05/2022</t>
  </si>
  <si>
    <t>MÊS DE REF. MAI/2022</t>
  </si>
  <si>
    <t>RECIFE, 15/06/2022</t>
  </si>
  <si>
    <t>MÊS DE REF. JUN/2022</t>
  </si>
  <si>
    <t>RECIFE, 13/07/2022</t>
  </si>
  <si>
    <t>JOSÉ LUIZ PEREIRA DA SILVA (EXQ-SDA) (*)</t>
  </si>
  <si>
    <t>(*) Solicitou aposentadoria.</t>
  </si>
  <si>
    <t>MÊS DE REF. JUL/2022</t>
  </si>
  <si>
    <t>RECIFE, 11/08/2022</t>
  </si>
  <si>
    <t>FRANCISCO DE ASSIS HONÓRIO REMÍGIO</t>
  </si>
  <si>
    <t>RAQUEL REJANE RODRIGUES DE ARAÚJO</t>
  </si>
  <si>
    <t>JURANDIR BARBOSA CALVANTI JÚNIOR</t>
  </si>
  <si>
    <r>
      <t>ISMA CARLOS DE MIRANDA SANTOS ALVES (EXQ-</t>
    </r>
    <r>
      <rPr>
        <b/>
        <sz val="11"/>
        <color theme="1"/>
        <rFont val="Arial"/>
        <family val="2"/>
      </rPr>
      <t>IRH</t>
    </r>
    <r>
      <rPr>
        <sz val="11"/>
        <color theme="1"/>
        <rFont val="Arial"/>
        <family val="2"/>
      </rPr>
      <t>)</t>
    </r>
  </si>
  <si>
    <r>
      <t>LÚCIA DE FÁTIMA DE SOUZA SIMÕES (EXQ-</t>
    </r>
    <r>
      <rPr>
        <b/>
        <sz val="11"/>
        <color theme="1"/>
        <rFont val="Arial"/>
        <family val="2"/>
      </rPr>
      <t>PERPART</t>
    </r>
    <r>
      <rPr>
        <sz val="11"/>
        <color theme="1"/>
        <rFont val="Arial"/>
        <family val="2"/>
      </rPr>
      <t>)</t>
    </r>
  </si>
  <si>
    <t>MARCELLA LUIZ DE FIGUEIREDO BARBOSA</t>
  </si>
  <si>
    <r>
      <t>JURANDIR DUTRA DA SILVA (EXQ-</t>
    </r>
    <r>
      <rPr>
        <b/>
        <sz val="11"/>
        <color theme="1"/>
        <rFont val="Arial"/>
        <family val="2"/>
      </rPr>
      <t>PERPART</t>
    </r>
    <r>
      <rPr>
        <sz val="11"/>
        <color theme="1"/>
        <rFont val="Arial"/>
        <family val="2"/>
      </rPr>
      <t>)</t>
    </r>
  </si>
  <si>
    <r>
      <t>SEVERINO RAMOS DE LIMA (EXQ-</t>
    </r>
    <r>
      <rPr>
        <b/>
        <sz val="11"/>
        <color theme="1"/>
        <rFont val="Arial"/>
        <family val="2"/>
      </rPr>
      <t>PERPART</t>
    </r>
    <r>
      <rPr>
        <sz val="11"/>
        <color theme="1"/>
        <rFont val="Arial"/>
        <family val="2"/>
      </rPr>
      <t>)</t>
    </r>
  </si>
  <si>
    <t>ROSENEIDE MARIA DE SOUZA (*)</t>
  </si>
  <si>
    <r>
      <t>IRACY LEÃO CASTANHA (EXQ-</t>
    </r>
    <r>
      <rPr>
        <b/>
        <sz val="11"/>
        <color theme="1"/>
        <rFont val="Arial"/>
        <family val="2"/>
      </rPr>
      <t>PERPART</t>
    </r>
    <r>
      <rPr>
        <sz val="11"/>
        <color theme="1"/>
        <rFont val="Arial"/>
        <family val="2"/>
      </rPr>
      <t>)</t>
    </r>
  </si>
  <si>
    <r>
      <t>CRISTIANNE DE SOUZA PIRES (EXQ-</t>
    </r>
    <r>
      <rPr>
        <b/>
        <sz val="11"/>
        <color theme="1"/>
        <rFont val="Arial"/>
        <family val="2"/>
      </rPr>
      <t>PERPART</t>
    </r>
    <r>
      <rPr>
        <sz val="11"/>
        <color theme="1"/>
        <rFont val="Arial"/>
        <family val="2"/>
      </rPr>
      <t>)</t>
    </r>
  </si>
  <si>
    <r>
      <t>JOSÉ ALEXANDRE CAVALCANTE DE ANDRADE (EXQ-</t>
    </r>
    <r>
      <rPr>
        <b/>
        <sz val="11"/>
        <color theme="1"/>
        <rFont val="Arial"/>
        <family val="2"/>
      </rPr>
      <t>DER</t>
    </r>
    <r>
      <rPr>
        <sz val="11"/>
        <color theme="1"/>
        <rFont val="Arial"/>
        <family val="2"/>
      </rPr>
      <t>)</t>
    </r>
  </si>
  <si>
    <r>
      <t>GILVAN NATANAEL DE SOUZA (EXQ-</t>
    </r>
    <r>
      <rPr>
        <b/>
        <sz val="11"/>
        <color theme="1"/>
        <rFont val="Arial"/>
        <family val="2"/>
      </rPr>
      <t>PERPART</t>
    </r>
    <r>
      <rPr>
        <sz val="11"/>
        <color theme="1"/>
        <rFont val="Arial"/>
        <family val="2"/>
      </rPr>
      <t>) (**)</t>
    </r>
  </si>
  <si>
    <r>
      <t>JOÃO VILÂNDIO PEIXOTO BEM (EXQ-</t>
    </r>
    <r>
      <rPr>
        <b/>
        <sz val="11"/>
        <color theme="1"/>
        <rFont val="Arial"/>
        <family val="2"/>
      </rPr>
      <t>PERPART</t>
    </r>
    <r>
      <rPr>
        <sz val="11"/>
        <color theme="1"/>
        <rFont val="Arial"/>
        <family val="2"/>
      </rPr>
      <t>)</t>
    </r>
  </si>
  <si>
    <r>
      <t>MARIA DE FÁTIMA BARBOSA DA SILVA (EXQ-</t>
    </r>
    <r>
      <rPr>
        <b/>
        <sz val="11"/>
        <color theme="1"/>
        <rFont val="Arial"/>
        <family val="2"/>
      </rPr>
      <t>PERPART</t>
    </r>
    <r>
      <rPr>
        <sz val="11"/>
        <color theme="1"/>
        <rFont val="Arial"/>
        <family val="2"/>
      </rPr>
      <t>) (***)</t>
    </r>
  </si>
  <si>
    <r>
      <t xml:space="preserve">Lei Complemenar </t>
    </r>
    <r>
      <rPr>
        <b/>
        <sz val="8"/>
        <color theme="1"/>
        <rFont val="Arial"/>
        <family val="2"/>
      </rPr>
      <t xml:space="preserve">480 </t>
    </r>
    <r>
      <rPr>
        <sz val="8"/>
        <color theme="1"/>
        <rFont val="Arial"/>
        <family val="2"/>
      </rPr>
      <t>de</t>
    </r>
    <r>
      <rPr>
        <b/>
        <sz val="8"/>
        <color theme="1"/>
        <rFont val="Arial"/>
        <family val="2"/>
      </rPr>
      <t xml:space="preserve"> 30 de março de 2022</t>
    </r>
    <r>
      <rPr>
        <sz val="8"/>
        <color theme="1"/>
        <rFont val="Arial"/>
        <family val="2"/>
      </rPr>
      <t xml:space="preserve"> que dispõe sobre medidas de valorização profissional dos servidores públicos do Poder Executivo Estadual, a partir de </t>
    </r>
    <r>
      <rPr>
        <b/>
        <u/>
        <sz val="8"/>
        <color theme="1"/>
        <rFont val="Arial"/>
        <family val="2"/>
      </rPr>
      <t>01/06/2022</t>
    </r>
    <r>
      <rPr>
        <sz val="8"/>
        <color theme="1"/>
        <rFont val="Arial"/>
        <family val="2"/>
      </rPr>
      <t xml:space="preserve">.
 </t>
    </r>
  </si>
  <si>
    <t>(*) Solicitou aposentadoria em julho/2022;</t>
  </si>
  <si>
    <t>(**) Respondendo por servidora que se encontra em gozo de licença prêmio a partir de meados do mês de julho/2022.</t>
  </si>
  <si>
    <t>(***) Substituindo servidor que se aposentou em julho/2022, ela começou a partir de 01/08/2022.</t>
  </si>
  <si>
    <t>MÊS DE REF. AGO/2022</t>
  </si>
  <si>
    <t>RECIFE, 16/09/2022</t>
  </si>
  <si>
    <t>ROSÁRIO DE FÁTIMA SOUZA DE BARROS CORREIA</t>
  </si>
  <si>
    <t>MARCOS ANTÔNIO DUARTE (*)</t>
  </si>
  <si>
    <r>
      <t>ISMA CARLOS DE MIRANDA SANTOS ALVES (EXQ-</t>
    </r>
    <r>
      <rPr>
        <b/>
        <sz val="11"/>
        <color theme="1"/>
        <rFont val="Arial"/>
        <family val="2"/>
      </rPr>
      <t>IRH</t>
    </r>
    <r>
      <rPr>
        <sz val="11"/>
        <color theme="1"/>
        <rFont val="Arial"/>
        <family val="2"/>
      </rPr>
      <t>) (**)</t>
    </r>
  </si>
  <si>
    <t>(*) Tem uma servidora estatutária respondendo pela regional de Surubim.</t>
  </si>
  <si>
    <t>(**) Tem um servidor EXQ da Perpart respondendo por essa função gratificada.</t>
  </si>
  <si>
    <t>MANOEL EUGÊNIO DA MOTA SILVEIRA FILHO (***)</t>
  </si>
  <si>
    <r>
      <t>MARIA DE FÁTIMA BARBOSA DA SILVA (EXQ-</t>
    </r>
    <r>
      <rPr>
        <b/>
        <sz val="11"/>
        <color theme="1"/>
        <rFont val="Arial"/>
        <family val="2"/>
      </rPr>
      <t>PERPART</t>
    </r>
    <r>
      <rPr>
        <sz val="11"/>
        <color theme="1"/>
        <rFont val="Arial"/>
        <family val="2"/>
      </rPr>
      <t xml:space="preserve">) </t>
    </r>
  </si>
  <si>
    <t xml:space="preserve">MARCOS ANTÔNIO DUARTE </t>
  </si>
  <si>
    <t>MANOEL EUGÊNIO DA MOTA SILVEIRA FILHO (*)</t>
  </si>
  <si>
    <t>ISMA C M S ALVES (EXQ-IRH) (GILVAN NATANAEL DE SOUZA RESPONDENDO - EXQ PERPART) (**)</t>
  </si>
  <si>
    <t xml:space="preserve">AIRTON EUSTÁQUIO COSTA MIRANDA </t>
  </si>
  <si>
    <t xml:space="preserve">KALINA MARIA REBELO MONTEIRO </t>
  </si>
  <si>
    <r>
      <t xml:space="preserve">Decreto nº </t>
    </r>
    <r>
      <rPr>
        <b/>
        <sz val="8"/>
        <color theme="1"/>
        <rFont val="Arial"/>
        <family val="2"/>
      </rPr>
      <t>54.393</t>
    </r>
    <r>
      <rPr>
        <sz val="8"/>
        <color theme="1"/>
        <rFont val="Arial"/>
        <family val="2"/>
      </rPr>
      <t xml:space="preserve"> de </t>
    </r>
    <r>
      <rPr>
        <b/>
        <sz val="8"/>
        <color theme="1"/>
        <rFont val="Arial"/>
        <family val="2"/>
      </rPr>
      <t>02/01/2023</t>
    </r>
    <r>
      <rPr>
        <sz val="8"/>
        <color theme="1"/>
        <rFont val="Arial"/>
        <family val="2"/>
      </rPr>
      <t xml:space="preserve"> exonerado-os e dispensando-os, a partir de </t>
    </r>
    <r>
      <rPr>
        <b/>
        <u/>
        <sz val="8"/>
        <color theme="1"/>
        <rFont val="Arial"/>
        <family val="2"/>
      </rPr>
      <t>01/01/2023</t>
    </r>
    <r>
      <rPr>
        <sz val="8"/>
        <color theme="1"/>
        <rFont val="Arial"/>
        <family val="2"/>
      </rPr>
      <t xml:space="preserve">, publicado do DOE do dia </t>
    </r>
    <r>
      <rPr>
        <b/>
        <sz val="8"/>
        <color theme="1"/>
        <rFont val="Arial"/>
        <family val="2"/>
      </rPr>
      <t>03/01/2023</t>
    </r>
    <r>
      <rPr>
        <sz val="8"/>
        <color theme="1"/>
        <rFont val="Arial"/>
        <family val="2"/>
      </rPr>
      <t xml:space="preserve"> e republicado em </t>
    </r>
    <r>
      <rPr>
        <b/>
        <sz val="8"/>
        <color theme="1"/>
        <rFont val="Arial"/>
        <family val="2"/>
      </rPr>
      <t>04/01/2023</t>
    </r>
    <r>
      <rPr>
        <sz val="8"/>
        <color theme="1"/>
        <rFont val="Arial"/>
        <family val="2"/>
      </rPr>
      <t>.</t>
    </r>
  </si>
  <si>
    <t>(*) Tem um servidor EXQ da Perpart respondendo por essa função gratificada.</t>
  </si>
  <si>
    <t>(**) Tem um servidor EXQ da Perpart respondendo por essa função gratificada de servidora também EXQ (IRH)</t>
  </si>
  <si>
    <t>CADASTRO-RH-DGAF, 17/01/2023</t>
  </si>
  <si>
    <t xml:space="preserve">GUSTAVO ADOLFO LELIS CABRAL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</si>
</sst>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 -416]#,##0.00"/>
  </numFmts>
  <fonts count="21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name val="Arial"/>
      <family val="2"/>
    </font>
    <font>
      <sz val="11"/>
      <color theme="1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trike/>
      <sz val="11"/>
      <color theme="1"/>
      <name val="Arial"/>
      <family val="2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0" fillId="2" borderId="0" xfId="0" applyFill="1"/>
    <xf numFmtId="14" fontId="4" fillId="4" borderId="4" xfId="1" applyNumberFormat="1" applyFont="1" applyFill="1" applyBorder="1" applyAlignment="1">
      <alignment vertical="center" wrapText="1"/>
    </xf>
    <xf numFmtId="4" fontId="3" fillId="5" borderId="0" xfId="1" applyNumberFormat="1" applyFont="1" applyFill="1" applyAlignment="1">
      <alignment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7" fillId="0" borderId="1" xfId="1" applyFont="1" applyBorder="1"/>
    <xf numFmtId="0" fontId="5" fillId="0" borderId="5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6" borderId="4" xfId="1" applyFont="1" applyFill="1" applyBorder="1" applyAlignment="1">
      <alignment horizontal="center" vertical="center" wrapText="1"/>
    </xf>
    <xf numFmtId="164" fontId="5" fillId="0" borderId="4" xfId="1" applyNumberFormat="1" applyFont="1" applyBorder="1" applyAlignment="1">
      <alignment horizontal="right" vertical="center" wrapText="1"/>
    </xf>
    <xf numFmtId="164" fontId="5" fillId="6" borderId="4" xfId="1" applyNumberFormat="1" applyFont="1" applyFill="1" applyBorder="1" applyAlignment="1">
      <alignment horizontal="right" vertical="center" wrapText="1"/>
    </xf>
    <xf numFmtId="4" fontId="3" fillId="0" borderId="0" xfId="1" applyNumberFormat="1" applyFont="1" applyAlignment="1">
      <alignment vertical="center" wrapText="1"/>
    </xf>
    <xf numFmtId="0" fontId="1" fillId="0" borderId="1" xfId="1" applyBorder="1"/>
    <xf numFmtId="4" fontId="6" fillId="3" borderId="4" xfId="1" applyNumberFormat="1" applyFont="1" applyFill="1" applyBorder="1" applyAlignment="1">
      <alignment horizontal="center" vertical="center" wrapText="1"/>
    </xf>
    <xf numFmtId="3" fontId="6" fillId="3" borderId="4" xfId="1" applyNumberFormat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vertical="center" wrapText="1"/>
    </xf>
    <xf numFmtId="164" fontId="5" fillId="6" borderId="4" xfId="1" applyNumberFormat="1" applyFont="1" applyFill="1" applyBorder="1" applyAlignment="1">
      <alignment vertical="center" wrapText="1"/>
    </xf>
    <xf numFmtId="3" fontId="5" fillId="6" borderId="4" xfId="1" applyNumberFormat="1" applyFont="1" applyFill="1" applyBorder="1" applyAlignment="1">
      <alignment horizontal="center" vertical="center" wrapText="1"/>
    </xf>
    <xf numFmtId="0" fontId="3" fillId="6" borderId="4" xfId="1" applyFont="1" applyFill="1" applyBorder="1" applyAlignment="1">
      <alignment vertical="center" wrapText="1"/>
    </xf>
    <xf numFmtId="164" fontId="1" fillId="6" borderId="4" xfId="1" applyNumberFormat="1" applyFill="1" applyBorder="1" applyAlignment="1">
      <alignment horizontal="right" vertical="center" wrapText="1"/>
    </xf>
    <xf numFmtId="0" fontId="3" fillId="0" borderId="0" xfId="1" applyFont="1" applyAlignment="1">
      <alignment vertical="center" wrapText="1"/>
    </xf>
    <xf numFmtId="164" fontId="3" fillId="6" borderId="4" xfId="1" applyNumberFormat="1" applyFont="1" applyFill="1" applyBorder="1" applyAlignment="1">
      <alignment vertical="center" wrapText="1"/>
    </xf>
    <xf numFmtId="4" fontId="5" fillId="6" borderId="4" xfId="1" applyNumberFormat="1" applyFont="1" applyFill="1" applyBorder="1" applyAlignment="1">
      <alignment vertical="center" wrapText="1"/>
    </xf>
    <xf numFmtId="4" fontId="3" fillId="6" borderId="4" xfId="1" applyNumberFormat="1" applyFont="1" applyFill="1" applyBorder="1" applyAlignment="1">
      <alignment vertical="center" wrapText="1"/>
    </xf>
    <xf numFmtId="164" fontId="6" fillId="3" borderId="2" xfId="1" applyNumberFormat="1" applyFont="1" applyFill="1" applyBorder="1" applyAlignment="1">
      <alignment horizontal="right" vertical="center" wrapText="1"/>
    </xf>
    <xf numFmtId="164" fontId="3" fillId="0" borderId="0" xfId="1" applyNumberFormat="1" applyFont="1" applyAlignment="1">
      <alignment vertical="center" wrapText="1"/>
    </xf>
    <xf numFmtId="0" fontId="3" fillId="5" borderId="0" xfId="1" applyFont="1" applyFill="1" applyAlignment="1">
      <alignment vertical="center" wrapText="1"/>
    </xf>
    <xf numFmtId="0" fontId="8" fillId="0" borderId="4" xfId="1" applyFont="1" applyBorder="1" applyAlignment="1">
      <alignment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8" fillId="5" borderId="4" xfId="1" applyFont="1" applyFill="1" applyBorder="1" applyAlignment="1">
      <alignment vertical="center" wrapText="1"/>
    </xf>
    <xf numFmtId="0" fontId="3" fillId="3" borderId="4" xfId="1" applyFont="1" applyFill="1" applyBorder="1" applyAlignment="1">
      <alignment vertical="center" wrapText="1"/>
    </xf>
    <xf numFmtId="164" fontId="5" fillId="6" borderId="4" xfId="1" applyNumberFormat="1" applyFont="1" applyFill="1" applyBorder="1" applyAlignment="1">
      <alignment horizontal="center" vertical="center" wrapText="1"/>
    </xf>
    <xf numFmtId="164" fontId="6" fillId="3" borderId="4" xfId="1" applyNumberFormat="1" applyFont="1" applyFill="1" applyBorder="1" applyAlignment="1">
      <alignment horizontal="right" vertical="center" wrapText="1"/>
    </xf>
    <xf numFmtId="164" fontId="6" fillId="3" borderId="4" xfId="1" applyNumberFormat="1" applyFont="1" applyFill="1" applyBorder="1" applyAlignment="1">
      <alignment horizontal="center" vertical="center" wrapText="1"/>
    </xf>
    <xf numFmtId="164" fontId="5" fillId="0" borderId="4" xfId="1" applyNumberFormat="1" applyFont="1" applyBorder="1" applyAlignment="1">
      <alignment vertical="center" wrapText="1"/>
    </xf>
    <xf numFmtId="164" fontId="5" fillId="0" borderId="4" xfId="1" applyNumberFormat="1" applyFont="1" applyBorder="1" applyAlignment="1">
      <alignment horizontal="center" vertical="center" wrapText="1"/>
    </xf>
    <xf numFmtId="164" fontId="8" fillId="0" borderId="4" xfId="1" applyNumberFormat="1" applyFont="1" applyBorder="1" applyAlignment="1">
      <alignment vertical="center" wrapText="1"/>
    </xf>
    <xf numFmtId="0" fontId="5" fillId="0" borderId="4" xfId="1" applyFont="1" applyBorder="1" applyAlignment="1">
      <alignment vertical="center" wrapText="1"/>
    </xf>
    <xf numFmtId="164" fontId="8" fillId="0" borderId="4" xfId="1" applyNumberFormat="1" applyFont="1" applyBorder="1" applyAlignment="1">
      <alignment horizontal="center" vertical="center" wrapText="1"/>
    </xf>
    <xf numFmtId="4" fontId="5" fillId="6" borderId="4" xfId="1" applyNumberFormat="1" applyFont="1" applyFill="1" applyBorder="1" applyAlignment="1">
      <alignment horizontal="center" vertical="center" wrapText="1"/>
    </xf>
    <xf numFmtId="0" fontId="10" fillId="5" borderId="0" xfId="1" applyFont="1" applyFill="1" applyAlignment="1">
      <alignment vertical="center" wrapText="1"/>
    </xf>
    <xf numFmtId="0" fontId="1" fillId="0" borderId="0" xfId="1" applyAlignment="1">
      <alignment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/>
    <xf numFmtId="0" fontId="5" fillId="5" borderId="4" xfId="1" applyFont="1" applyFill="1" applyBorder="1" applyAlignment="1">
      <alignment vertical="center" wrapText="1"/>
    </xf>
    <xf numFmtId="0" fontId="2" fillId="0" borderId="0" xfId="1" applyFont="1"/>
    <xf numFmtId="0" fontId="10" fillId="0" borderId="0" xfId="1" applyFont="1" applyAlignment="1">
      <alignment vertical="center" wrapText="1"/>
    </xf>
    <xf numFmtId="0" fontId="17" fillId="0" borderId="0" xfId="0" applyFont="1"/>
    <xf numFmtId="0" fontId="1" fillId="0" borderId="2" xfId="1" applyBorder="1" applyAlignment="1">
      <alignment vertical="center" wrapText="1"/>
    </xf>
    <xf numFmtId="0" fontId="2" fillId="0" borderId="3" xfId="1" applyFont="1" applyBorder="1"/>
    <xf numFmtId="0" fontId="2" fillId="0" borderId="5" xfId="1" applyFont="1" applyBorder="1"/>
    <xf numFmtId="4" fontId="6" fillId="3" borderId="10" xfId="1" applyNumberFormat="1" applyFont="1" applyFill="1" applyBorder="1" applyAlignment="1">
      <alignment horizontal="left" vertical="center" wrapText="1"/>
    </xf>
    <xf numFmtId="0" fontId="2" fillId="0" borderId="11" xfId="1" applyFont="1" applyBorder="1"/>
    <xf numFmtId="0" fontId="2" fillId="0" borderId="12" xfId="1" applyFont="1" applyBorder="1"/>
    <xf numFmtId="0" fontId="1" fillId="5" borderId="2" xfId="1" applyFill="1" applyBorder="1" applyAlignment="1">
      <alignment horizontal="left" wrapText="1"/>
    </xf>
    <xf numFmtId="0" fontId="9" fillId="0" borderId="2" xfId="1" applyFont="1" applyBorder="1" applyAlignment="1">
      <alignment vertical="center" wrapText="1"/>
    </xf>
    <xf numFmtId="0" fontId="9" fillId="0" borderId="7" xfId="1" applyFont="1" applyBorder="1" applyAlignment="1">
      <alignment vertical="center" wrapText="1"/>
    </xf>
    <xf numFmtId="0" fontId="2" fillId="0" borderId="8" xfId="1" applyFont="1" applyBorder="1"/>
    <xf numFmtId="0" fontId="2" fillId="0" borderId="9" xfId="1" applyFont="1" applyBorder="1"/>
    <xf numFmtId="0" fontId="9" fillId="0" borderId="1" xfId="1" applyFont="1" applyBorder="1" applyAlignment="1">
      <alignment vertical="center" wrapText="1"/>
    </xf>
    <xf numFmtId="0" fontId="1" fillId="0" borderId="1" xfId="1" applyBorder="1"/>
    <xf numFmtId="0" fontId="13" fillId="5" borderId="2" xfId="1" applyFont="1" applyFill="1" applyBorder="1" applyAlignment="1">
      <alignment horizontal="left" wrapText="1"/>
    </xf>
    <xf numFmtId="0" fontId="14" fillId="0" borderId="3" xfId="1" applyFont="1" applyBorder="1"/>
    <xf numFmtId="0" fontId="14" fillId="0" borderId="5" xfId="1" applyFont="1" applyBorder="1"/>
    <xf numFmtId="0" fontId="13" fillId="0" borderId="2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4" borderId="2" xfId="1" applyFont="1" applyFill="1" applyBorder="1" applyAlignment="1">
      <alignment vertical="center" wrapText="1"/>
    </xf>
    <xf numFmtId="0" fontId="6" fillId="3" borderId="2" xfId="1" applyFont="1" applyFill="1" applyBorder="1" applyAlignment="1">
      <alignment horizontal="center" vertical="center" wrapText="1"/>
    </xf>
    <xf numFmtId="4" fontId="6" fillId="3" borderId="2" xfId="1" applyNumberFormat="1" applyFont="1" applyFill="1" applyBorder="1" applyAlignment="1">
      <alignment horizontal="left" vertical="center" wrapText="1"/>
    </xf>
    <xf numFmtId="0" fontId="5" fillId="5" borderId="2" xfId="1" applyFont="1" applyFill="1" applyBorder="1" applyAlignment="1">
      <alignment horizontal="left" wrapText="1"/>
    </xf>
    <xf numFmtId="0" fontId="9" fillId="0" borderId="0" xfId="1" applyFont="1" applyAlignment="1">
      <alignment vertical="center" wrapText="1"/>
    </xf>
    <xf numFmtId="0" fontId="1" fillId="0" borderId="0" xfId="1"/>
    <xf numFmtId="0" fontId="19" fillId="0" borderId="4" xfId="1" applyFont="1" applyBorder="1" applyAlignment="1">
      <alignment vertical="center" wrapText="1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L168"/>
  <sheetViews>
    <sheetView topLeftCell="D67" workbookViewId="0">
      <selection activeCell="J81" sqref="J81"/>
    </sheetView>
  </sheetViews>
  <sheetFormatPr defaultRowHeight="15" x14ac:dyDescent="0.25"/>
  <cols>
    <col min="1" max="1" width="82.140625" customWidth="1"/>
    <col min="3" max="3" width="17.5703125" customWidth="1"/>
    <col min="5" max="5" width="11.85546875" customWidth="1"/>
    <col min="6" max="6" width="49.5703125" customWidth="1"/>
    <col min="7" max="7" width="17.140625" customWidth="1"/>
    <col min="8" max="8" width="21.140625" customWidth="1"/>
    <col min="9" max="9" width="16.7109375" customWidth="1"/>
    <col min="10" max="10" width="21.28515625" customWidth="1"/>
  </cols>
  <sheetData>
    <row r="1" spans="1:10" x14ac:dyDescent="0.25">
      <c r="A1" s="2">
        <v>44601</v>
      </c>
      <c r="B1" s="68" t="s">
        <v>11</v>
      </c>
      <c r="C1" s="51"/>
      <c r="D1" s="51"/>
      <c r="E1" s="51"/>
      <c r="F1" s="51"/>
      <c r="G1" s="51"/>
      <c r="H1" s="51"/>
      <c r="I1" s="51"/>
      <c r="J1" s="52"/>
    </row>
    <row r="2" spans="1:10" x14ac:dyDescent="0.25">
      <c r="A2" s="69" t="s">
        <v>12</v>
      </c>
      <c r="B2" s="51"/>
      <c r="C2" s="51"/>
      <c r="D2" s="51"/>
      <c r="E2" s="51"/>
      <c r="F2" s="51"/>
      <c r="G2" s="51"/>
      <c r="H2" s="51"/>
      <c r="I2" s="51"/>
      <c r="J2" s="52"/>
    </row>
    <row r="3" spans="1:10" ht="30" customHeight="1" x14ac:dyDescent="0.25">
      <c r="A3" s="4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5" t="s">
        <v>21</v>
      </c>
      <c r="J3" s="5" t="s">
        <v>22</v>
      </c>
    </row>
    <row r="4" spans="1:10" x14ac:dyDescent="0.25">
      <c r="A4" s="6" t="s">
        <v>23</v>
      </c>
      <c r="B4" s="7" t="s">
        <v>0</v>
      </c>
      <c r="C4" s="8" t="s">
        <v>24</v>
      </c>
      <c r="D4" s="9" t="s">
        <v>25</v>
      </c>
      <c r="E4" s="10">
        <v>1</v>
      </c>
      <c r="F4" s="6" t="s">
        <v>26</v>
      </c>
      <c r="G4" s="11">
        <v>0</v>
      </c>
      <c r="H4" s="11">
        <v>8479.34</v>
      </c>
      <c r="I4" s="11">
        <v>7973.3</v>
      </c>
      <c r="J4" s="12">
        <f t="shared" ref="J4:J10" si="0">SUM(G4:I4)</f>
        <v>16452.64</v>
      </c>
    </row>
    <row r="5" spans="1:10" x14ac:dyDescent="0.25">
      <c r="A5" s="6" t="s">
        <v>27</v>
      </c>
      <c r="B5" s="7" t="s">
        <v>2</v>
      </c>
      <c r="C5" s="8" t="s">
        <v>28</v>
      </c>
      <c r="D5" s="9" t="s">
        <v>29</v>
      </c>
      <c r="E5" s="10">
        <v>1</v>
      </c>
      <c r="F5" s="14" t="s">
        <v>30</v>
      </c>
      <c r="G5" s="11">
        <v>0</v>
      </c>
      <c r="H5" s="11">
        <v>930.22</v>
      </c>
      <c r="I5" s="11">
        <v>3720.87</v>
      </c>
      <c r="J5" s="12">
        <f t="shared" si="0"/>
        <v>4651.09</v>
      </c>
    </row>
    <row r="6" spans="1:10" x14ac:dyDescent="0.25">
      <c r="A6" s="6" t="s">
        <v>31</v>
      </c>
      <c r="B6" s="7" t="s">
        <v>9</v>
      </c>
      <c r="C6" s="8" t="s">
        <v>32</v>
      </c>
      <c r="D6" s="9" t="s">
        <v>29</v>
      </c>
      <c r="E6" s="10">
        <v>1</v>
      </c>
      <c r="F6" s="6" t="s">
        <v>33</v>
      </c>
      <c r="G6" s="11">
        <v>0</v>
      </c>
      <c r="H6" s="11">
        <v>431.89</v>
      </c>
      <c r="I6" s="11">
        <v>1727.55</v>
      </c>
      <c r="J6" s="12">
        <f t="shared" si="0"/>
        <v>2159.44</v>
      </c>
    </row>
    <row r="7" spans="1:10" ht="15" customHeight="1" x14ac:dyDescent="0.25">
      <c r="A7" s="6" t="s">
        <v>34</v>
      </c>
      <c r="B7" s="7" t="s">
        <v>35</v>
      </c>
      <c r="C7" s="8" t="s">
        <v>36</v>
      </c>
      <c r="D7" s="9" t="s">
        <v>29</v>
      </c>
      <c r="E7" s="10">
        <v>1</v>
      </c>
      <c r="F7" s="6" t="s">
        <v>37</v>
      </c>
      <c r="G7" s="11">
        <v>0</v>
      </c>
      <c r="H7" s="11">
        <v>265.77999999999997</v>
      </c>
      <c r="I7" s="11">
        <v>1063.1099999999999</v>
      </c>
      <c r="J7" s="12">
        <f t="shared" si="0"/>
        <v>1328.8899999999999</v>
      </c>
    </row>
    <row r="8" spans="1:10" x14ac:dyDescent="0.25">
      <c r="A8" s="6" t="s">
        <v>38</v>
      </c>
      <c r="B8" s="7" t="s">
        <v>8</v>
      </c>
      <c r="C8" s="8" t="s">
        <v>39</v>
      </c>
      <c r="D8" s="9" t="s">
        <v>29</v>
      </c>
      <c r="E8" s="10">
        <v>1</v>
      </c>
      <c r="F8" s="6" t="s">
        <v>40</v>
      </c>
      <c r="G8" s="11">
        <v>0</v>
      </c>
      <c r="H8" s="11">
        <v>664.44</v>
      </c>
      <c r="I8" s="11">
        <v>2657.77</v>
      </c>
      <c r="J8" s="12">
        <f t="shared" si="0"/>
        <v>3322.21</v>
      </c>
    </row>
    <row r="9" spans="1:10" ht="15" customHeight="1" x14ac:dyDescent="0.25">
      <c r="A9" s="6" t="s">
        <v>41</v>
      </c>
      <c r="B9" s="7" t="s">
        <v>8</v>
      </c>
      <c r="C9" s="8" t="s">
        <v>42</v>
      </c>
      <c r="D9" s="9" t="s">
        <v>29</v>
      </c>
      <c r="E9" s="10">
        <v>1</v>
      </c>
      <c r="F9" s="6" t="s">
        <v>248</v>
      </c>
      <c r="G9" s="11">
        <v>0</v>
      </c>
      <c r="H9" s="11">
        <v>664.44</v>
      </c>
      <c r="I9" s="11">
        <v>2657.77</v>
      </c>
      <c r="J9" s="12">
        <f t="shared" si="0"/>
        <v>3322.21</v>
      </c>
    </row>
    <row r="10" spans="1:10" ht="15" customHeight="1" x14ac:dyDescent="0.25">
      <c r="A10" s="6" t="s">
        <v>43</v>
      </c>
      <c r="B10" s="9" t="s">
        <v>2</v>
      </c>
      <c r="C10" s="8" t="s">
        <v>44</v>
      </c>
      <c r="D10" s="9" t="s">
        <v>29</v>
      </c>
      <c r="E10" s="10">
        <v>1</v>
      </c>
      <c r="F10" s="6" t="s">
        <v>241</v>
      </c>
      <c r="G10" s="11">
        <v>0</v>
      </c>
      <c r="H10" s="11">
        <v>930.22</v>
      </c>
      <c r="I10" s="11">
        <v>3720.87</v>
      </c>
      <c r="J10" s="12">
        <f t="shared" si="0"/>
        <v>4651.09</v>
      </c>
    </row>
    <row r="11" spans="1:10" ht="30" customHeight="1" x14ac:dyDescent="0.25">
      <c r="A11" s="15" t="s">
        <v>45</v>
      </c>
      <c r="B11" s="15" t="s">
        <v>46</v>
      </c>
      <c r="C11" s="16" t="s">
        <v>47</v>
      </c>
      <c r="D11" s="16" t="s">
        <v>48</v>
      </c>
      <c r="E11" s="16" t="s">
        <v>49</v>
      </c>
      <c r="F11" s="17"/>
      <c r="G11" s="16" t="s">
        <v>50</v>
      </c>
      <c r="H11" s="16" t="s">
        <v>51</v>
      </c>
      <c r="I11" s="16" t="s">
        <v>52</v>
      </c>
      <c r="J11" s="16" t="s">
        <v>53</v>
      </c>
    </row>
    <row r="12" spans="1:10" ht="15" customHeight="1" x14ac:dyDescent="0.25">
      <c r="A12" s="18" t="s">
        <v>54</v>
      </c>
      <c r="B12" s="10" t="s">
        <v>55</v>
      </c>
      <c r="C12" s="19">
        <f ca="1">SUMIFS($E$7:$E$13,$B$7:$B$13,"DAS",$D$7:$D$13,"&lt;&gt;VAGO")</f>
        <v>0</v>
      </c>
      <c r="D12" s="19">
        <f ca="1">SUMIFS($E$7:$E$13,$B$7:$B$13,"DAS",$D$7:$D$13,"VAGO")</f>
        <v>0</v>
      </c>
      <c r="E12" s="19">
        <f t="shared" ref="E12:E22" ca="1" si="1">C12+D12</f>
        <v>0</v>
      </c>
      <c r="F12" s="20"/>
      <c r="G12" s="21">
        <f ca="1">SUMIF($B$7:$B$13,"DAS",$G$7:$G$13)</f>
        <v>0</v>
      </c>
      <c r="H12" s="21">
        <f ca="1">SUMIF($B$7:$B$13,"DAS",$H$7:$H$13)</f>
        <v>0</v>
      </c>
      <c r="I12" s="21">
        <f ca="1">SUMIF($B$7:$B$13,"DAS",$I$7:$I$13)</f>
        <v>0</v>
      </c>
      <c r="J12" s="21">
        <f ca="1">SUMIF($B$7:$B$13,"DAS",$J$7:$J$13)</f>
        <v>0</v>
      </c>
    </row>
    <row r="13" spans="1:10" ht="15" customHeight="1" x14ac:dyDescent="0.25">
      <c r="A13" s="18" t="s">
        <v>56</v>
      </c>
      <c r="B13" s="10" t="s">
        <v>0</v>
      </c>
      <c r="C13" s="19">
        <f ca="1">SUMIFS($E$7:$E$13,$B$7:$B$13,"DAS-1",$D$7:$D$13,"&lt;&gt;VAGO")</f>
        <v>1</v>
      </c>
      <c r="D13" s="19">
        <f ca="1">SUMIFS($E$7:$E$13,$B$7:$B$13,"DAS-1",$D$7:$D$13,"VAGO")</f>
        <v>0</v>
      </c>
      <c r="E13" s="19">
        <f t="shared" ca="1" si="1"/>
        <v>1</v>
      </c>
      <c r="F13" s="23"/>
      <c r="G13" s="21">
        <f ca="1">SUMIF($B$7:$B$13,"DAS-1",$G$7:$G$13)</f>
        <v>0</v>
      </c>
      <c r="H13" s="21">
        <f ca="1">SUMIF($B$7:$B$13,"DAS-1",$H$7:$H$13)</f>
        <v>8479.34</v>
      </c>
      <c r="I13" s="21">
        <f ca="1">SUMIF($B$7:$B$13,"DAS-1",$I$7:$I$13)</f>
        <v>7973.3</v>
      </c>
      <c r="J13" s="21">
        <f ca="1">SUMIF($B$7:$B$13,"DAS-1",$J$7:$J$13)</f>
        <v>16452.64</v>
      </c>
    </row>
    <row r="14" spans="1:10" ht="15" customHeight="1" x14ac:dyDescent="0.25">
      <c r="A14" s="18" t="s">
        <v>57</v>
      </c>
      <c r="B14" s="10" t="s">
        <v>58</v>
      </c>
      <c r="C14" s="19">
        <f>SUMIFS($E$7:$E$13,$B$7:$B$13,"DAS-2",$D$7:$D$13,"&lt;&gt;VAGO")</f>
        <v>0</v>
      </c>
      <c r="D14" s="19">
        <f>SUMIFS($E$7:$E$13,$B$7:$B$13,"DAS-2",$D$7:$D$13,"VAGO")</f>
        <v>0</v>
      </c>
      <c r="E14" s="19">
        <f t="shared" si="1"/>
        <v>0</v>
      </c>
      <c r="F14" s="23"/>
      <c r="G14" s="21">
        <f>SUMIF($B$7:$B$13,"DAS-2",$G$7:$G$13)</f>
        <v>0</v>
      </c>
      <c r="H14" s="21">
        <f>SUMIF($B$7:$B$13,"DAS-2",$H$7:$H$13)</f>
        <v>0</v>
      </c>
      <c r="I14" s="21">
        <f>SUMIF($B$7:$B$13,"DAS-2",$I$7:$I$13)</f>
        <v>0</v>
      </c>
      <c r="J14" s="21">
        <f>SUMIF($B$7:$B$13,"DAS-2",$J$7:$J$13)</f>
        <v>0</v>
      </c>
    </row>
    <row r="15" spans="1:10" ht="15" customHeight="1" x14ac:dyDescent="0.25">
      <c r="A15" s="18" t="s">
        <v>59</v>
      </c>
      <c r="B15" s="10" t="s">
        <v>60</v>
      </c>
      <c r="C15" s="19">
        <f>SUMIFS($E$7:$E$13,$B$7:$B$13,"DAS-3",$D$7:$D$13,"&lt;&gt;VAGO")</f>
        <v>0</v>
      </c>
      <c r="D15" s="19">
        <f>SUMIFS($E$7:$E$13,$B$7:$B$13,"DAS-3",$D$7:$D$13,"VAGO")</f>
        <v>0</v>
      </c>
      <c r="E15" s="19">
        <f t="shared" si="1"/>
        <v>0</v>
      </c>
      <c r="F15" s="23"/>
      <c r="G15" s="21">
        <f>SUMIF($B$7:$B$13,"DAS-3",$G$7:$G$13)</f>
        <v>0</v>
      </c>
      <c r="H15" s="21">
        <f>SUMIF($B$7:$B$13,"DAS-3",$H$7:$H$13)</f>
        <v>0</v>
      </c>
      <c r="I15" s="21">
        <f>SUMIF($B$7:$B$13,"DAS-3",$I$7:$I$13)</f>
        <v>0</v>
      </c>
      <c r="J15" s="21">
        <f>SUMIF($B$7:$B$13,"DAS-3",$J$7:$J$13)</f>
        <v>0</v>
      </c>
    </row>
    <row r="16" spans="1:10" ht="15" customHeight="1" x14ac:dyDescent="0.25">
      <c r="A16" s="24" t="s">
        <v>61</v>
      </c>
      <c r="B16" s="10" t="s">
        <v>62</v>
      </c>
      <c r="C16" s="19">
        <f>SUMIFS($E$7:$E$13,$B$7:$B$13,"DAS-4",$D$7:$D$13,"&lt;&gt;VAGO")</f>
        <v>0</v>
      </c>
      <c r="D16" s="19">
        <f>SUMIFS($E$7:$E$13,$B$7:$B$13,"DAS-4",$D$7:$D$13,"VAGO")</f>
        <v>0</v>
      </c>
      <c r="E16" s="19">
        <f t="shared" si="1"/>
        <v>0</v>
      </c>
      <c r="F16" s="25"/>
      <c r="G16" s="21">
        <f>SUMIF($B$7:$B$13,"DAS-4",$G$7:$G$13)</f>
        <v>0</v>
      </c>
      <c r="H16" s="21">
        <f>SUMIF($B$7:$B$13,"DAS-4",$H$7:$H$13)</f>
        <v>0</v>
      </c>
      <c r="I16" s="21">
        <f>SUMIF($B$7:$B$13,"DAS-4",$I$7:$I$13)</f>
        <v>0</v>
      </c>
      <c r="J16" s="21">
        <f>SUMIF($B$7:$B$13,"DAS-4",$J$7:$J$13)</f>
        <v>0</v>
      </c>
    </row>
    <row r="17" spans="1:12" ht="15" customHeight="1" x14ac:dyDescent="0.25">
      <c r="A17" s="24" t="s">
        <v>63</v>
      </c>
      <c r="B17" s="10" t="s">
        <v>2</v>
      </c>
      <c r="C17" s="19">
        <f>SUMIFS($E$7:$E$13,$B$7:$B$13,"DAS-5",$D$7:$D$13,"&lt;&gt;VAGO")</f>
        <v>1</v>
      </c>
      <c r="D17" s="19">
        <f>SUMIFS($E$7:$E$13,$B$7:$B$13,"DAS-5",$D$7:$D$13,"VAGO")</f>
        <v>0</v>
      </c>
      <c r="E17" s="19">
        <f t="shared" si="1"/>
        <v>1</v>
      </c>
      <c r="F17" s="25"/>
      <c r="G17" s="21">
        <f>SUMIF($B$7:$B$13,"DAS-5",$G$7:$G$13)</f>
        <v>0</v>
      </c>
      <c r="H17" s="21">
        <f>SUMIF($B$7:$B$13,"DAS-5",$H$7:$H$13)</f>
        <v>930.22</v>
      </c>
      <c r="I17" s="21">
        <f>SUMIF($B$7:$B$13,"DAS-5",$I$7:$I$13)</f>
        <v>3720.87</v>
      </c>
      <c r="J17" s="21">
        <f>SUMIF($B$7:$B$13,"DAS-5",$J$7:$J$13)</f>
        <v>4651.09</v>
      </c>
    </row>
    <row r="18" spans="1:12" ht="15" customHeight="1" x14ac:dyDescent="0.25">
      <c r="A18" s="24" t="s">
        <v>64</v>
      </c>
      <c r="B18" s="10" t="s">
        <v>65</v>
      </c>
      <c r="C18" s="19">
        <f>SUMIFS($E$7:$E$13,$B$7:$B$13,"CAA-1",$D$7:$D$13,"&lt;&gt;VAGO")</f>
        <v>0</v>
      </c>
      <c r="D18" s="19">
        <f>SUMIFS($E$7:$E$13,$B$7:$B$13,"CAA-1",$D$7:$D$13,"VAGO")</f>
        <v>0</v>
      </c>
      <c r="E18" s="19">
        <f t="shared" si="1"/>
        <v>0</v>
      </c>
      <c r="F18" s="25"/>
      <c r="G18" s="21">
        <f>SUMIF($B$7:$B$13,"CAA-1",$G$7:$G$13)</f>
        <v>0</v>
      </c>
      <c r="H18" s="21">
        <f>SUMIF($B$7:$B$13,"CAA-1",$H$7:$H$13)</f>
        <v>0</v>
      </c>
      <c r="I18" s="21">
        <f>SUMIF($B$7:$B$13,"CAA-1",$I$7:$I$13)</f>
        <v>0</v>
      </c>
      <c r="J18" s="21">
        <f>SUMIF($B$7:$B$13,"CAA-1",$J$7:$J$13)</f>
        <v>0</v>
      </c>
    </row>
    <row r="19" spans="1:12" ht="15" customHeight="1" x14ac:dyDescent="0.25">
      <c r="A19" s="24" t="s">
        <v>66</v>
      </c>
      <c r="B19" s="10" t="s">
        <v>8</v>
      </c>
      <c r="C19" s="19">
        <f>SUMIFS($E$7:$E$13,$B$7:$B$13,"CAA-2",$D$7:$D$13,"&lt;&gt;VAGO")</f>
        <v>2</v>
      </c>
      <c r="D19" s="19">
        <f>SUMIFS($E$7:$E$13,$B$7:$B$13,"CAA-2",$D$7:$D$13,"VAGO")</f>
        <v>0</v>
      </c>
      <c r="E19" s="19">
        <f t="shared" si="1"/>
        <v>2</v>
      </c>
      <c r="F19" s="25"/>
      <c r="G19" s="21">
        <f>SUMIF($B$7:$B$13,"CAA-2",$G$7:$G$13)</f>
        <v>0</v>
      </c>
      <c r="H19" s="21">
        <f>SUMIF($B$7:$B$13,"CAA-2",$H$7:$H$13)</f>
        <v>1328.88</v>
      </c>
      <c r="I19" s="21">
        <f>SUMIF($B$7:$B$13,"CAA-2",$I$7:$I$13)</f>
        <v>5315.54</v>
      </c>
      <c r="J19" s="21">
        <f>SUMIF($B$7:$B$13,"CAA-2",$J$7:$J$13)</f>
        <v>6644.42</v>
      </c>
    </row>
    <row r="20" spans="1:12" ht="15" customHeight="1" x14ac:dyDescent="0.25">
      <c r="A20" s="24" t="s">
        <v>67</v>
      </c>
      <c r="B20" s="10" t="s">
        <v>9</v>
      </c>
      <c r="C20" s="19">
        <f>SUMIFS($E$7:$E$13,$B$7:$B$13,"CAA-3",$D$7:$D$13,"&lt;&gt;VAGO")</f>
        <v>0</v>
      </c>
      <c r="D20" s="19">
        <f>SUMIFS($E$7:$E$13,$B$7:$B$13,"CAA-3",$D$7:$D$13,"VAGO")</f>
        <v>0</v>
      </c>
      <c r="E20" s="19">
        <f t="shared" si="1"/>
        <v>0</v>
      </c>
      <c r="F20" s="23"/>
      <c r="G20" s="21">
        <f>SUMIF($B$7:$B$13,"CAA-3",$G$7:$G$13)</f>
        <v>0</v>
      </c>
      <c r="H20" s="21">
        <f>SUMIF($B$7:$B$13,"CAA-3",$H$7:$H$13)</f>
        <v>0</v>
      </c>
      <c r="I20" s="21">
        <f>SUMIF($B$7:$B$13,"CAA-3",$I$7:$I$13)</f>
        <v>0</v>
      </c>
      <c r="J20" s="21">
        <f>SUMIF($B$7:$B$13,"CAA-3",$J$7:$J$13)</f>
        <v>0</v>
      </c>
    </row>
    <row r="21" spans="1:12" ht="15" customHeight="1" x14ac:dyDescent="0.25">
      <c r="A21" s="24" t="s">
        <v>68</v>
      </c>
      <c r="B21" s="10" t="s">
        <v>35</v>
      </c>
      <c r="C21" s="19">
        <f>SUMIFS($E$7:$E$13,$B$7:$B$13,"CAA-4",$D$7:$D$13,"&lt;&gt;VAGO")</f>
        <v>1</v>
      </c>
      <c r="D21" s="19">
        <f>SUMIFS($E$7:$E$13,$B$7:$B$13,"CAA-4",$D$7:$D$13,"VAGO")</f>
        <v>0</v>
      </c>
      <c r="E21" s="19">
        <f t="shared" si="1"/>
        <v>1</v>
      </c>
      <c r="F21" s="23"/>
      <c r="G21" s="21">
        <f>SUMIF($B$7:$B$13,"CAA-4",$G$7:$G$13)</f>
        <v>0</v>
      </c>
      <c r="H21" s="21">
        <f>SUMIF($B$7:$B$13,"CAA-4",$H$7:$H$13)</f>
        <v>265.77999999999997</v>
      </c>
      <c r="I21" s="21">
        <f>SUMIF($B$7:$B$13,"CAA-4",$I$7:$I$13)</f>
        <v>1063.1099999999999</v>
      </c>
      <c r="J21" s="21">
        <f>SUMIF($B$7:$B$13,"CAA-4",$J$7:$J$13)</f>
        <v>1328.8899999999999</v>
      </c>
    </row>
    <row r="22" spans="1:12" ht="15" customHeight="1" x14ac:dyDescent="0.25">
      <c r="A22" s="24" t="s">
        <v>69</v>
      </c>
      <c r="B22" s="10" t="s">
        <v>70</v>
      </c>
      <c r="C22" s="19">
        <f>SUMIFS($E$7:$E$13,$B$7:$B$13,"CAA-5",$D$7:$D$13,"&lt;&gt;VAGO")</f>
        <v>0</v>
      </c>
      <c r="D22" s="19">
        <f>SUMIFS($E$7:$E$13,$B$7:$B$13,"CAA-5",$D$7:$D$13,"VAGO")</f>
        <v>0</v>
      </c>
      <c r="E22" s="19">
        <f t="shared" si="1"/>
        <v>0</v>
      </c>
      <c r="F22" s="23"/>
      <c r="G22" s="21">
        <f>SUMIF($B$7:$B$13,"CAA-5",$G$7:$G$13)</f>
        <v>0</v>
      </c>
      <c r="H22" s="21">
        <f>SUMIF($B$7:$B$13,"CAA-5",$H$7:$H$13)</f>
        <v>0</v>
      </c>
      <c r="I22" s="21">
        <f>SUMIF($B$7:$B$13,"CAA-5",$I$7:$I$13)</f>
        <v>0</v>
      </c>
      <c r="J22" s="21">
        <f>SUMIF($B$7:$B$13,"CAA-5",$J$7:$J$13)</f>
        <v>0</v>
      </c>
      <c r="K22" s="1"/>
      <c r="L22" s="1"/>
    </row>
    <row r="23" spans="1:12" ht="30" customHeight="1" x14ac:dyDescent="0.25">
      <c r="A23" s="15" t="s">
        <v>71</v>
      </c>
      <c r="B23" s="17"/>
      <c r="C23" s="16">
        <f ca="1">SUM(C12:C22)</f>
        <v>7</v>
      </c>
      <c r="D23" s="16">
        <f ca="1">SUM(D12:D22)</f>
        <v>0</v>
      </c>
      <c r="E23" s="16">
        <f ca="1">SUM(E12:E22)</f>
        <v>7</v>
      </c>
      <c r="F23" s="17"/>
      <c r="G23" s="26">
        <f ca="1">SUM(G12:G22)</f>
        <v>0</v>
      </c>
      <c r="H23" s="26">
        <f ca="1">SUM(H12:H22)</f>
        <v>12366.33</v>
      </c>
      <c r="I23" s="26">
        <f ca="1">SUM(I12:I22)</f>
        <v>23521.24</v>
      </c>
      <c r="J23" s="26">
        <f ca="1">SUM(J12:J22)</f>
        <v>35887.57</v>
      </c>
    </row>
    <row r="24" spans="1:12" x14ac:dyDescent="0.25">
      <c r="A24" s="22"/>
      <c r="B24" s="22"/>
      <c r="C24" s="22"/>
      <c r="D24" s="22"/>
      <c r="E24" s="22"/>
      <c r="F24" s="22"/>
      <c r="G24" s="22"/>
      <c r="H24" s="13"/>
      <c r="I24" s="13"/>
      <c r="J24" s="27"/>
    </row>
    <row r="25" spans="1:12" x14ac:dyDescent="0.25">
      <c r="A25" s="69" t="s">
        <v>72</v>
      </c>
      <c r="B25" s="51"/>
      <c r="C25" s="51"/>
      <c r="D25" s="51"/>
      <c r="E25" s="51"/>
      <c r="F25" s="51"/>
      <c r="G25" s="51"/>
      <c r="H25" s="51"/>
      <c r="I25" s="52"/>
      <c r="J25" s="22"/>
    </row>
    <row r="26" spans="1:12" ht="30" customHeight="1" x14ac:dyDescent="0.25">
      <c r="A26" s="5" t="s">
        <v>73</v>
      </c>
      <c r="B26" s="5" t="s">
        <v>74</v>
      </c>
      <c r="C26" s="5" t="s">
        <v>75</v>
      </c>
      <c r="D26" s="5" t="s">
        <v>76</v>
      </c>
      <c r="E26" s="5" t="s">
        <v>77</v>
      </c>
      <c r="F26" s="5" t="s">
        <v>78</v>
      </c>
      <c r="G26" s="5" t="s">
        <v>79</v>
      </c>
      <c r="H26" s="5" t="s">
        <v>80</v>
      </c>
      <c r="I26" s="5" t="s">
        <v>81</v>
      </c>
      <c r="J26" s="28"/>
    </row>
    <row r="27" spans="1:12" ht="15" customHeight="1" x14ac:dyDescent="0.25">
      <c r="A27" s="29" t="s">
        <v>82</v>
      </c>
      <c r="B27" s="30" t="s">
        <v>1</v>
      </c>
      <c r="C27" s="8" t="s">
        <v>39</v>
      </c>
      <c r="D27" s="9" t="s">
        <v>25</v>
      </c>
      <c r="E27" s="10">
        <v>1</v>
      </c>
      <c r="F27" s="31" t="s">
        <v>83</v>
      </c>
      <c r="G27" s="11">
        <v>7324.77</v>
      </c>
      <c r="H27" s="11">
        <v>2657.77</v>
      </c>
      <c r="I27" s="12">
        <f t="shared" ref="I27:I30" si="2">SUM(G27:H27)</f>
        <v>9982.5400000000009</v>
      </c>
      <c r="J27" s="22"/>
    </row>
    <row r="28" spans="1:12" ht="15" customHeight="1" x14ac:dyDescent="0.25">
      <c r="A28" s="29" t="s">
        <v>84</v>
      </c>
      <c r="B28" s="30" t="s">
        <v>3</v>
      </c>
      <c r="C28" s="8" t="s">
        <v>85</v>
      </c>
      <c r="D28" s="9" t="s">
        <v>25</v>
      </c>
      <c r="E28" s="10">
        <v>1</v>
      </c>
      <c r="F28" s="31" t="s">
        <v>86</v>
      </c>
      <c r="G28" s="11">
        <v>8075.56</v>
      </c>
      <c r="H28" s="11">
        <v>3720.87</v>
      </c>
      <c r="I28" s="12">
        <f t="shared" si="2"/>
        <v>11796.43</v>
      </c>
      <c r="J28" s="22"/>
      <c r="K28" s="1"/>
      <c r="L28" s="1"/>
    </row>
    <row r="29" spans="1:12" ht="15" customHeight="1" x14ac:dyDescent="0.25">
      <c r="A29" s="29" t="s">
        <v>87</v>
      </c>
      <c r="B29" s="30" t="s">
        <v>3</v>
      </c>
      <c r="C29" s="8" t="s">
        <v>88</v>
      </c>
      <c r="D29" s="9" t="s">
        <v>25</v>
      </c>
      <c r="E29" s="10">
        <v>1</v>
      </c>
      <c r="F29" s="29" t="s">
        <v>239</v>
      </c>
      <c r="G29" s="11">
        <v>7324.77</v>
      </c>
      <c r="H29" s="11">
        <v>3720.87</v>
      </c>
      <c r="I29" s="12">
        <f t="shared" si="2"/>
        <v>11045.64</v>
      </c>
      <c r="J29" s="22"/>
    </row>
    <row r="30" spans="1:12" ht="15" customHeight="1" x14ac:dyDescent="0.25">
      <c r="A30" s="29" t="s">
        <v>89</v>
      </c>
      <c r="B30" s="30" t="s">
        <v>3</v>
      </c>
      <c r="C30" s="8" t="s">
        <v>39</v>
      </c>
      <c r="D30" s="9" t="s">
        <v>25</v>
      </c>
      <c r="E30" s="10">
        <v>1</v>
      </c>
      <c r="F30" s="29" t="s">
        <v>240</v>
      </c>
      <c r="G30" s="11">
        <v>5512.99</v>
      </c>
      <c r="H30" s="11">
        <v>3720.87</v>
      </c>
      <c r="I30" s="12">
        <f t="shared" si="2"/>
        <v>9233.86</v>
      </c>
      <c r="J30" s="22"/>
    </row>
    <row r="31" spans="1:12" ht="15" customHeight="1" x14ac:dyDescent="0.25">
      <c r="A31" s="15" t="s">
        <v>90</v>
      </c>
      <c r="B31" s="15" t="s">
        <v>91</v>
      </c>
      <c r="C31" s="16" t="s">
        <v>92</v>
      </c>
      <c r="D31" s="16" t="s">
        <v>93</v>
      </c>
      <c r="E31" s="16" t="s">
        <v>94</v>
      </c>
      <c r="F31" s="32"/>
      <c r="G31" s="16" t="s">
        <v>95</v>
      </c>
      <c r="H31" s="16" t="s">
        <v>96</v>
      </c>
      <c r="I31" s="16" t="s">
        <v>97</v>
      </c>
      <c r="J31" s="22"/>
    </row>
    <row r="32" spans="1:12" ht="15" customHeight="1" x14ac:dyDescent="0.25">
      <c r="A32" s="18" t="s">
        <v>98</v>
      </c>
      <c r="B32" s="33" t="s">
        <v>99</v>
      </c>
      <c r="C32" s="19">
        <f ca="1">SUMIFS($E$30:$E$33,$B$30:$B$33,"FDA",$D$30:$D$33,"&lt;&gt;VAGO")</f>
        <v>0</v>
      </c>
      <c r="D32" s="19">
        <f ca="1">SUMIFS($E$30:$E$33,$B$30:$B$33,"FDA",$D$30:$D$33,"VAGO")</f>
        <v>0</v>
      </c>
      <c r="E32" s="19">
        <f t="shared" ref="E32:E36" ca="1" si="3">C32+D32</f>
        <v>0</v>
      </c>
      <c r="F32" s="20"/>
      <c r="G32" s="12">
        <f ca="1">SUMIF($B$30:$B$33,"FDA",$G$30:$G$33)</f>
        <v>0</v>
      </c>
      <c r="H32" s="12">
        <f ca="1">SUMIF($B$30:$B$33,"FDA",$H$30:$H$33)</f>
        <v>0</v>
      </c>
      <c r="I32" s="12">
        <f ca="1">SUMIF($B$30:$B$33,"FDA",$I$30:$I$33)</f>
        <v>0</v>
      </c>
      <c r="J32" s="13"/>
    </row>
    <row r="33" spans="1:12" ht="15" customHeight="1" x14ac:dyDescent="0.25">
      <c r="A33" s="18" t="s">
        <v>100</v>
      </c>
      <c r="B33" s="33" t="s">
        <v>101</v>
      </c>
      <c r="C33" s="19">
        <f ca="1">SUMIFS($E$30:$E$33,$B$30:$B$33,"FDA-1",$D$30:$D$33,"&lt;&gt;VAGO")</f>
        <v>0</v>
      </c>
      <c r="D33" s="19">
        <f ca="1">SUMIFS($E$30:$E$33,$B$30:$B$33,"FDA-1",$D$30:$D$33,"VAGO")</f>
        <v>0</v>
      </c>
      <c r="E33" s="19">
        <f t="shared" ca="1" si="3"/>
        <v>0</v>
      </c>
      <c r="F33" s="20"/>
      <c r="G33" s="12">
        <f ca="1">SUMIF($B$30:$B$33,"FDA-1",$G$30:$G$33)</f>
        <v>0</v>
      </c>
      <c r="H33" s="12">
        <f ca="1">SUMIF($B$30:$B$33,"FDA-1",$H$30:$H$33)</f>
        <v>0</v>
      </c>
      <c r="I33" s="12">
        <f ca="1">SUMIF($B$30:$B$33,"FDA-1",$I$30:$I$33)</f>
        <v>0</v>
      </c>
      <c r="J33" s="13"/>
    </row>
    <row r="34" spans="1:12" ht="15" customHeight="1" x14ac:dyDescent="0.25">
      <c r="A34" s="18" t="s">
        <v>102</v>
      </c>
      <c r="B34" s="33" t="s">
        <v>103</v>
      </c>
      <c r="C34" s="19">
        <f>SUMIFS($E$30:$E$33,$B$30:$B$33,"FDA-2",$D$30:$D$33,"&lt;&gt;VAGO")</f>
        <v>0</v>
      </c>
      <c r="D34" s="19">
        <f>SUMIFS($E$30:$E$33,$B$30:$B$33,"FDA-2",$D$30:$D$33,"VAGO")</f>
        <v>0</v>
      </c>
      <c r="E34" s="19">
        <f t="shared" si="3"/>
        <v>0</v>
      </c>
      <c r="F34" s="23"/>
      <c r="G34" s="12">
        <f>SUMIF($B$30:$B$33,"FDA-2",$G$30:$G$33)</f>
        <v>0</v>
      </c>
      <c r="H34" s="12">
        <f>SUMIF($B$30:$B$33,"FDA-2",$H$30:$H$33)</f>
        <v>0</v>
      </c>
      <c r="I34" s="12">
        <f>SUMIF($B$30:$B$33,"FDA-2",$I$30:$I$33)</f>
        <v>0</v>
      </c>
      <c r="J34" s="13"/>
    </row>
    <row r="35" spans="1:12" ht="15" customHeight="1" x14ac:dyDescent="0.25">
      <c r="A35" s="18" t="s">
        <v>104</v>
      </c>
      <c r="B35" s="33" t="s">
        <v>3</v>
      </c>
      <c r="C35" s="19">
        <f>SUMIFS($E$30:$E$33,$B$30:$B$33,"FDA-3",$D$30:$D$33,"&lt;&gt;VAGO")</f>
        <v>1</v>
      </c>
      <c r="D35" s="19">
        <f>SUMIFS($E$30:$E$33,$B$30:$B$33,"FDA-3",$D$30:$D$33,"VAGO")</f>
        <v>0</v>
      </c>
      <c r="E35" s="19">
        <f t="shared" si="3"/>
        <v>1</v>
      </c>
      <c r="F35" s="25"/>
      <c r="G35" s="12">
        <f>SUMIF($B$30:$B$33,"FDA-3",$G$30:$G$33)</f>
        <v>5512.99</v>
      </c>
      <c r="H35" s="12">
        <f>SUMIF($B$30:$B$33,"FDA-3",$H$30:$H$33)</f>
        <v>3720.87</v>
      </c>
      <c r="I35" s="12">
        <f>SUMIF($B$30:$B$33,"FDA-3",$I$30:$I$33)</f>
        <v>9233.86</v>
      </c>
      <c r="J35" s="13"/>
    </row>
    <row r="36" spans="1:12" ht="15" customHeight="1" x14ac:dyDescent="0.25">
      <c r="A36" s="18" t="s">
        <v>105</v>
      </c>
      <c r="B36" s="33" t="s">
        <v>1</v>
      </c>
      <c r="C36" s="19">
        <f>SUMIFS($E$30:$E$33,$B$30:$B$33,"FDA-4",$D$30:$D$33,"&lt;&gt;VAGO")</f>
        <v>0</v>
      </c>
      <c r="D36" s="19">
        <f>SUMIFS($E$30:$E$33,$B$30:$B$33,"FDA-4",$D$30:$D$33,"VAGO")</f>
        <v>0</v>
      </c>
      <c r="E36" s="19">
        <f t="shared" si="3"/>
        <v>0</v>
      </c>
      <c r="F36" s="23"/>
      <c r="G36" s="12">
        <f>SUMIF($B$30:$B$33,"FDA-4",$G$30:$G$33)</f>
        <v>0</v>
      </c>
      <c r="H36" s="12">
        <f>SUMIF($B$30:$B$33,"FDA-4",$H$30:$H$33)</f>
        <v>0</v>
      </c>
      <c r="I36" s="12">
        <f>SUMIF($B$30:$B$33,"FDA-4",$I$30:$I$33)</f>
        <v>0</v>
      </c>
      <c r="J36" s="13"/>
    </row>
    <row r="37" spans="1:12" ht="30" customHeight="1" x14ac:dyDescent="0.25">
      <c r="A37" s="15" t="s">
        <v>106</v>
      </c>
      <c r="B37" s="32"/>
      <c r="C37" s="16">
        <f t="shared" ref="C37:E37" ca="1" si="4">SUM(C33:C36)</f>
        <v>4</v>
      </c>
      <c r="D37" s="16">
        <f t="shared" ca="1" si="4"/>
        <v>0</v>
      </c>
      <c r="E37" s="16">
        <f t="shared" ca="1" si="4"/>
        <v>4</v>
      </c>
      <c r="F37" s="32"/>
      <c r="G37" s="34">
        <f t="shared" ref="G37:I37" ca="1" si="5">SUM(G32:G36)</f>
        <v>28238.09</v>
      </c>
      <c r="H37" s="34">
        <f t="shared" ca="1" si="5"/>
        <v>13820.380000000001</v>
      </c>
      <c r="I37" s="34">
        <f t="shared" ca="1" si="5"/>
        <v>42058.47</v>
      </c>
      <c r="J37" s="13"/>
    </row>
    <row r="38" spans="1:12" x14ac:dyDescent="0.25">
      <c r="A38" s="27"/>
      <c r="B38" s="27"/>
      <c r="C38" s="27"/>
      <c r="D38" s="27"/>
      <c r="E38" s="27"/>
      <c r="F38" s="27"/>
      <c r="G38" s="27"/>
      <c r="H38" s="27"/>
      <c r="I38" s="3"/>
      <c r="J38" s="13"/>
    </row>
    <row r="39" spans="1:12" x14ac:dyDescent="0.25">
      <c r="A39" s="69" t="s">
        <v>107</v>
      </c>
      <c r="B39" s="51"/>
      <c r="C39" s="51"/>
      <c r="D39" s="51"/>
      <c r="E39" s="51"/>
      <c r="F39" s="51"/>
      <c r="G39" s="51"/>
      <c r="H39" s="51"/>
      <c r="I39" s="52"/>
      <c r="J39" s="13"/>
    </row>
    <row r="40" spans="1:12" ht="30" customHeight="1" x14ac:dyDescent="0.25">
      <c r="A40" s="35" t="s">
        <v>108</v>
      </c>
      <c r="B40" s="5" t="s">
        <v>109</v>
      </c>
      <c r="C40" s="5" t="s">
        <v>110</v>
      </c>
      <c r="D40" s="5" t="s">
        <v>111</v>
      </c>
      <c r="E40" s="5" t="s">
        <v>112</v>
      </c>
      <c r="F40" s="5" t="s">
        <v>113</v>
      </c>
      <c r="G40" s="5" t="s">
        <v>114</v>
      </c>
      <c r="H40" s="5" t="s">
        <v>115</v>
      </c>
      <c r="I40" s="5" t="s">
        <v>116</v>
      </c>
      <c r="J40" s="3"/>
    </row>
    <row r="41" spans="1:12" ht="15" customHeight="1" x14ac:dyDescent="0.25">
      <c r="A41" s="36"/>
      <c r="B41" s="37" t="s">
        <v>4</v>
      </c>
      <c r="C41" s="37"/>
      <c r="D41" s="9" t="s">
        <v>25</v>
      </c>
      <c r="E41" s="10">
        <v>1</v>
      </c>
      <c r="F41" s="38" t="s">
        <v>250</v>
      </c>
      <c r="G41" s="11">
        <v>7691.01</v>
      </c>
      <c r="H41" s="11">
        <v>1200.69</v>
      </c>
      <c r="I41" s="12">
        <f>SUM(G41:H41)</f>
        <v>8891.7000000000007</v>
      </c>
      <c r="J41" s="13"/>
    </row>
    <row r="42" spans="1:12" ht="15" customHeight="1" x14ac:dyDescent="0.25">
      <c r="A42" s="39"/>
      <c r="B42" s="37" t="s">
        <v>4</v>
      </c>
      <c r="C42" s="9"/>
      <c r="D42" s="9" t="s">
        <v>25</v>
      </c>
      <c r="E42" s="10">
        <v>1</v>
      </c>
      <c r="F42" s="29" t="s">
        <v>244</v>
      </c>
      <c r="G42" s="11">
        <v>7324.77</v>
      </c>
      <c r="H42" s="11">
        <v>1200.69</v>
      </c>
      <c r="I42" s="12">
        <f t="shared" ref="I42:I75" si="6">SUM(G42:H42)</f>
        <v>8525.4600000000009</v>
      </c>
      <c r="J42" s="13"/>
    </row>
    <row r="43" spans="1:12" ht="15" customHeight="1" x14ac:dyDescent="0.25">
      <c r="A43" s="39"/>
      <c r="B43" s="37" t="s">
        <v>4</v>
      </c>
      <c r="C43" s="9"/>
      <c r="D43" s="9" t="s">
        <v>25</v>
      </c>
      <c r="E43" s="10">
        <v>1</v>
      </c>
      <c r="F43" s="29" t="s">
        <v>242</v>
      </c>
      <c r="G43" s="11">
        <v>7691.01</v>
      </c>
      <c r="H43" s="11">
        <v>1200.69</v>
      </c>
      <c r="I43" s="12">
        <f t="shared" si="6"/>
        <v>8891.7000000000007</v>
      </c>
      <c r="J43" s="13"/>
    </row>
    <row r="44" spans="1:12" ht="15" customHeight="1" x14ac:dyDescent="0.25">
      <c r="A44" s="39"/>
      <c r="B44" s="37" t="s">
        <v>4</v>
      </c>
      <c r="C44" s="9"/>
      <c r="D44" s="9" t="s">
        <v>25</v>
      </c>
      <c r="E44" s="10">
        <v>1</v>
      </c>
      <c r="F44" s="29" t="s">
        <v>117</v>
      </c>
      <c r="G44" s="11">
        <v>7324.77</v>
      </c>
      <c r="H44" s="11">
        <v>1200.69</v>
      </c>
      <c r="I44" s="12">
        <f t="shared" si="6"/>
        <v>8525.4600000000009</v>
      </c>
      <c r="J44" s="13"/>
    </row>
    <row r="45" spans="1:12" ht="15" customHeight="1" x14ac:dyDescent="0.25">
      <c r="A45" s="39"/>
      <c r="B45" s="37" t="s">
        <v>4</v>
      </c>
      <c r="C45" s="9"/>
      <c r="D45" s="9" t="s">
        <v>25</v>
      </c>
      <c r="E45" s="10">
        <v>1</v>
      </c>
      <c r="F45" s="29" t="s">
        <v>118</v>
      </c>
      <c r="G45" s="11">
        <v>8075.56</v>
      </c>
      <c r="H45" s="11">
        <v>1200.69</v>
      </c>
      <c r="I45" s="12">
        <f t="shared" si="6"/>
        <v>9276.25</v>
      </c>
      <c r="J45" s="13"/>
    </row>
    <row r="46" spans="1:12" ht="15" customHeight="1" x14ac:dyDescent="0.25">
      <c r="A46" s="39"/>
      <c r="B46" s="37" t="s">
        <v>4</v>
      </c>
      <c r="C46" s="9"/>
      <c r="D46" s="9" t="s">
        <v>25</v>
      </c>
      <c r="E46" s="10">
        <v>1</v>
      </c>
      <c r="F46" s="29" t="s">
        <v>119</v>
      </c>
      <c r="G46" s="11">
        <v>7691.01</v>
      </c>
      <c r="H46" s="11">
        <v>1200.69</v>
      </c>
      <c r="I46" s="12">
        <f t="shared" si="6"/>
        <v>8891.7000000000007</v>
      </c>
      <c r="J46" s="13"/>
      <c r="K46" s="1"/>
      <c r="L46" s="1"/>
    </row>
    <row r="47" spans="1:12" ht="15" customHeight="1" x14ac:dyDescent="0.25">
      <c r="A47" s="39"/>
      <c r="B47" s="37" t="s">
        <v>4</v>
      </c>
      <c r="C47" s="9"/>
      <c r="D47" s="9" t="s">
        <v>25</v>
      </c>
      <c r="E47" s="10">
        <v>1</v>
      </c>
      <c r="F47" s="29" t="s">
        <v>120</v>
      </c>
      <c r="G47" s="11">
        <v>7324.77</v>
      </c>
      <c r="H47" s="11">
        <v>1200.69</v>
      </c>
      <c r="I47" s="12">
        <f t="shared" si="6"/>
        <v>8525.4600000000009</v>
      </c>
      <c r="J47" s="13"/>
    </row>
    <row r="48" spans="1:12" ht="15" customHeight="1" x14ac:dyDescent="0.25">
      <c r="A48" s="39"/>
      <c r="B48" s="37" t="s">
        <v>4</v>
      </c>
      <c r="C48" s="9"/>
      <c r="D48" s="9" t="s">
        <v>25</v>
      </c>
      <c r="E48" s="10">
        <v>1</v>
      </c>
      <c r="F48" s="29" t="s">
        <v>243</v>
      </c>
      <c r="G48" s="11">
        <v>7324.77</v>
      </c>
      <c r="H48" s="11">
        <v>1200.69</v>
      </c>
      <c r="I48" s="12">
        <f t="shared" si="6"/>
        <v>8525.4600000000009</v>
      </c>
      <c r="J48" s="13"/>
    </row>
    <row r="49" spans="1:10" ht="15" customHeight="1" x14ac:dyDescent="0.25">
      <c r="A49" s="39"/>
      <c r="B49" s="37" t="s">
        <v>4</v>
      </c>
      <c r="C49" s="9"/>
      <c r="D49" s="9" t="s">
        <v>25</v>
      </c>
      <c r="E49" s="10">
        <v>1</v>
      </c>
      <c r="F49" s="29" t="s">
        <v>245</v>
      </c>
      <c r="G49" s="11">
        <v>7691.01</v>
      </c>
      <c r="H49" s="11">
        <v>1200.69</v>
      </c>
      <c r="I49" s="12">
        <f t="shared" si="6"/>
        <v>8891.7000000000007</v>
      </c>
      <c r="J49" s="13"/>
    </row>
    <row r="50" spans="1:10" ht="15" customHeight="1" x14ac:dyDescent="0.25">
      <c r="A50" s="39"/>
      <c r="B50" s="37" t="s">
        <v>4</v>
      </c>
      <c r="C50" s="9"/>
      <c r="D50" s="9" t="s">
        <v>25</v>
      </c>
      <c r="E50" s="10">
        <v>1</v>
      </c>
      <c r="F50" s="29" t="s">
        <v>121</v>
      </c>
      <c r="G50" s="11">
        <v>7691.01</v>
      </c>
      <c r="H50" s="11">
        <v>1200.69</v>
      </c>
      <c r="I50" s="12">
        <f t="shared" si="6"/>
        <v>8891.7000000000007</v>
      </c>
      <c r="J50" s="13"/>
    </row>
    <row r="51" spans="1:10" ht="15" customHeight="1" x14ac:dyDescent="0.25">
      <c r="A51" s="39"/>
      <c r="B51" s="37" t="s">
        <v>4</v>
      </c>
      <c r="C51" s="9"/>
      <c r="D51" s="9" t="s">
        <v>25</v>
      </c>
      <c r="E51" s="10">
        <v>1</v>
      </c>
      <c r="F51" s="29" t="s">
        <v>246</v>
      </c>
      <c r="G51" s="11">
        <v>7324.77</v>
      </c>
      <c r="H51" s="11">
        <v>1200.69</v>
      </c>
      <c r="I51" s="12">
        <f t="shared" si="6"/>
        <v>8525.4600000000009</v>
      </c>
      <c r="J51" s="13"/>
    </row>
    <row r="52" spans="1:10" ht="15" customHeight="1" x14ac:dyDescent="0.25">
      <c r="A52" s="39"/>
      <c r="B52" s="37" t="s">
        <v>4</v>
      </c>
      <c r="C52" s="9"/>
      <c r="D52" s="9" t="s">
        <v>25</v>
      </c>
      <c r="E52" s="10">
        <v>1</v>
      </c>
      <c r="F52" s="29" t="s">
        <v>122</v>
      </c>
      <c r="G52" s="11">
        <v>2186.5700000000002</v>
      </c>
      <c r="H52" s="11">
        <v>1200.69</v>
      </c>
      <c r="I52" s="12">
        <f t="shared" si="6"/>
        <v>3387.26</v>
      </c>
      <c r="J52" s="13"/>
    </row>
    <row r="53" spans="1:10" ht="15" customHeight="1" x14ac:dyDescent="0.25">
      <c r="A53" s="39"/>
      <c r="B53" s="37" t="s">
        <v>4</v>
      </c>
      <c r="C53" s="9"/>
      <c r="D53" s="9" t="s">
        <v>25</v>
      </c>
      <c r="E53" s="10">
        <v>1</v>
      </c>
      <c r="F53" s="29" t="s">
        <v>123</v>
      </c>
      <c r="G53" s="11">
        <v>4762.33</v>
      </c>
      <c r="H53" s="11">
        <v>1200.69</v>
      </c>
      <c r="I53" s="12">
        <f>SUM(G53:H53)</f>
        <v>5963.02</v>
      </c>
      <c r="J53" s="13"/>
    </row>
    <row r="54" spans="1:10" ht="15" customHeight="1" x14ac:dyDescent="0.25">
      <c r="A54" s="39"/>
      <c r="B54" s="37" t="s">
        <v>4</v>
      </c>
      <c r="C54" s="9"/>
      <c r="D54" s="9" t="s">
        <v>25</v>
      </c>
      <c r="E54" s="10">
        <v>1</v>
      </c>
      <c r="F54" s="29" t="s">
        <v>249</v>
      </c>
      <c r="G54" s="11">
        <v>4762.33</v>
      </c>
      <c r="H54" s="11">
        <v>1200.69</v>
      </c>
      <c r="I54" s="12">
        <f t="shared" si="6"/>
        <v>5963.02</v>
      </c>
      <c r="J54" s="13"/>
    </row>
    <row r="55" spans="1:10" ht="15" customHeight="1" x14ac:dyDescent="0.25">
      <c r="A55" s="39"/>
      <c r="B55" s="37" t="s">
        <v>4</v>
      </c>
      <c r="C55" s="9"/>
      <c r="D55" s="9" t="s">
        <v>25</v>
      </c>
      <c r="E55" s="10">
        <v>1</v>
      </c>
      <c r="F55" s="29" t="s">
        <v>124</v>
      </c>
      <c r="G55" s="11">
        <v>5512.99</v>
      </c>
      <c r="H55" s="11">
        <v>1200.69</v>
      </c>
      <c r="I55" s="12">
        <f t="shared" si="6"/>
        <v>6713.68</v>
      </c>
      <c r="J55" s="13"/>
    </row>
    <row r="56" spans="1:10" ht="15" customHeight="1" x14ac:dyDescent="0.25">
      <c r="A56" s="39"/>
      <c r="B56" s="37" t="s">
        <v>4</v>
      </c>
      <c r="C56" s="9"/>
      <c r="D56" s="9" t="s">
        <v>25</v>
      </c>
      <c r="E56" s="10">
        <v>1</v>
      </c>
      <c r="F56" s="29" t="s">
        <v>125</v>
      </c>
      <c r="G56" s="11">
        <v>4762.33</v>
      </c>
      <c r="H56" s="11">
        <v>1200.69</v>
      </c>
      <c r="I56" s="12">
        <f t="shared" si="6"/>
        <v>5963.02</v>
      </c>
      <c r="J56" s="13"/>
    </row>
    <row r="57" spans="1:10" ht="15" customHeight="1" x14ac:dyDescent="0.25">
      <c r="A57" s="39"/>
      <c r="B57" s="37" t="s">
        <v>4</v>
      </c>
      <c r="C57" s="9"/>
      <c r="D57" s="9" t="s">
        <v>25</v>
      </c>
      <c r="E57" s="10">
        <v>1</v>
      </c>
      <c r="F57" s="29" t="s">
        <v>126</v>
      </c>
      <c r="G57" s="11">
        <v>5046.58</v>
      </c>
      <c r="H57" s="11">
        <v>1200.69</v>
      </c>
      <c r="I57" s="12">
        <f t="shared" si="6"/>
        <v>6247.27</v>
      </c>
      <c r="J57" s="13"/>
    </row>
    <row r="58" spans="1:10" ht="15" customHeight="1" x14ac:dyDescent="0.25">
      <c r="A58" s="39"/>
      <c r="B58" s="37" t="s">
        <v>4</v>
      </c>
      <c r="C58" s="9"/>
      <c r="D58" s="9" t="s">
        <v>25</v>
      </c>
      <c r="E58" s="10">
        <v>1</v>
      </c>
      <c r="F58" s="29" t="s">
        <v>127</v>
      </c>
      <c r="G58" s="11">
        <v>4712.03</v>
      </c>
      <c r="H58" s="11">
        <v>1200.69</v>
      </c>
      <c r="I58" s="12">
        <f t="shared" si="6"/>
        <v>5912.7199999999993</v>
      </c>
      <c r="J58" s="13"/>
    </row>
    <row r="59" spans="1:10" ht="15" customHeight="1" x14ac:dyDescent="0.25">
      <c r="A59" s="39"/>
      <c r="B59" s="37" t="s">
        <v>4</v>
      </c>
      <c r="C59" s="9"/>
      <c r="D59" s="9" t="s">
        <v>128</v>
      </c>
      <c r="E59" s="10">
        <v>1</v>
      </c>
      <c r="F59" s="29" t="s">
        <v>229</v>
      </c>
      <c r="G59" s="11">
        <v>0</v>
      </c>
      <c r="H59" s="11">
        <v>1200.69</v>
      </c>
      <c r="I59" s="12">
        <f t="shared" si="6"/>
        <v>1200.69</v>
      </c>
      <c r="J59" s="13"/>
    </row>
    <row r="60" spans="1:10" ht="15" customHeight="1" x14ac:dyDescent="0.25">
      <c r="A60" s="39"/>
      <c r="B60" s="37" t="s">
        <v>4</v>
      </c>
      <c r="C60" s="9"/>
      <c r="D60" s="9" t="s">
        <v>128</v>
      </c>
      <c r="E60" s="10">
        <v>1</v>
      </c>
      <c r="F60" s="29" t="s">
        <v>230</v>
      </c>
      <c r="G60" s="11">
        <v>0</v>
      </c>
      <c r="H60" s="11">
        <v>1200.69</v>
      </c>
      <c r="I60" s="12">
        <f t="shared" si="6"/>
        <v>1200.69</v>
      </c>
      <c r="J60" s="13"/>
    </row>
    <row r="61" spans="1:10" ht="15" customHeight="1" x14ac:dyDescent="0.25">
      <c r="A61" s="39"/>
      <c r="B61" s="37" t="s">
        <v>5</v>
      </c>
      <c r="C61" s="9"/>
      <c r="D61" s="9" t="s">
        <v>25</v>
      </c>
      <c r="E61" s="10">
        <v>1</v>
      </c>
      <c r="F61" s="29" t="s">
        <v>129</v>
      </c>
      <c r="G61" s="11">
        <v>8075.56</v>
      </c>
      <c r="H61" s="11">
        <v>732.55</v>
      </c>
      <c r="I61" s="12">
        <f t="shared" si="6"/>
        <v>8808.11</v>
      </c>
      <c r="J61" s="13"/>
    </row>
    <row r="62" spans="1:10" ht="15" customHeight="1" x14ac:dyDescent="0.25">
      <c r="A62" s="39"/>
      <c r="B62" s="37" t="s">
        <v>5</v>
      </c>
      <c r="C62" s="9"/>
      <c r="D62" s="9" t="s">
        <v>25</v>
      </c>
      <c r="E62" s="10">
        <v>1</v>
      </c>
      <c r="F62" s="29" t="s">
        <v>130</v>
      </c>
      <c r="G62" s="11">
        <v>5046.58</v>
      </c>
      <c r="H62" s="11">
        <v>732.55</v>
      </c>
      <c r="I62" s="12">
        <f t="shared" si="6"/>
        <v>5779.13</v>
      </c>
      <c r="J62" s="13"/>
    </row>
    <row r="63" spans="1:10" ht="15" customHeight="1" x14ac:dyDescent="0.25">
      <c r="A63" s="39"/>
      <c r="B63" s="37" t="s">
        <v>5</v>
      </c>
      <c r="C63" s="9"/>
      <c r="D63" s="9" t="s">
        <v>25</v>
      </c>
      <c r="E63" s="10">
        <v>1</v>
      </c>
      <c r="F63" s="29" t="s">
        <v>247</v>
      </c>
      <c r="G63" s="11">
        <v>5298.91</v>
      </c>
      <c r="H63" s="11">
        <v>732.55</v>
      </c>
      <c r="I63" s="12">
        <f t="shared" si="6"/>
        <v>6031.46</v>
      </c>
      <c r="J63" s="13"/>
    </row>
    <row r="64" spans="1:10" ht="15" customHeight="1" x14ac:dyDescent="0.25">
      <c r="A64" s="39"/>
      <c r="B64" s="37" t="s">
        <v>6</v>
      </c>
      <c r="C64" s="9"/>
      <c r="D64" s="9" t="s">
        <v>25</v>
      </c>
      <c r="E64" s="10">
        <v>1</v>
      </c>
      <c r="F64" s="29" t="s">
        <v>131</v>
      </c>
      <c r="G64" s="11">
        <v>2410.69</v>
      </c>
      <c r="H64" s="11">
        <v>436.04</v>
      </c>
      <c r="I64" s="12">
        <f t="shared" si="6"/>
        <v>2846.73</v>
      </c>
      <c r="J64" s="13"/>
    </row>
    <row r="65" spans="1:10" ht="15" customHeight="1" x14ac:dyDescent="0.25">
      <c r="A65" s="39"/>
      <c r="B65" s="37" t="s">
        <v>6</v>
      </c>
      <c r="C65" s="9"/>
      <c r="D65" s="9" t="s">
        <v>25</v>
      </c>
      <c r="E65" s="10">
        <v>1</v>
      </c>
      <c r="F65" s="29" t="s">
        <v>132</v>
      </c>
      <c r="G65" s="11">
        <v>2186.5700000000002</v>
      </c>
      <c r="H65" s="11">
        <v>436.04</v>
      </c>
      <c r="I65" s="12">
        <f t="shared" si="6"/>
        <v>2622.61</v>
      </c>
      <c r="J65" s="13"/>
    </row>
    <row r="66" spans="1:10" ht="15" customHeight="1" x14ac:dyDescent="0.25">
      <c r="A66" s="36"/>
      <c r="B66" s="37" t="s">
        <v>6</v>
      </c>
      <c r="C66" s="9"/>
      <c r="D66" s="9" t="s">
        <v>128</v>
      </c>
      <c r="E66" s="10">
        <v>1</v>
      </c>
      <c r="F66" s="29" t="s">
        <v>231</v>
      </c>
      <c r="G66" s="11">
        <v>0</v>
      </c>
      <c r="H66" s="11">
        <v>436.04</v>
      </c>
      <c r="I66" s="12">
        <f t="shared" si="6"/>
        <v>436.04</v>
      </c>
      <c r="J66" s="13"/>
    </row>
    <row r="67" spans="1:10" ht="15" customHeight="1" x14ac:dyDescent="0.25">
      <c r="A67" s="36"/>
      <c r="B67" s="37" t="s">
        <v>6</v>
      </c>
      <c r="C67" s="37"/>
      <c r="D67" s="8" t="s">
        <v>128</v>
      </c>
      <c r="E67" s="10">
        <v>1</v>
      </c>
      <c r="F67" s="31" t="s">
        <v>232</v>
      </c>
      <c r="G67" s="11">
        <v>0</v>
      </c>
      <c r="H67" s="11">
        <v>436.04</v>
      </c>
      <c r="I67" s="12">
        <f t="shared" si="6"/>
        <v>436.04</v>
      </c>
      <c r="J67" s="13"/>
    </row>
    <row r="68" spans="1:10" ht="15" customHeight="1" x14ac:dyDescent="0.25">
      <c r="A68" s="36"/>
      <c r="B68" s="37" t="s">
        <v>6</v>
      </c>
      <c r="C68" s="37"/>
      <c r="D68" s="8" t="s">
        <v>25</v>
      </c>
      <c r="E68" s="10">
        <v>1</v>
      </c>
      <c r="F68" s="31" t="s">
        <v>133</v>
      </c>
      <c r="G68" s="11">
        <v>5250.47</v>
      </c>
      <c r="H68" s="11">
        <v>436.04</v>
      </c>
      <c r="I68" s="12">
        <f t="shared" si="6"/>
        <v>5686.51</v>
      </c>
      <c r="J68" s="13"/>
    </row>
    <row r="69" spans="1:10" ht="15" customHeight="1" x14ac:dyDescent="0.25">
      <c r="A69" s="36"/>
      <c r="B69" s="37" t="s">
        <v>7</v>
      </c>
      <c r="C69" s="37"/>
      <c r="D69" s="8" t="s">
        <v>25</v>
      </c>
      <c r="E69" s="10">
        <v>1</v>
      </c>
      <c r="F69" s="38" t="s">
        <v>134</v>
      </c>
      <c r="G69" s="11">
        <v>2186.5700000000002</v>
      </c>
      <c r="H69" s="11">
        <v>401.16</v>
      </c>
      <c r="I69" s="12">
        <f t="shared" si="6"/>
        <v>2587.73</v>
      </c>
      <c r="J69" s="13"/>
    </row>
    <row r="70" spans="1:10" ht="15" customHeight="1" x14ac:dyDescent="0.25">
      <c r="A70" s="36"/>
      <c r="B70" s="37" t="s">
        <v>7</v>
      </c>
      <c r="C70" s="37"/>
      <c r="D70" s="8" t="s">
        <v>128</v>
      </c>
      <c r="E70" s="10">
        <v>1</v>
      </c>
      <c r="F70" s="38" t="s">
        <v>233</v>
      </c>
      <c r="G70" s="11">
        <v>0</v>
      </c>
      <c r="H70" s="11">
        <v>401.16</v>
      </c>
      <c r="I70" s="12">
        <f t="shared" si="6"/>
        <v>401.16</v>
      </c>
      <c r="J70" s="13"/>
    </row>
    <row r="71" spans="1:10" ht="15" customHeight="1" x14ac:dyDescent="0.25">
      <c r="A71" s="36"/>
      <c r="B71" s="40" t="s">
        <v>7</v>
      </c>
      <c r="C71" s="37"/>
      <c r="D71" s="8" t="s">
        <v>128</v>
      </c>
      <c r="E71" s="10">
        <v>1</v>
      </c>
      <c r="F71" s="38" t="s">
        <v>234</v>
      </c>
      <c r="G71" s="11">
        <v>0</v>
      </c>
      <c r="H71" s="11">
        <v>401.16</v>
      </c>
      <c r="I71" s="12">
        <f t="shared" si="6"/>
        <v>401.16</v>
      </c>
      <c r="J71" s="13"/>
    </row>
    <row r="72" spans="1:10" ht="15" customHeight="1" x14ac:dyDescent="0.25">
      <c r="A72" s="36"/>
      <c r="B72" s="40" t="s">
        <v>7</v>
      </c>
      <c r="C72" s="37"/>
      <c r="D72" s="8" t="s">
        <v>128</v>
      </c>
      <c r="E72" s="10">
        <v>1</v>
      </c>
      <c r="F72" s="38" t="s">
        <v>235</v>
      </c>
      <c r="G72" s="11">
        <v>0</v>
      </c>
      <c r="H72" s="11">
        <v>401.16</v>
      </c>
      <c r="I72" s="12">
        <f t="shared" si="6"/>
        <v>401.16</v>
      </c>
      <c r="J72" s="13"/>
    </row>
    <row r="73" spans="1:10" ht="15" customHeight="1" x14ac:dyDescent="0.25">
      <c r="A73" s="36"/>
      <c r="B73" s="40" t="s">
        <v>7</v>
      </c>
      <c r="C73" s="37"/>
      <c r="D73" s="8" t="s">
        <v>128</v>
      </c>
      <c r="E73" s="10">
        <v>1</v>
      </c>
      <c r="F73" s="38" t="s">
        <v>236</v>
      </c>
      <c r="G73" s="11">
        <v>0</v>
      </c>
      <c r="H73" s="11">
        <v>401.16</v>
      </c>
      <c r="I73" s="12">
        <f t="shared" si="6"/>
        <v>401.16</v>
      </c>
      <c r="J73" s="13"/>
    </row>
    <row r="74" spans="1:10" ht="15" customHeight="1" x14ac:dyDescent="0.25">
      <c r="A74" s="36"/>
      <c r="B74" s="40" t="s">
        <v>7</v>
      </c>
      <c r="C74" s="37"/>
      <c r="D74" s="8" t="s">
        <v>128</v>
      </c>
      <c r="E74" s="10">
        <v>1</v>
      </c>
      <c r="F74" s="38" t="s">
        <v>237</v>
      </c>
      <c r="G74" s="11">
        <v>0</v>
      </c>
      <c r="H74" s="11">
        <v>401.16</v>
      </c>
      <c r="I74" s="12">
        <f t="shared" si="6"/>
        <v>401.16</v>
      </c>
      <c r="J74" s="13"/>
    </row>
    <row r="75" spans="1:10" ht="15" customHeight="1" x14ac:dyDescent="0.25">
      <c r="A75" s="36"/>
      <c r="B75" s="40" t="s">
        <v>7</v>
      </c>
      <c r="C75" s="37"/>
      <c r="D75" s="8" t="s">
        <v>128</v>
      </c>
      <c r="E75" s="10">
        <v>1</v>
      </c>
      <c r="F75" s="38" t="s">
        <v>238</v>
      </c>
      <c r="G75" s="11">
        <v>0</v>
      </c>
      <c r="H75" s="11">
        <v>401.16</v>
      </c>
      <c r="I75" s="12">
        <f t="shared" si="6"/>
        <v>401.16</v>
      </c>
      <c r="J75" s="13"/>
    </row>
    <row r="76" spans="1:10" ht="15" customHeight="1" x14ac:dyDescent="0.25">
      <c r="A76" s="15" t="s">
        <v>135</v>
      </c>
      <c r="B76" s="15" t="s">
        <v>136</v>
      </c>
      <c r="C76" s="16" t="s">
        <v>137</v>
      </c>
      <c r="D76" s="16" t="s">
        <v>138</v>
      </c>
      <c r="E76" s="16" t="s">
        <v>139</v>
      </c>
      <c r="F76" s="32"/>
      <c r="G76" s="16" t="s">
        <v>140</v>
      </c>
      <c r="H76" s="16" t="s">
        <v>141</v>
      </c>
      <c r="I76" s="16" t="s">
        <v>142</v>
      </c>
      <c r="J76" s="13"/>
    </row>
    <row r="77" spans="1:10" ht="15" customHeight="1" x14ac:dyDescent="0.25">
      <c r="A77" s="18" t="s">
        <v>143</v>
      </c>
      <c r="B77" s="33" t="s">
        <v>4</v>
      </c>
      <c r="C77" s="19">
        <f ca="1">SUMIFS($E$44:$E$78,$B$44:$B$78,"FGS-1",$D$44:$D$78,"&lt;&gt;VAGO")</f>
        <v>20</v>
      </c>
      <c r="D77" s="19">
        <f ca="1">SUMIFS($E$44:$E$78,$B$44:$B$78,"FGS-1",$D$44:$D$78,"VAGO")</f>
        <v>0</v>
      </c>
      <c r="E77" s="19">
        <f t="shared" ref="E77:E82" ca="1" si="7">C77+D77</f>
        <v>20</v>
      </c>
      <c r="F77" s="20"/>
      <c r="G77" s="12">
        <f>SUMIF($B$44:$B$63,"FGS-1",$G$44:$G$63)</f>
        <v>92192.830000000016</v>
      </c>
      <c r="H77" s="12">
        <f>SUMIF($B$44:$B$63,"FGS-1",$H$44:$H$63)</f>
        <v>20411.73</v>
      </c>
      <c r="I77" s="12">
        <f>SUMIF($B$44:$B$63,"FGS-1",$I$44:$I$63)</f>
        <v>112604.56000000003</v>
      </c>
      <c r="J77" s="13"/>
    </row>
    <row r="78" spans="1:10" ht="15" customHeight="1" x14ac:dyDescent="0.25">
      <c r="A78" s="18" t="s">
        <v>144</v>
      </c>
      <c r="B78" s="33" t="s">
        <v>145</v>
      </c>
      <c r="C78" s="19">
        <f>SUMIFS($E$44:$E$78,$B$44:$B$78,"FGS-2",$D$44:$D$78,"&lt;&gt;VAGO")</f>
        <v>3</v>
      </c>
      <c r="D78" s="19">
        <f>SUMIFS($E$44:$E$78,$B$44:$B$78,"FGS-2",$D$44:$D$78,"VAGO")</f>
        <v>0</v>
      </c>
      <c r="E78" s="19">
        <f t="shared" si="7"/>
        <v>3</v>
      </c>
      <c r="F78" s="23"/>
      <c r="G78" s="12">
        <f>SUMIF($B$64:$B$66,"FGS-2",$G$64:$G$66)</f>
        <v>0</v>
      </c>
      <c r="H78" s="12">
        <f>SUMIF($B$64:$B$66,"FGS-2",$H$64:$H$66)</f>
        <v>0</v>
      </c>
      <c r="I78" s="12">
        <f>SUMIF($B$64:$B$66,"FGS-2",$I$64:$I$66)</f>
        <v>0</v>
      </c>
      <c r="J78" s="13"/>
    </row>
    <row r="79" spans="1:10" ht="15" customHeight="1" x14ac:dyDescent="0.25">
      <c r="A79" s="18" t="s">
        <v>146</v>
      </c>
      <c r="B79" s="33" t="s">
        <v>147</v>
      </c>
      <c r="C79" s="19">
        <f>SUMIFS($E$44:$E$78,$B$44:$B$78,"FGS-3",$D$44:$D$78,"&lt;&gt;VAGO")</f>
        <v>0</v>
      </c>
      <c r="D79" s="19">
        <f>SUMIFS($E$44:$E$78,$B$44:$B$78,"FGS-3",$D$44:$D$78,"VAGO")</f>
        <v>0</v>
      </c>
      <c r="E79" s="19">
        <f t="shared" si="7"/>
        <v>0</v>
      </c>
      <c r="F79" s="23"/>
      <c r="G79" s="12">
        <f>SUMIF($B$44:$B$78,"FGS-3",$G$44:$G$78)</f>
        <v>0</v>
      </c>
      <c r="H79" s="12">
        <f>SUMIF($B$44:$B$78,"FGS-3",$G$44:$G$78)</f>
        <v>0</v>
      </c>
      <c r="I79" s="12">
        <f>SUMIF($B$44:$B$78,"FGS-3",$G$44:$G$78)</f>
        <v>0</v>
      </c>
      <c r="J79" s="13"/>
    </row>
    <row r="80" spans="1:10" ht="15" customHeight="1" x14ac:dyDescent="0.25">
      <c r="A80" s="24" t="s">
        <v>148</v>
      </c>
      <c r="B80" s="41" t="s">
        <v>149</v>
      </c>
      <c r="C80" s="19">
        <f>SUMIFS($E$44:$E$78,$B$44:$B$78,"FGA-1",$D$44:$D$78,"&lt;&gt;VAGO")</f>
        <v>5</v>
      </c>
      <c r="D80" s="19">
        <f>SUMIFS($E$44:$E$78,$B$44:$B$78,"FGA-1",$D$44:$D$78,"VAGO")</f>
        <v>0</v>
      </c>
      <c r="E80" s="19">
        <f t="shared" si="7"/>
        <v>5</v>
      </c>
      <c r="F80" s="25"/>
      <c r="G80" s="12">
        <f>SUMIF($B$67:$B$71,"FGA-1",$G$67:$G$71)</f>
        <v>5250.47</v>
      </c>
      <c r="H80" s="12">
        <f>SUMIF($B$67:$B$71,"FGA-1",$H$67:$H$71)</f>
        <v>872.08</v>
      </c>
      <c r="I80" s="12">
        <f>SUMIF($B$67:$B$71,"FGA-1",$I$67:$I$71)</f>
        <v>6122.55</v>
      </c>
      <c r="J80" s="13"/>
    </row>
    <row r="81" spans="1:10" ht="15" customHeight="1" x14ac:dyDescent="0.25">
      <c r="A81" s="18" t="s">
        <v>150</v>
      </c>
      <c r="B81" s="33" t="s">
        <v>7</v>
      </c>
      <c r="C81" s="19">
        <f>SUMIFS($E$44:$E$78,$B$44:$B$78,"FGA-2",$D$44:$D$78,"&lt;&gt;VAGO")</f>
        <v>7</v>
      </c>
      <c r="D81" s="19">
        <f>SUMIFS($E$44:$E$78,$B$44:$B$78,"FGA-2",$D$44:$D$78,"VAGO")</f>
        <v>0</v>
      </c>
      <c r="E81" s="19">
        <f t="shared" si="7"/>
        <v>7</v>
      </c>
      <c r="F81" s="25"/>
      <c r="G81" s="12">
        <f>SUMIF($B$72:$B$78,"FGA-2",$G$72:$G$78)</f>
        <v>0</v>
      </c>
      <c r="H81" s="12">
        <f>SUMIF($B$72:$B$78,"FGA-2",$H$72:$H$78)</f>
        <v>1604.64</v>
      </c>
      <c r="I81" s="12">
        <f>SUMIF($B$72:$B$78,"FGA-2",$I$72:$I$78)</f>
        <v>1604.64</v>
      </c>
      <c r="J81" s="13"/>
    </row>
    <row r="82" spans="1:10" ht="15" customHeight="1" x14ac:dyDescent="0.25">
      <c r="A82" s="18" t="s">
        <v>151</v>
      </c>
      <c r="B82" s="33" t="s">
        <v>152</v>
      </c>
      <c r="C82" s="19">
        <f>SUMIFS($E$44:$E$78,$B$44:$B$78,"FGA-3",$D$44:$D$78,"&lt;&gt;VAGO")</f>
        <v>0</v>
      </c>
      <c r="D82" s="19">
        <f>SUMIFS($E$44:$E$78,$B$44:$B$78,"FGA-3",$D$44:$D$78,"VAGO")</f>
        <v>0</v>
      </c>
      <c r="E82" s="19">
        <f t="shared" si="7"/>
        <v>0</v>
      </c>
      <c r="F82" s="23"/>
      <c r="G82" s="12">
        <f>SUMIF($B$44:$B$78,"FGA-3",$G$44:$G$78)</f>
        <v>0</v>
      </c>
      <c r="H82" s="12">
        <f>SUMIF($B$44:$B$78,"FGA-3",$G$44:$G$78)</f>
        <v>0</v>
      </c>
      <c r="I82" s="12">
        <f>SUMIF($B$44:$B$78,"FGA-3",$G$44:$G$78)</f>
        <v>0</v>
      </c>
      <c r="J82" s="13"/>
    </row>
    <row r="83" spans="1:10" ht="30" customHeight="1" x14ac:dyDescent="0.25">
      <c r="A83" s="15" t="s">
        <v>153</v>
      </c>
      <c r="B83" s="32"/>
      <c r="C83" s="16">
        <f t="shared" ref="C83:E83" ca="1" si="8">SUM(C77:C82)</f>
        <v>35</v>
      </c>
      <c r="D83" s="16">
        <f t="shared" ca="1" si="8"/>
        <v>0</v>
      </c>
      <c r="E83" s="16">
        <f t="shared" ca="1" si="8"/>
        <v>35</v>
      </c>
      <c r="F83" s="32"/>
      <c r="G83" s="34">
        <f>SUM(G77:G82)</f>
        <v>97443.300000000017</v>
      </c>
      <c r="H83" s="34">
        <f>SUM(H77:H82)</f>
        <v>22888.45</v>
      </c>
      <c r="I83" s="34">
        <f>SUM(I77:I82)</f>
        <v>120331.75000000003</v>
      </c>
      <c r="J83" s="13"/>
    </row>
    <row r="84" spans="1:10" x14ac:dyDescent="0.25">
      <c r="A84" s="22"/>
      <c r="B84" s="22"/>
      <c r="C84" s="22"/>
      <c r="D84" s="22"/>
      <c r="E84" s="22"/>
      <c r="F84" s="22"/>
      <c r="G84" s="22"/>
      <c r="H84" s="22"/>
      <c r="I84" s="28"/>
      <c r="J84" s="28"/>
    </row>
    <row r="85" spans="1:10" ht="48.75" customHeight="1" x14ac:dyDescent="0.25">
      <c r="A85" s="15"/>
      <c r="B85" s="15"/>
      <c r="C85" s="16" t="s">
        <v>154</v>
      </c>
      <c r="D85" s="16" t="s">
        <v>155</v>
      </c>
      <c r="E85" s="16" t="s">
        <v>156</v>
      </c>
      <c r="F85" s="17"/>
      <c r="G85" s="16" t="s">
        <v>157</v>
      </c>
      <c r="H85" s="16" t="s">
        <v>158</v>
      </c>
      <c r="I85" s="16" t="s">
        <v>159</v>
      </c>
      <c r="J85" s="28"/>
    </row>
    <row r="86" spans="1:10" ht="30" customHeight="1" x14ac:dyDescent="0.25">
      <c r="A86" s="15" t="s">
        <v>160</v>
      </c>
      <c r="B86" s="17"/>
      <c r="C86" s="16">
        <f ca="1">SUM(C23+C37+C83)</f>
        <v>46</v>
      </c>
      <c r="D86" s="16">
        <f ca="1">SUM(D23+D37+D83)</f>
        <v>0</v>
      </c>
      <c r="E86" s="16">
        <f ca="1">SUM(E23+E37+E83)</f>
        <v>46</v>
      </c>
      <c r="F86" s="17"/>
      <c r="G86" s="34">
        <f ca="1">SUM(H23+G37+G83)</f>
        <v>185959.39</v>
      </c>
      <c r="H86" s="34">
        <f ca="1">SUM(I23+H37+H83)</f>
        <v>68541.39</v>
      </c>
      <c r="I86" s="34">
        <f ca="1">SUM(J23+I37+I83)</f>
        <v>254500.78000000003</v>
      </c>
      <c r="J86" s="28"/>
    </row>
    <row r="87" spans="1:10" x14ac:dyDescent="0.25">
      <c r="A87" s="22"/>
      <c r="B87" s="22"/>
      <c r="C87" s="22"/>
      <c r="D87" s="22"/>
      <c r="E87" s="22"/>
      <c r="F87" s="22"/>
      <c r="G87" s="22"/>
      <c r="H87" s="22"/>
      <c r="I87" s="28"/>
      <c r="J87" s="28"/>
    </row>
    <row r="88" spans="1:10" x14ac:dyDescent="0.25">
      <c r="A88" s="70" t="s">
        <v>161</v>
      </c>
      <c r="B88" s="51"/>
      <c r="C88" s="51"/>
      <c r="D88" s="51"/>
      <c r="E88" s="51"/>
      <c r="F88" s="52"/>
      <c r="G88" s="13"/>
      <c r="H88" s="22"/>
      <c r="I88" s="22"/>
      <c r="J88" s="22"/>
    </row>
    <row r="89" spans="1:10" x14ac:dyDescent="0.25">
      <c r="A89" s="71" t="s">
        <v>162</v>
      </c>
      <c r="B89" s="51"/>
      <c r="C89" s="51"/>
      <c r="D89" s="51"/>
      <c r="E89" s="51"/>
      <c r="F89" s="52"/>
      <c r="G89" s="13"/>
      <c r="H89" s="22"/>
      <c r="I89" s="22"/>
      <c r="J89" s="22"/>
    </row>
    <row r="90" spans="1:10" x14ac:dyDescent="0.25">
      <c r="A90" s="71" t="s">
        <v>163</v>
      </c>
      <c r="B90" s="51"/>
      <c r="C90" s="51"/>
      <c r="D90" s="51"/>
      <c r="E90" s="51"/>
      <c r="F90" s="52"/>
      <c r="G90" s="13"/>
      <c r="H90" s="22"/>
      <c r="I90" s="22"/>
      <c r="J90" s="22"/>
    </row>
    <row r="91" spans="1:10" x14ac:dyDescent="0.25">
      <c r="A91" s="67" t="s">
        <v>164</v>
      </c>
      <c r="B91" s="51"/>
      <c r="C91" s="51"/>
      <c r="D91" s="51"/>
      <c r="E91" s="51"/>
      <c r="F91" s="52"/>
      <c r="G91" s="13"/>
      <c r="H91" s="22"/>
      <c r="I91" s="22"/>
      <c r="J91" s="22"/>
    </row>
    <row r="92" spans="1:10" x14ac:dyDescent="0.25">
      <c r="A92" s="67" t="s">
        <v>165</v>
      </c>
      <c r="B92" s="51"/>
      <c r="C92" s="51"/>
      <c r="D92" s="51"/>
      <c r="E92" s="51"/>
      <c r="F92" s="52"/>
      <c r="G92" s="13"/>
      <c r="H92" s="22"/>
      <c r="I92" s="22"/>
      <c r="J92" s="22"/>
    </row>
    <row r="93" spans="1:10" x14ac:dyDescent="0.25">
      <c r="A93" s="67" t="s">
        <v>166</v>
      </c>
      <c r="B93" s="51"/>
      <c r="C93" s="51"/>
      <c r="D93" s="51"/>
      <c r="E93" s="51"/>
      <c r="F93" s="52"/>
      <c r="G93" s="13"/>
      <c r="H93" s="22"/>
      <c r="I93" s="22"/>
      <c r="J93" s="22"/>
    </row>
    <row r="94" spans="1:10" x14ac:dyDescent="0.25">
      <c r="A94" s="67"/>
      <c r="B94" s="51"/>
      <c r="C94" s="51"/>
      <c r="D94" s="51"/>
      <c r="E94" s="51"/>
      <c r="F94" s="52"/>
      <c r="G94" s="13"/>
      <c r="H94" s="22"/>
      <c r="I94" s="22"/>
      <c r="J94" s="22"/>
    </row>
    <row r="95" spans="1:10" x14ac:dyDescent="0.25">
      <c r="A95" s="67"/>
      <c r="B95" s="51"/>
      <c r="C95" s="51"/>
      <c r="D95" s="51"/>
      <c r="E95" s="51"/>
      <c r="F95" s="52"/>
      <c r="G95" s="13"/>
      <c r="H95" s="22"/>
      <c r="I95" s="22"/>
      <c r="J95" s="22"/>
    </row>
    <row r="96" spans="1:10" x14ac:dyDescent="0.25">
      <c r="A96" s="57"/>
      <c r="B96" s="51"/>
      <c r="C96" s="51"/>
      <c r="D96" s="51"/>
      <c r="E96" s="51"/>
      <c r="F96" s="52"/>
      <c r="G96" s="13"/>
      <c r="H96" s="22"/>
      <c r="I96" s="22"/>
      <c r="J96" s="22"/>
    </row>
    <row r="97" spans="1:10" x14ac:dyDescent="0.25">
      <c r="A97" s="57"/>
      <c r="B97" s="51"/>
      <c r="C97" s="51"/>
      <c r="D97" s="51"/>
      <c r="E97" s="51"/>
      <c r="F97" s="52"/>
      <c r="G97" s="13"/>
      <c r="H97" s="22"/>
      <c r="I97" s="22"/>
      <c r="J97" s="22"/>
    </row>
    <row r="98" spans="1:10" x14ac:dyDescent="0.25">
      <c r="A98" s="57"/>
      <c r="B98" s="51"/>
      <c r="C98" s="51"/>
      <c r="D98" s="51"/>
      <c r="E98" s="51"/>
      <c r="F98" s="52"/>
      <c r="G98" s="13"/>
      <c r="H98" s="22"/>
      <c r="I98" s="22"/>
      <c r="J98" s="22"/>
    </row>
    <row r="99" spans="1:10" x14ac:dyDescent="0.25">
      <c r="A99" s="57"/>
      <c r="B99" s="51"/>
      <c r="C99" s="51"/>
      <c r="D99" s="51"/>
      <c r="E99" s="51"/>
      <c r="F99" s="52"/>
      <c r="G99" s="13"/>
      <c r="H99" s="22"/>
      <c r="I99" s="22"/>
      <c r="J99" s="22"/>
    </row>
    <row r="100" spans="1:10" x14ac:dyDescent="0.25">
      <c r="A100" s="57"/>
      <c r="B100" s="51"/>
      <c r="C100" s="51"/>
      <c r="D100" s="51"/>
      <c r="E100" s="51"/>
      <c r="F100" s="52"/>
      <c r="G100" s="13"/>
      <c r="H100" s="22"/>
      <c r="I100" s="22"/>
      <c r="J100" s="22"/>
    </row>
    <row r="101" spans="1:10" x14ac:dyDescent="0.25">
      <c r="A101" s="72"/>
      <c r="B101" s="73"/>
      <c r="C101" s="73"/>
      <c r="D101" s="73"/>
      <c r="E101" s="73"/>
      <c r="F101" s="73"/>
      <c r="G101" s="13"/>
      <c r="H101" s="22"/>
      <c r="I101" s="22"/>
      <c r="J101" s="22"/>
    </row>
    <row r="102" spans="1:10" x14ac:dyDescent="0.25">
      <c r="A102" s="70" t="s">
        <v>167</v>
      </c>
      <c r="B102" s="51"/>
      <c r="C102" s="51"/>
      <c r="D102" s="51"/>
      <c r="E102" s="51"/>
      <c r="F102" s="52"/>
      <c r="G102" s="13"/>
      <c r="H102" s="22"/>
      <c r="I102" s="22"/>
      <c r="J102" s="22"/>
    </row>
    <row r="103" spans="1:10" x14ac:dyDescent="0.25">
      <c r="A103" s="56" t="s">
        <v>168</v>
      </c>
      <c r="B103" s="51"/>
      <c r="C103" s="51"/>
      <c r="D103" s="51"/>
      <c r="E103" s="51"/>
      <c r="F103" s="52"/>
      <c r="G103" s="13"/>
      <c r="H103" s="22"/>
      <c r="I103" s="22"/>
      <c r="J103" s="22"/>
    </row>
    <row r="104" spans="1:10" x14ac:dyDescent="0.25">
      <c r="A104" s="50" t="s">
        <v>169</v>
      </c>
      <c r="B104" s="51"/>
      <c r="C104" s="51"/>
      <c r="D104" s="51"/>
      <c r="E104" s="51"/>
      <c r="F104" s="52"/>
      <c r="G104" s="13"/>
      <c r="H104" s="22"/>
      <c r="I104" s="22"/>
      <c r="J104" s="22"/>
    </row>
    <row r="105" spans="1:10" x14ac:dyDescent="0.25">
      <c r="A105" s="50" t="s">
        <v>170</v>
      </c>
      <c r="B105" s="51"/>
      <c r="C105" s="51"/>
      <c r="D105" s="51"/>
      <c r="E105" s="51"/>
      <c r="F105" s="52"/>
      <c r="G105" s="13"/>
      <c r="H105" s="22"/>
      <c r="I105" s="22"/>
      <c r="J105" s="22"/>
    </row>
    <row r="106" spans="1:10" x14ac:dyDescent="0.25">
      <c r="A106" s="50" t="s">
        <v>171</v>
      </c>
      <c r="B106" s="51"/>
      <c r="C106" s="51"/>
      <c r="D106" s="51"/>
      <c r="E106" s="51"/>
      <c r="F106" s="52"/>
      <c r="G106" s="13"/>
      <c r="H106" s="22"/>
      <c r="I106" s="22"/>
      <c r="J106" s="22"/>
    </row>
    <row r="107" spans="1:10" x14ac:dyDescent="0.25">
      <c r="A107" s="50" t="s">
        <v>172</v>
      </c>
      <c r="B107" s="51"/>
      <c r="C107" s="51"/>
      <c r="D107" s="51"/>
      <c r="E107" s="51"/>
      <c r="F107" s="52"/>
      <c r="G107" s="13"/>
      <c r="H107" s="22"/>
      <c r="I107" s="22"/>
      <c r="J107" s="22"/>
    </row>
    <row r="108" spans="1:10" x14ac:dyDescent="0.25">
      <c r="A108" s="50" t="s">
        <v>173</v>
      </c>
      <c r="B108" s="51"/>
      <c r="C108" s="51"/>
      <c r="D108" s="51"/>
      <c r="E108" s="51"/>
      <c r="F108" s="52"/>
      <c r="G108" s="13"/>
      <c r="H108" s="22"/>
      <c r="I108" s="22"/>
      <c r="J108" s="22"/>
    </row>
    <row r="109" spans="1:10" x14ac:dyDescent="0.25">
      <c r="A109" s="50" t="s">
        <v>174</v>
      </c>
      <c r="B109" s="51"/>
      <c r="C109" s="51"/>
      <c r="D109" s="51"/>
      <c r="E109" s="51"/>
      <c r="F109" s="52"/>
      <c r="G109" s="13"/>
      <c r="H109" s="22"/>
      <c r="I109" s="22"/>
      <c r="J109" s="22"/>
    </row>
    <row r="110" spans="1:10" x14ac:dyDescent="0.25">
      <c r="A110" s="50" t="s">
        <v>175</v>
      </c>
      <c r="B110" s="51"/>
      <c r="C110" s="51"/>
      <c r="D110" s="51"/>
      <c r="E110" s="51"/>
      <c r="F110" s="52"/>
      <c r="G110" s="13"/>
      <c r="H110" s="22"/>
      <c r="I110" s="22"/>
      <c r="J110" s="22"/>
    </row>
    <row r="111" spans="1:10" x14ac:dyDescent="0.25">
      <c r="A111" s="50" t="s">
        <v>176</v>
      </c>
      <c r="B111" s="51"/>
      <c r="C111" s="51"/>
      <c r="D111" s="51"/>
      <c r="E111" s="51"/>
      <c r="F111" s="52"/>
      <c r="G111" s="13"/>
      <c r="H111" s="22"/>
      <c r="I111" s="22"/>
      <c r="J111" s="22"/>
    </row>
    <row r="112" spans="1:10" x14ac:dyDescent="0.25">
      <c r="A112" s="50" t="s">
        <v>177</v>
      </c>
      <c r="B112" s="51"/>
      <c r="C112" s="51"/>
      <c r="D112" s="51"/>
      <c r="E112" s="51"/>
      <c r="F112" s="52"/>
      <c r="G112" s="13"/>
      <c r="H112" s="22"/>
      <c r="I112" s="22"/>
      <c r="J112" s="22"/>
    </row>
    <row r="113" spans="1:10" x14ac:dyDescent="0.25">
      <c r="A113" s="50" t="s">
        <v>178</v>
      </c>
      <c r="B113" s="51"/>
      <c r="C113" s="51"/>
      <c r="D113" s="51"/>
      <c r="E113" s="51"/>
      <c r="F113" s="52"/>
      <c r="G113" s="13"/>
      <c r="H113" s="22"/>
      <c r="I113" s="22"/>
      <c r="J113" s="22"/>
    </row>
    <row r="114" spans="1:10" x14ac:dyDescent="0.25">
      <c r="A114" s="50" t="s">
        <v>179</v>
      </c>
      <c r="B114" s="51"/>
      <c r="C114" s="51"/>
      <c r="D114" s="51"/>
      <c r="E114" s="51"/>
      <c r="F114" s="52"/>
      <c r="G114" s="13"/>
      <c r="H114" s="22"/>
      <c r="I114" s="22"/>
      <c r="J114" s="22"/>
    </row>
    <row r="115" spans="1:10" x14ac:dyDescent="0.25">
      <c r="A115" s="50" t="s">
        <v>180</v>
      </c>
      <c r="B115" s="51"/>
      <c r="C115" s="51"/>
      <c r="D115" s="51"/>
      <c r="E115" s="51"/>
      <c r="F115" s="52"/>
      <c r="G115" s="13"/>
      <c r="H115" s="22"/>
      <c r="I115" s="22"/>
      <c r="J115" s="22"/>
    </row>
    <row r="116" spans="1:10" x14ac:dyDescent="0.25">
      <c r="A116" s="50" t="s">
        <v>181</v>
      </c>
      <c r="B116" s="51"/>
      <c r="C116" s="51"/>
      <c r="D116" s="51"/>
      <c r="E116" s="51"/>
      <c r="F116" s="52"/>
      <c r="G116" s="13"/>
      <c r="H116" s="22"/>
      <c r="I116" s="22"/>
      <c r="J116" s="22"/>
    </row>
    <row r="117" spans="1:10" x14ac:dyDescent="0.25">
      <c r="A117" s="50" t="s">
        <v>182</v>
      </c>
      <c r="B117" s="51"/>
      <c r="C117" s="51"/>
      <c r="D117" s="51"/>
      <c r="E117" s="51"/>
      <c r="F117" s="52"/>
      <c r="G117" s="13"/>
      <c r="H117" s="22"/>
      <c r="I117" s="22"/>
      <c r="J117" s="22"/>
    </row>
    <row r="118" spans="1:10" x14ac:dyDescent="0.25">
      <c r="A118" s="50" t="s">
        <v>183</v>
      </c>
      <c r="B118" s="51"/>
      <c r="C118" s="51"/>
      <c r="D118" s="51"/>
      <c r="E118" s="51"/>
      <c r="F118" s="52"/>
      <c r="G118" s="13"/>
      <c r="H118" s="22"/>
      <c r="I118" s="22"/>
      <c r="J118" s="22"/>
    </row>
    <row r="119" spans="1:10" x14ac:dyDescent="0.25">
      <c r="A119" s="50" t="s">
        <v>184</v>
      </c>
      <c r="B119" s="51"/>
      <c r="C119" s="51"/>
      <c r="D119" s="51"/>
      <c r="E119" s="51"/>
      <c r="F119" s="52"/>
      <c r="G119" s="13"/>
      <c r="H119" s="22"/>
      <c r="I119" s="22"/>
      <c r="J119" s="22"/>
    </row>
    <row r="120" spans="1:10" x14ac:dyDescent="0.25">
      <c r="A120" s="50" t="s">
        <v>185</v>
      </c>
      <c r="B120" s="51"/>
      <c r="C120" s="51"/>
      <c r="D120" s="51"/>
      <c r="E120" s="51"/>
      <c r="F120" s="52"/>
      <c r="G120" s="13"/>
      <c r="H120" s="22"/>
      <c r="I120" s="22"/>
      <c r="J120" s="22"/>
    </row>
    <row r="121" spans="1:10" x14ac:dyDescent="0.25">
      <c r="A121" s="50" t="s">
        <v>186</v>
      </c>
      <c r="B121" s="51"/>
      <c r="C121" s="51"/>
      <c r="D121" s="51"/>
      <c r="E121" s="51"/>
      <c r="F121" s="52"/>
      <c r="G121" s="13"/>
      <c r="H121" s="22"/>
      <c r="I121" s="22"/>
      <c r="J121" s="22"/>
    </row>
    <row r="122" spans="1:10" x14ac:dyDescent="0.25">
      <c r="A122" s="50" t="s">
        <v>187</v>
      </c>
      <c r="B122" s="51"/>
      <c r="C122" s="51"/>
      <c r="D122" s="51"/>
      <c r="E122" s="51"/>
      <c r="F122" s="52"/>
      <c r="G122" s="13"/>
      <c r="H122" s="22"/>
      <c r="I122" s="22"/>
      <c r="J122" s="22"/>
    </row>
    <row r="123" spans="1:10" x14ac:dyDescent="0.25">
      <c r="A123" s="50" t="s">
        <v>188</v>
      </c>
      <c r="B123" s="51"/>
      <c r="C123" s="51"/>
      <c r="D123" s="51"/>
      <c r="E123" s="51"/>
      <c r="F123" s="52"/>
      <c r="G123" s="13"/>
      <c r="H123" s="22"/>
      <c r="I123" s="22"/>
      <c r="J123" s="22"/>
    </row>
    <row r="124" spans="1:10" x14ac:dyDescent="0.25">
      <c r="A124" s="50" t="s">
        <v>189</v>
      </c>
      <c r="B124" s="51"/>
      <c r="C124" s="51"/>
      <c r="D124" s="51"/>
      <c r="E124" s="51"/>
      <c r="F124" s="52"/>
      <c r="G124" s="13"/>
      <c r="H124" s="22"/>
      <c r="I124" s="22"/>
      <c r="J124" s="22"/>
    </row>
    <row r="125" spans="1:10" x14ac:dyDescent="0.25">
      <c r="A125" s="50" t="s">
        <v>190</v>
      </c>
      <c r="B125" s="51"/>
      <c r="C125" s="51"/>
      <c r="D125" s="51"/>
      <c r="E125" s="51"/>
      <c r="F125" s="52"/>
      <c r="G125" s="13"/>
      <c r="H125" s="22"/>
      <c r="I125" s="22"/>
      <c r="J125" s="22"/>
    </row>
    <row r="126" spans="1:10" x14ac:dyDescent="0.25">
      <c r="A126" s="50" t="s">
        <v>191</v>
      </c>
      <c r="B126" s="51"/>
      <c r="C126" s="51"/>
      <c r="D126" s="51"/>
      <c r="E126" s="51"/>
      <c r="F126" s="52"/>
      <c r="G126" s="13"/>
      <c r="H126" s="22"/>
      <c r="I126" s="22"/>
      <c r="J126" s="22"/>
    </row>
    <row r="127" spans="1:10" x14ac:dyDescent="0.25">
      <c r="A127" s="50" t="s">
        <v>192</v>
      </c>
      <c r="B127" s="51"/>
      <c r="C127" s="51"/>
      <c r="D127" s="51"/>
      <c r="E127" s="51"/>
      <c r="F127" s="52"/>
      <c r="G127" s="13"/>
      <c r="H127" s="22"/>
      <c r="I127" s="22"/>
      <c r="J127" s="22"/>
    </row>
    <row r="128" spans="1:10" x14ac:dyDescent="0.25">
      <c r="A128" s="50" t="s">
        <v>193</v>
      </c>
      <c r="B128" s="51"/>
      <c r="C128" s="51"/>
      <c r="D128" s="51"/>
      <c r="E128" s="51"/>
      <c r="F128" s="52"/>
      <c r="G128" s="13"/>
      <c r="H128" s="22"/>
      <c r="I128" s="22"/>
      <c r="J128" s="22"/>
    </row>
    <row r="129" spans="1:10" x14ac:dyDescent="0.25">
      <c r="A129" s="50" t="s">
        <v>194</v>
      </c>
      <c r="B129" s="51"/>
      <c r="C129" s="51"/>
      <c r="D129" s="51"/>
      <c r="E129" s="51"/>
      <c r="F129" s="52"/>
      <c r="G129" s="13"/>
      <c r="H129" s="22"/>
      <c r="I129" s="22"/>
      <c r="J129" s="22"/>
    </row>
    <row r="130" spans="1:10" x14ac:dyDescent="0.25">
      <c r="A130" s="50" t="s">
        <v>195</v>
      </c>
      <c r="B130" s="51"/>
      <c r="C130" s="51"/>
      <c r="D130" s="51"/>
      <c r="E130" s="51"/>
      <c r="F130" s="52"/>
      <c r="G130" s="13"/>
      <c r="H130" s="22"/>
      <c r="I130" s="22"/>
      <c r="J130" s="22"/>
    </row>
    <row r="131" spans="1:10" x14ac:dyDescent="0.25">
      <c r="A131" s="50" t="s">
        <v>196</v>
      </c>
      <c r="B131" s="51"/>
      <c r="C131" s="51"/>
      <c r="D131" s="51"/>
      <c r="E131" s="51"/>
      <c r="F131" s="52"/>
      <c r="G131" s="13"/>
      <c r="H131" s="22"/>
      <c r="I131" s="22"/>
      <c r="J131" s="22"/>
    </row>
    <row r="132" spans="1:10" x14ac:dyDescent="0.25">
      <c r="A132" s="50" t="s">
        <v>197</v>
      </c>
      <c r="B132" s="51"/>
      <c r="C132" s="51"/>
      <c r="D132" s="51"/>
      <c r="E132" s="51"/>
      <c r="F132" s="52"/>
      <c r="G132" s="13"/>
      <c r="H132" s="22"/>
      <c r="I132" s="22"/>
      <c r="J132" s="22"/>
    </row>
    <row r="133" spans="1:10" x14ac:dyDescent="0.25">
      <c r="A133" s="50" t="s">
        <v>198</v>
      </c>
      <c r="B133" s="51"/>
      <c r="C133" s="51"/>
      <c r="D133" s="51"/>
      <c r="E133" s="51"/>
      <c r="F133" s="52"/>
      <c r="G133" s="13"/>
      <c r="H133" s="22"/>
      <c r="I133" s="22"/>
      <c r="J133" s="22"/>
    </row>
    <row r="134" spans="1:10" x14ac:dyDescent="0.25">
      <c r="A134" s="50" t="s">
        <v>199</v>
      </c>
      <c r="B134" s="51"/>
      <c r="C134" s="51"/>
      <c r="D134" s="51"/>
      <c r="E134" s="51"/>
      <c r="F134" s="52"/>
      <c r="G134" s="13"/>
      <c r="H134" s="22"/>
      <c r="I134" s="22"/>
      <c r="J134" s="22"/>
    </row>
    <row r="135" spans="1:10" x14ac:dyDescent="0.25">
      <c r="A135" s="50" t="s">
        <v>200</v>
      </c>
      <c r="B135" s="51"/>
      <c r="C135" s="51"/>
      <c r="D135" s="51"/>
      <c r="E135" s="51"/>
      <c r="F135" s="52"/>
      <c r="G135" s="13"/>
      <c r="H135" s="22"/>
      <c r="I135" s="22"/>
      <c r="J135" s="22"/>
    </row>
    <row r="136" spans="1:10" x14ac:dyDescent="0.25">
      <c r="A136" s="50" t="s">
        <v>201</v>
      </c>
      <c r="B136" s="51"/>
      <c r="C136" s="51"/>
      <c r="D136" s="51"/>
      <c r="E136" s="51"/>
      <c r="F136" s="52"/>
      <c r="G136" s="13"/>
      <c r="H136" s="22"/>
      <c r="I136" s="22"/>
      <c r="J136" s="22"/>
    </row>
    <row r="137" spans="1:10" x14ac:dyDescent="0.25">
      <c r="A137" s="50" t="s">
        <v>202</v>
      </c>
      <c r="B137" s="51"/>
      <c r="C137" s="51"/>
      <c r="D137" s="51"/>
      <c r="E137" s="51"/>
      <c r="F137" s="52"/>
      <c r="G137" s="13"/>
      <c r="H137" s="22"/>
      <c r="I137" s="22"/>
      <c r="J137" s="22"/>
    </row>
    <row r="138" spans="1:10" x14ac:dyDescent="0.25">
      <c r="A138" s="50" t="s">
        <v>203</v>
      </c>
      <c r="B138" s="51"/>
      <c r="C138" s="51"/>
      <c r="D138" s="51"/>
      <c r="E138" s="51"/>
      <c r="F138" s="52"/>
      <c r="G138" s="13"/>
      <c r="H138" s="22"/>
      <c r="I138" s="22"/>
      <c r="J138" s="22"/>
    </row>
    <row r="139" spans="1:10" x14ac:dyDescent="0.25">
      <c r="A139" s="50" t="s">
        <v>204</v>
      </c>
      <c r="B139" s="51"/>
      <c r="C139" s="51"/>
      <c r="D139" s="51"/>
      <c r="E139" s="51"/>
      <c r="F139" s="52"/>
      <c r="G139" s="13"/>
      <c r="H139" s="22"/>
      <c r="I139" s="22"/>
      <c r="J139" s="22"/>
    </row>
    <row r="140" spans="1:10" x14ac:dyDescent="0.25">
      <c r="A140" s="50" t="s">
        <v>205</v>
      </c>
      <c r="B140" s="51"/>
      <c r="C140" s="51"/>
      <c r="D140" s="51"/>
      <c r="E140" s="51"/>
      <c r="F140" s="52"/>
      <c r="G140" s="13"/>
      <c r="H140" s="22"/>
      <c r="I140" s="22"/>
      <c r="J140" s="22"/>
    </row>
    <row r="141" spans="1:10" x14ac:dyDescent="0.25">
      <c r="A141" s="50" t="s">
        <v>206</v>
      </c>
      <c r="B141" s="51"/>
      <c r="C141" s="51"/>
      <c r="D141" s="51"/>
      <c r="E141" s="51"/>
      <c r="F141" s="52"/>
      <c r="G141" s="13"/>
      <c r="H141" s="22"/>
      <c r="I141" s="22"/>
      <c r="J141" s="22"/>
    </row>
    <row r="142" spans="1:10" x14ac:dyDescent="0.25">
      <c r="A142" s="50" t="s">
        <v>207</v>
      </c>
      <c r="B142" s="51"/>
      <c r="C142" s="51"/>
      <c r="D142" s="51"/>
      <c r="E142" s="51"/>
      <c r="F142" s="52"/>
      <c r="G142" s="13"/>
      <c r="H142" s="22"/>
      <c r="I142" s="22"/>
      <c r="J142" s="22"/>
    </row>
    <row r="143" spans="1:10" x14ac:dyDescent="0.25">
      <c r="A143" s="50" t="s">
        <v>208</v>
      </c>
      <c r="B143" s="51"/>
      <c r="C143" s="51"/>
      <c r="D143" s="51"/>
      <c r="E143" s="51"/>
      <c r="F143" s="52"/>
      <c r="G143" s="13"/>
      <c r="H143" s="22"/>
      <c r="I143" s="22"/>
      <c r="J143" s="22"/>
    </row>
    <row r="144" spans="1:10" x14ac:dyDescent="0.25">
      <c r="A144" s="50" t="s">
        <v>209</v>
      </c>
      <c r="B144" s="51"/>
      <c r="C144" s="51"/>
      <c r="D144" s="51"/>
      <c r="E144" s="51"/>
      <c r="F144" s="52"/>
      <c r="G144" s="42"/>
      <c r="H144" s="42"/>
      <c r="I144" s="42"/>
      <c r="J144" s="42"/>
    </row>
    <row r="145" spans="1:10" x14ac:dyDescent="0.25">
      <c r="A145" s="50" t="s">
        <v>210</v>
      </c>
      <c r="B145" s="51"/>
      <c r="C145" s="51"/>
      <c r="D145" s="51"/>
      <c r="E145" s="51"/>
      <c r="F145" s="52"/>
      <c r="G145" s="42"/>
      <c r="H145" s="42"/>
      <c r="I145" s="42"/>
      <c r="J145" s="42"/>
    </row>
    <row r="146" spans="1:10" x14ac:dyDescent="0.25">
      <c r="A146" s="50" t="s">
        <v>211</v>
      </c>
      <c r="B146" s="51"/>
      <c r="C146" s="51"/>
      <c r="D146" s="51"/>
      <c r="E146" s="51"/>
      <c r="F146" s="52"/>
      <c r="G146" s="42"/>
      <c r="H146" s="42"/>
      <c r="I146" s="42"/>
      <c r="J146" s="42"/>
    </row>
    <row r="147" spans="1:10" x14ac:dyDescent="0.25">
      <c r="A147" s="50" t="s">
        <v>212</v>
      </c>
      <c r="B147" s="51"/>
      <c r="C147" s="51"/>
      <c r="D147" s="51"/>
      <c r="E147" s="51"/>
      <c r="F147" s="52"/>
      <c r="G147" s="42"/>
      <c r="H147" s="42"/>
      <c r="I147" s="42"/>
      <c r="J147" s="42"/>
    </row>
    <row r="148" spans="1:10" x14ac:dyDescent="0.25">
      <c r="A148" s="50" t="s">
        <v>213</v>
      </c>
      <c r="B148" s="51"/>
      <c r="C148" s="51"/>
      <c r="D148" s="51"/>
      <c r="E148" s="51"/>
      <c r="F148" s="52"/>
      <c r="G148" s="42"/>
      <c r="H148" s="42"/>
      <c r="I148" s="42"/>
      <c r="J148" s="42"/>
    </row>
    <row r="149" spans="1:10" x14ac:dyDescent="0.25">
      <c r="A149" s="50" t="s">
        <v>214</v>
      </c>
      <c r="B149" s="51"/>
      <c r="C149" s="51"/>
      <c r="D149" s="51"/>
      <c r="E149" s="51"/>
      <c r="F149" s="52"/>
      <c r="G149" s="42"/>
      <c r="H149" s="42"/>
      <c r="I149" s="42"/>
      <c r="J149" s="42"/>
    </row>
    <row r="150" spans="1:10" x14ac:dyDescent="0.25">
      <c r="A150" s="50" t="s">
        <v>215</v>
      </c>
      <c r="B150" s="51"/>
      <c r="C150" s="51"/>
      <c r="D150" s="51"/>
      <c r="E150" s="51"/>
      <c r="F150" s="52"/>
      <c r="G150" s="42"/>
      <c r="H150" s="42"/>
      <c r="I150" s="42"/>
      <c r="J150" s="42"/>
    </row>
    <row r="151" spans="1:10" x14ac:dyDescent="0.25">
      <c r="A151" s="50" t="s">
        <v>216</v>
      </c>
      <c r="B151" s="51"/>
      <c r="C151" s="51"/>
      <c r="D151" s="51"/>
      <c r="E151" s="51"/>
      <c r="F151" s="52"/>
      <c r="G151" s="42"/>
      <c r="H151" s="42"/>
      <c r="I151" s="42"/>
      <c r="J151" s="42"/>
    </row>
    <row r="152" spans="1:10" x14ac:dyDescent="0.25">
      <c r="A152" s="50" t="s">
        <v>217</v>
      </c>
      <c r="B152" s="51"/>
      <c r="C152" s="51"/>
      <c r="D152" s="51"/>
      <c r="E152" s="51"/>
      <c r="F152" s="52"/>
      <c r="G152" s="42"/>
      <c r="H152" s="42"/>
      <c r="I152" s="42"/>
      <c r="J152" s="42"/>
    </row>
    <row r="153" spans="1:10" x14ac:dyDescent="0.25">
      <c r="A153" s="50" t="s">
        <v>218</v>
      </c>
      <c r="B153" s="51"/>
      <c r="C153" s="51"/>
      <c r="D153" s="51"/>
      <c r="E153" s="51"/>
      <c r="F153" s="52"/>
      <c r="G153" s="42"/>
      <c r="H153" s="42"/>
      <c r="I153" s="42"/>
      <c r="J153" s="42"/>
    </row>
    <row r="154" spans="1:10" x14ac:dyDescent="0.25">
      <c r="A154" s="50" t="s">
        <v>219</v>
      </c>
      <c r="B154" s="51"/>
      <c r="C154" s="51"/>
      <c r="D154" s="51"/>
      <c r="E154" s="51"/>
      <c r="F154" s="52"/>
      <c r="G154" s="42"/>
      <c r="H154" s="42"/>
      <c r="I154" s="42"/>
      <c r="J154" s="42"/>
    </row>
    <row r="155" spans="1:10" x14ac:dyDescent="0.25">
      <c r="A155" s="50" t="s">
        <v>220</v>
      </c>
      <c r="B155" s="51"/>
      <c r="C155" s="51"/>
      <c r="D155" s="51"/>
      <c r="E155" s="51"/>
      <c r="F155" s="52"/>
      <c r="G155" s="42"/>
      <c r="H155" s="42"/>
      <c r="I155" s="42"/>
      <c r="J155" s="42"/>
    </row>
    <row r="156" spans="1:10" x14ac:dyDescent="0.25">
      <c r="A156" s="50" t="s">
        <v>221</v>
      </c>
      <c r="B156" s="51"/>
      <c r="C156" s="51"/>
      <c r="D156" s="51"/>
      <c r="E156" s="51"/>
      <c r="F156" s="52"/>
      <c r="G156" s="42"/>
      <c r="H156" s="42"/>
      <c r="I156" s="42"/>
      <c r="J156" s="42"/>
    </row>
    <row r="157" spans="1:10" x14ac:dyDescent="0.25">
      <c r="A157" s="50" t="s">
        <v>222</v>
      </c>
      <c r="B157" s="51"/>
      <c r="C157" s="51"/>
      <c r="D157" s="51"/>
      <c r="E157" s="51"/>
      <c r="F157" s="52"/>
      <c r="G157" s="42"/>
      <c r="H157" s="42"/>
      <c r="I157" s="42"/>
      <c r="J157" s="42"/>
    </row>
    <row r="158" spans="1:10" x14ac:dyDescent="0.25">
      <c r="A158" s="50" t="s">
        <v>223</v>
      </c>
      <c r="B158" s="51"/>
      <c r="C158" s="51"/>
      <c r="D158" s="51"/>
      <c r="E158" s="51"/>
      <c r="F158" s="52"/>
      <c r="G158" s="42"/>
      <c r="H158" s="42"/>
      <c r="I158" s="42"/>
      <c r="J158" s="42"/>
    </row>
    <row r="159" spans="1:10" x14ac:dyDescent="0.25">
      <c r="A159" s="50" t="s">
        <v>224</v>
      </c>
      <c r="B159" s="51"/>
      <c r="C159" s="51"/>
      <c r="D159" s="51"/>
      <c r="E159" s="51"/>
      <c r="F159" s="52"/>
      <c r="G159" s="42"/>
      <c r="H159" s="42"/>
      <c r="I159" s="42"/>
      <c r="J159" s="42"/>
    </row>
    <row r="160" spans="1:10" x14ac:dyDescent="0.25">
      <c r="A160" s="50" t="s">
        <v>225</v>
      </c>
      <c r="B160" s="51"/>
      <c r="C160" s="51"/>
      <c r="D160" s="51"/>
      <c r="E160" s="51"/>
      <c r="F160" s="52"/>
      <c r="G160" s="42"/>
      <c r="H160" s="42"/>
      <c r="I160" s="42"/>
      <c r="J160" s="42"/>
    </row>
    <row r="161" spans="1:10" x14ac:dyDescent="0.25">
      <c r="A161" s="50" t="s">
        <v>226</v>
      </c>
      <c r="B161" s="51"/>
      <c r="C161" s="51"/>
      <c r="D161" s="51"/>
      <c r="E161" s="51"/>
      <c r="F161" s="52"/>
      <c r="G161" s="42"/>
      <c r="H161" s="42"/>
      <c r="I161" s="42"/>
      <c r="J161" s="42"/>
    </row>
    <row r="162" spans="1:10" x14ac:dyDescent="0.25">
      <c r="A162" s="50" t="s">
        <v>227</v>
      </c>
      <c r="B162" s="51"/>
      <c r="C162" s="51"/>
      <c r="D162" s="51"/>
      <c r="E162" s="51"/>
      <c r="F162" s="52"/>
      <c r="G162" s="42"/>
      <c r="H162" s="42"/>
      <c r="I162" s="42"/>
      <c r="J162" s="42"/>
    </row>
    <row r="163" spans="1:10" x14ac:dyDescent="0.25">
      <c r="A163" s="50" t="s">
        <v>228</v>
      </c>
      <c r="B163" s="51"/>
      <c r="C163" s="51"/>
      <c r="D163" s="51"/>
      <c r="E163" s="51"/>
      <c r="F163" s="52"/>
      <c r="G163" s="42"/>
      <c r="H163" s="42"/>
      <c r="I163" s="42"/>
      <c r="J163" s="42"/>
    </row>
    <row r="165" spans="1:10" x14ac:dyDescent="0.25">
      <c r="A165" s="44" t="s">
        <v>251</v>
      </c>
    </row>
    <row r="166" spans="1:10" x14ac:dyDescent="0.25">
      <c r="A166" s="43"/>
    </row>
    <row r="167" spans="1:10" x14ac:dyDescent="0.25">
      <c r="A167" s="45" t="s">
        <v>252</v>
      </c>
    </row>
    <row r="168" spans="1:10" x14ac:dyDescent="0.25">
      <c r="A168" s="45" t="s">
        <v>10</v>
      </c>
    </row>
  </sheetData>
  <mergeCells count="80">
    <mergeCell ref="A162:F162"/>
    <mergeCell ref="A163:F163"/>
    <mergeCell ref="A156:F156"/>
    <mergeCell ref="A157:F157"/>
    <mergeCell ref="A158:F158"/>
    <mergeCell ref="A159:F159"/>
    <mergeCell ref="A160:F160"/>
    <mergeCell ref="A161:F161"/>
    <mergeCell ref="A155:F155"/>
    <mergeCell ref="A144:F144"/>
    <mergeCell ref="A145:F145"/>
    <mergeCell ref="A146:F146"/>
    <mergeCell ref="A147:F147"/>
    <mergeCell ref="A148:F148"/>
    <mergeCell ref="A149:F149"/>
    <mergeCell ref="A150:F150"/>
    <mergeCell ref="A151:F151"/>
    <mergeCell ref="A152:F152"/>
    <mergeCell ref="A153:F153"/>
    <mergeCell ref="A154:F154"/>
    <mergeCell ref="A143:F143"/>
    <mergeCell ref="A132:F132"/>
    <mergeCell ref="A133:F133"/>
    <mergeCell ref="A134:F134"/>
    <mergeCell ref="A135:F135"/>
    <mergeCell ref="A136:F136"/>
    <mergeCell ref="A137:F137"/>
    <mergeCell ref="A138:F138"/>
    <mergeCell ref="A139:F139"/>
    <mergeCell ref="A140:F140"/>
    <mergeCell ref="A141:F141"/>
    <mergeCell ref="A142:F142"/>
    <mergeCell ref="A131:F131"/>
    <mergeCell ref="A120:F120"/>
    <mergeCell ref="A121:F121"/>
    <mergeCell ref="A122:F122"/>
    <mergeCell ref="A123:F123"/>
    <mergeCell ref="A124:F124"/>
    <mergeCell ref="A125:F125"/>
    <mergeCell ref="A126:F126"/>
    <mergeCell ref="A127:F127"/>
    <mergeCell ref="A128:F128"/>
    <mergeCell ref="A129:F129"/>
    <mergeCell ref="A130:F130"/>
    <mergeCell ref="A119:F119"/>
    <mergeCell ref="A108:F108"/>
    <mergeCell ref="A109:F109"/>
    <mergeCell ref="A110:F110"/>
    <mergeCell ref="A111:F111"/>
    <mergeCell ref="A112:F112"/>
    <mergeCell ref="A113:F113"/>
    <mergeCell ref="A114:F114"/>
    <mergeCell ref="A115:F115"/>
    <mergeCell ref="A116:F116"/>
    <mergeCell ref="A117:F117"/>
    <mergeCell ref="A118:F118"/>
    <mergeCell ref="A107:F107"/>
    <mergeCell ref="A96:F96"/>
    <mergeCell ref="A97:F97"/>
    <mergeCell ref="A98:F98"/>
    <mergeCell ref="A99:F99"/>
    <mergeCell ref="A100:F100"/>
    <mergeCell ref="A101:F101"/>
    <mergeCell ref="A102:F102"/>
    <mergeCell ref="A103:F103"/>
    <mergeCell ref="A104:F104"/>
    <mergeCell ref="A105:F105"/>
    <mergeCell ref="A106:F106"/>
    <mergeCell ref="A95:F95"/>
    <mergeCell ref="B1:J1"/>
    <mergeCell ref="A2:J2"/>
    <mergeCell ref="A25:I25"/>
    <mergeCell ref="A39:I39"/>
    <mergeCell ref="A88:F88"/>
    <mergeCell ref="A89:F89"/>
    <mergeCell ref="A90:F90"/>
    <mergeCell ref="A91:F91"/>
    <mergeCell ref="A92:F92"/>
    <mergeCell ref="A93:F93"/>
    <mergeCell ref="A94:F94"/>
  </mergeCells>
  <dataValidations count="4">
    <dataValidation type="list" allowBlank="1" sqref="B4:B10" xr:uid="{00000000-0002-0000-0C00-000000000000}">
      <formula1>"DAS,DAS-1,DAS-2,DAS-3,DAS-4,DAS-5,CAA-1,CAA-2,CAA-3,CAA-4,CAA-5"</formula1>
    </dataValidation>
    <dataValidation type="list" allowBlank="1" sqref="B27:B30" xr:uid="{00000000-0002-0000-0C00-000001000000}">
      <formula1>"FDA,FDA-1,FDA-2,FDA-3,FDA-4"</formula1>
    </dataValidation>
    <dataValidation type="list" allowBlank="1" sqref="D41:D75 D4:D10 D27:D30" xr:uid="{00000000-0002-0000-0C00-000002000000}">
      <formula1>"AGP,CLH,CLT,COM,CTD,CTI,DES,DISP,ELE,ESG,EST,EXM,EXQ,EXR,FRQ,REV,VAGO"</formula1>
    </dataValidation>
    <dataValidation type="list" allowBlank="1" sqref="B41:B75" xr:uid="{00000000-0002-0000-0C00-000003000000}">
      <formula1>"FGS-1,FGS-2,FGS-3,FGA-1,FGA-2,FGA-3"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A52CC-015E-402D-B61D-43888E7A92D5}">
  <sheetPr>
    <tabColor rgb="FFFFFF00"/>
  </sheetPr>
  <dimension ref="A1:J166"/>
  <sheetViews>
    <sheetView workbookViewId="0">
      <selection activeCell="F13" sqref="F13"/>
    </sheetView>
  </sheetViews>
  <sheetFormatPr defaultRowHeight="15" x14ac:dyDescent="0.25"/>
  <cols>
    <col min="1" max="1" width="75" customWidth="1"/>
    <col min="2" max="2" width="9" customWidth="1"/>
    <col min="3" max="3" width="19" customWidth="1"/>
    <col min="6" max="6" width="62" customWidth="1"/>
    <col min="7" max="7" width="15.7109375" customWidth="1"/>
    <col min="8" max="8" width="13.5703125" customWidth="1"/>
    <col min="9" max="9" width="15.28515625" customWidth="1"/>
  </cols>
  <sheetData>
    <row r="1" spans="1:10" x14ac:dyDescent="0.25">
      <c r="A1" s="2">
        <v>44872</v>
      </c>
      <c r="B1" s="68" t="s">
        <v>11</v>
      </c>
      <c r="C1" s="51"/>
      <c r="D1" s="51"/>
      <c r="E1" s="51"/>
      <c r="F1" s="51"/>
      <c r="G1" s="51"/>
      <c r="H1" s="51"/>
      <c r="I1" s="51"/>
      <c r="J1" s="52"/>
    </row>
    <row r="2" spans="1:10" x14ac:dyDescent="0.25">
      <c r="A2" s="69" t="s">
        <v>12</v>
      </c>
      <c r="B2" s="51"/>
      <c r="C2" s="51"/>
      <c r="D2" s="51"/>
      <c r="E2" s="51"/>
      <c r="F2" s="51"/>
      <c r="G2" s="51"/>
      <c r="H2" s="51"/>
      <c r="I2" s="51"/>
      <c r="J2" s="52"/>
    </row>
    <row r="3" spans="1:10" ht="45" x14ac:dyDescent="0.25">
      <c r="A3" s="4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5" t="s">
        <v>21</v>
      </c>
    </row>
    <row r="4" spans="1:10" ht="15" customHeight="1" x14ac:dyDescent="0.25">
      <c r="A4" s="14" t="s">
        <v>23</v>
      </c>
      <c r="B4" s="7" t="s">
        <v>0</v>
      </c>
      <c r="C4" s="9" t="s">
        <v>24</v>
      </c>
      <c r="D4" s="9" t="s">
        <v>25</v>
      </c>
      <c r="E4" s="10">
        <v>1</v>
      </c>
      <c r="F4" s="14" t="s">
        <v>26</v>
      </c>
      <c r="G4" s="11">
        <v>0</v>
      </c>
      <c r="H4" s="11">
        <v>8903.2999999999993</v>
      </c>
      <c r="I4" s="11">
        <v>9249.0300000000007</v>
      </c>
    </row>
    <row r="5" spans="1:10" ht="15" customHeight="1" x14ac:dyDescent="0.25">
      <c r="A5" s="14" t="s">
        <v>27</v>
      </c>
      <c r="B5" s="7" t="s">
        <v>2</v>
      </c>
      <c r="C5" s="9" t="s">
        <v>28</v>
      </c>
      <c r="D5" s="9" t="s">
        <v>29</v>
      </c>
      <c r="E5" s="10">
        <v>1</v>
      </c>
      <c r="F5" s="14" t="s">
        <v>30</v>
      </c>
      <c r="G5" s="11">
        <v>0</v>
      </c>
      <c r="H5" s="11">
        <v>1079.21</v>
      </c>
      <c r="I5" s="11">
        <v>4316.21</v>
      </c>
    </row>
    <row r="6" spans="1:10" ht="15" customHeight="1" x14ac:dyDescent="0.25">
      <c r="A6" s="14" t="s">
        <v>31</v>
      </c>
      <c r="B6" s="7" t="s">
        <v>9</v>
      </c>
      <c r="C6" s="9" t="s">
        <v>32</v>
      </c>
      <c r="D6" s="9" t="s">
        <v>29</v>
      </c>
      <c r="E6" s="10">
        <v>1</v>
      </c>
      <c r="F6" s="14" t="s">
        <v>33</v>
      </c>
      <c r="G6" s="11">
        <v>0</v>
      </c>
      <c r="H6" s="11">
        <v>500.99</v>
      </c>
      <c r="I6" s="11">
        <v>2003.96</v>
      </c>
    </row>
    <row r="7" spans="1:10" ht="15" customHeight="1" x14ac:dyDescent="0.25">
      <c r="A7" s="14" t="s">
        <v>34</v>
      </c>
      <c r="B7" s="7" t="s">
        <v>35</v>
      </c>
      <c r="C7" s="9" t="s">
        <v>36</v>
      </c>
      <c r="D7" s="9" t="s">
        <v>29</v>
      </c>
      <c r="E7" s="10">
        <v>1</v>
      </c>
      <c r="F7" s="14" t="s">
        <v>37</v>
      </c>
      <c r="G7" s="11">
        <v>0</v>
      </c>
      <c r="H7" s="11">
        <v>308.3</v>
      </c>
      <c r="I7" s="11">
        <v>1288</v>
      </c>
    </row>
    <row r="8" spans="1:10" ht="15" customHeight="1" x14ac:dyDescent="0.25">
      <c r="A8" s="14" t="s">
        <v>38</v>
      </c>
      <c r="B8" s="7" t="s">
        <v>8</v>
      </c>
      <c r="C8" s="9" t="s">
        <v>39</v>
      </c>
      <c r="D8" s="9" t="s">
        <v>29</v>
      </c>
      <c r="E8" s="10">
        <v>1</v>
      </c>
      <c r="F8" s="14" t="s">
        <v>40</v>
      </c>
      <c r="G8" s="11">
        <v>0</v>
      </c>
      <c r="H8" s="11">
        <v>770.75</v>
      </c>
      <c r="I8" s="11">
        <v>3083.01</v>
      </c>
    </row>
    <row r="9" spans="1:10" ht="15" customHeight="1" x14ac:dyDescent="0.25">
      <c r="A9" s="14" t="s">
        <v>41</v>
      </c>
      <c r="B9" s="7" t="s">
        <v>8</v>
      </c>
      <c r="C9" s="9" t="s">
        <v>42</v>
      </c>
      <c r="D9" s="9" t="s">
        <v>29</v>
      </c>
      <c r="E9" s="10">
        <v>1</v>
      </c>
      <c r="F9" s="14" t="s">
        <v>248</v>
      </c>
      <c r="G9" s="11">
        <v>0</v>
      </c>
      <c r="H9" s="11">
        <v>770.75</v>
      </c>
      <c r="I9" s="11">
        <v>3083.01</v>
      </c>
    </row>
    <row r="10" spans="1:10" ht="15" customHeight="1" x14ac:dyDescent="0.25">
      <c r="A10" s="14" t="s">
        <v>43</v>
      </c>
      <c r="B10" s="9" t="s">
        <v>2</v>
      </c>
      <c r="C10" s="9" t="s">
        <v>44</v>
      </c>
      <c r="D10" s="9" t="s">
        <v>29</v>
      </c>
      <c r="E10" s="10">
        <v>1</v>
      </c>
      <c r="F10" s="14" t="s">
        <v>241</v>
      </c>
      <c r="G10" s="11">
        <v>0</v>
      </c>
      <c r="H10" s="11">
        <v>1079.21</v>
      </c>
      <c r="I10" s="11">
        <v>4316.21</v>
      </c>
    </row>
    <row r="11" spans="1:10" ht="45" x14ac:dyDescent="0.25">
      <c r="A11" s="15" t="s">
        <v>45</v>
      </c>
      <c r="B11" s="15" t="s">
        <v>46</v>
      </c>
      <c r="C11" s="16" t="s">
        <v>47</v>
      </c>
      <c r="D11" s="16" t="s">
        <v>48</v>
      </c>
      <c r="E11" s="16" t="s">
        <v>49</v>
      </c>
      <c r="F11" s="17"/>
      <c r="G11" s="16" t="s">
        <v>50</v>
      </c>
      <c r="H11" s="16" t="s">
        <v>51</v>
      </c>
      <c r="I11" s="16" t="s">
        <v>52</v>
      </c>
    </row>
    <row r="12" spans="1:10" x14ac:dyDescent="0.25">
      <c r="A12" s="18" t="s">
        <v>54</v>
      </c>
      <c r="B12" s="10" t="s">
        <v>55</v>
      </c>
      <c r="C12" s="19">
        <f ca="1">SUMIFS($E$7:$E$13,$B$7:$B$13,"DAS",$D$7:$D$13,"&lt;&gt;VAGO")</f>
        <v>0</v>
      </c>
      <c r="D12" s="19">
        <f ca="1">SUMIFS($E$7:$E$13,$B$7:$B$13,"DAS",$D$7:$D$13,"VAGO")</f>
        <v>0</v>
      </c>
      <c r="E12" s="19">
        <f t="shared" ref="E12:E22" ca="1" si="0">C12+D12</f>
        <v>0</v>
      </c>
      <c r="F12" s="20"/>
      <c r="G12" s="21">
        <f ca="1">SUMIF($B$7:$B$13,"DAS",$G$7:$G$13)</f>
        <v>0</v>
      </c>
      <c r="H12" s="21">
        <f ca="1">SUMIF($B$7:$B$13,"DAS",$H$7:$H$13)</f>
        <v>0</v>
      </c>
      <c r="I12" s="21">
        <f ca="1">SUMIF($B$7:$B$13,"DAS",$I$7:$I$13)</f>
        <v>0</v>
      </c>
    </row>
    <row r="13" spans="1:10" x14ac:dyDescent="0.25">
      <c r="A13" s="18" t="s">
        <v>56</v>
      </c>
      <c r="B13" s="10" t="s">
        <v>0</v>
      </c>
      <c r="C13" s="19">
        <f ca="1">SUMIFS($E$7:$E$13,$B$7:$B$13,"DAS-1",$D$7:$D$13,"&lt;&gt;VAGO")</f>
        <v>1</v>
      </c>
      <c r="D13" s="19">
        <f ca="1">SUMIFS($E$7:$E$13,$B$7:$B$13,"DAS-1",$D$7:$D$13,"VAGO")</f>
        <v>0</v>
      </c>
      <c r="E13" s="19">
        <f t="shared" ca="1" si="0"/>
        <v>1</v>
      </c>
      <c r="F13" s="23"/>
      <c r="G13" s="21">
        <f ca="1">SUMIF($B$7:$B$13,"DAS-1",$G$7:$G$13)</f>
        <v>0</v>
      </c>
      <c r="H13" s="21">
        <f ca="1">SUMIF($B$7:$B$13,"DAS-1",$H$7:$H$13)</f>
        <v>8479.34</v>
      </c>
      <c r="I13" s="21">
        <f ca="1">SUMIF($B$7:$B$13,"DAS-1",$I$7:$I$13)</f>
        <v>7973.3</v>
      </c>
    </row>
    <row r="14" spans="1:10" x14ac:dyDescent="0.25">
      <c r="A14" s="18" t="s">
        <v>57</v>
      </c>
      <c r="B14" s="10" t="s">
        <v>58</v>
      </c>
      <c r="C14" s="19">
        <f>SUMIFS($E$7:$E$13,$B$7:$B$13,"DAS-2",$D$7:$D$13,"&lt;&gt;VAGO")</f>
        <v>0</v>
      </c>
      <c r="D14" s="19">
        <f>SUMIFS($E$7:$E$13,$B$7:$B$13,"DAS-2",$D$7:$D$13,"VAGO")</f>
        <v>0</v>
      </c>
      <c r="E14" s="19">
        <f t="shared" si="0"/>
        <v>0</v>
      </c>
      <c r="F14" s="23"/>
      <c r="G14" s="21">
        <f>SUMIF($B$7:$B$13,"DAS-2",$G$7:$G$13)</f>
        <v>0</v>
      </c>
      <c r="H14" s="21">
        <f>SUMIF($B$7:$B$13,"DAS-2",$H$7:$H$13)</f>
        <v>0</v>
      </c>
      <c r="I14" s="21">
        <f>SUMIF($B$7:$B$13,"DAS-2",$I$7:$I$13)</f>
        <v>0</v>
      </c>
    </row>
    <row r="15" spans="1:10" x14ac:dyDescent="0.25">
      <c r="A15" s="18" t="s">
        <v>59</v>
      </c>
      <c r="B15" s="10" t="s">
        <v>60</v>
      </c>
      <c r="C15" s="19">
        <f>SUMIFS($E$7:$E$13,$B$7:$B$13,"DAS-3",$D$7:$D$13,"&lt;&gt;VAGO")</f>
        <v>0</v>
      </c>
      <c r="D15" s="19">
        <f>SUMIFS($E$7:$E$13,$B$7:$B$13,"DAS-3",$D$7:$D$13,"VAGO")</f>
        <v>0</v>
      </c>
      <c r="E15" s="19">
        <f t="shared" si="0"/>
        <v>0</v>
      </c>
      <c r="F15" s="23"/>
      <c r="G15" s="21">
        <f>SUMIF($B$7:$B$13,"DAS-3",$G$7:$G$13)</f>
        <v>0</v>
      </c>
      <c r="H15" s="21">
        <f>SUMIF($B$7:$B$13,"DAS-3",$H$7:$H$13)</f>
        <v>0</v>
      </c>
      <c r="I15" s="21">
        <f>SUMIF($B$7:$B$13,"DAS-3",$I$7:$I$13)</f>
        <v>0</v>
      </c>
    </row>
    <row r="16" spans="1:10" x14ac:dyDescent="0.25">
      <c r="A16" s="24" t="s">
        <v>61</v>
      </c>
      <c r="B16" s="10" t="s">
        <v>62</v>
      </c>
      <c r="C16" s="19">
        <f>SUMIFS($E$7:$E$13,$B$7:$B$13,"DAS-4",$D$7:$D$13,"&lt;&gt;VAGO")</f>
        <v>0</v>
      </c>
      <c r="D16" s="19">
        <f>SUMIFS($E$7:$E$13,$B$7:$B$13,"DAS-4",$D$7:$D$13,"VAGO")</f>
        <v>0</v>
      </c>
      <c r="E16" s="19">
        <f t="shared" si="0"/>
        <v>0</v>
      </c>
      <c r="F16" s="25"/>
      <c r="G16" s="21">
        <f>SUMIF($B$7:$B$13,"DAS-4",$G$7:$G$13)</f>
        <v>0</v>
      </c>
      <c r="H16" s="21">
        <f>SUMIF($B$7:$B$13,"DAS-4",$H$7:$H$13)</f>
        <v>0</v>
      </c>
      <c r="I16" s="21">
        <f>SUMIF($B$7:$B$13,"DAS-4",$I$7:$I$13)</f>
        <v>0</v>
      </c>
    </row>
    <row r="17" spans="1:9" x14ac:dyDescent="0.25">
      <c r="A17" s="24" t="s">
        <v>63</v>
      </c>
      <c r="B17" s="10" t="s">
        <v>2</v>
      </c>
      <c r="C17" s="19">
        <f>SUMIFS($E$7:$E$13,$B$7:$B$13,"DAS-5",$D$7:$D$13,"&lt;&gt;VAGO")</f>
        <v>1</v>
      </c>
      <c r="D17" s="19">
        <f>SUMIFS($E$7:$E$13,$B$7:$B$13,"DAS-5",$D$7:$D$13,"VAGO")</f>
        <v>0</v>
      </c>
      <c r="E17" s="19">
        <f t="shared" si="0"/>
        <v>1</v>
      </c>
      <c r="F17" s="25"/>
      <c r="G17" s="21">
        <f>SUMIF($B$7:$B$13,"DAS-5",$G$7:$G$13)</f>
        <v>0</v>
      </c>
      <c r="H17" s="21">
        <f>SUMIF($B$7:$B$13,"DAS-5",$H$7:$H$13)</f>
        <v>1079.21</v>
      </c>
      <c r="I17" s="21">
        <f>SUMIF($B$7:$B$13,"DAS-5",$I$7:$I$13)</f>
        <v>4316.21</v>
      </c>
    </row>
    <row r="18" spans="1:9" x14ac:dyDescent="0.25">
      <c r="A18" s="24" t="s">
        <v>64</v>
      </c>
      <c r="B18" s="10" t="s">
        <v>65</v>
      </c>
      <c r="C18" s="19">
        <f>SUMIFS($E$7:$E$13,$B$7:$B$13,"CAA-1",$D$7:$D$13,"&lt;&gt;VAGO")</f>
        <v>0</v>
      </c>
      <c r="D18" s="19">
        <f>SUMIFS($E$7:$E$13,$B$7:$B$13,"CAA-1",$D$7:$D$13,"VAGO")</f>
        <v>0</v>
      </c>
      <c r="E18" s="19">
        <f t="shared" si="0"/>
        <v>0</v>
      </c>
      <c r="F18" s="25"/>
      <c r="G18" s="21">
        <f>SUMIF($B$7:$B$13,"CAA-1",$G$7:$G$13)</f>
        <v>0</v>
      </c>
      <c r="H18" s="21">
        <f>SUMIF($B$7:$B$13,"CAA-1",$H$7:$H$13)</f>
        <v>0</v>
      </c>
      <c r="I18" s="21">
        <f>SUMIF($B$7:$B$13,"CAA-1",$I$7:$I$13)</f>
        <v>0</v>
      </c>
    </row>
    <row r="19" spans="1:9" x14ac:dyDescent="0.25">
      <c r="A19" s="24" t="s">
        <v>66</v>
      </c>
      <c r="B19" s="10" t="s">
        <v>8</v>
      </c>
      <c r="C19" s="19">
        <f>SUMIFS($E$7:$E$13,$B$7:$B$13,"CAA-2",$D$7:$D$13,"&lt;&gt;VAGO")</f>
        <v>2</v>
      </c>
      <c r="D19" s="19">
        <f>SUMIFS($E$7:$E$13,$B$7:$B$13,"CAA-2",$D$7:$D$13,"VAGO")</f>
        <v>0</v>
      </c>
      <c r="E19" s="19">
        <f t="shared" si="0"/>
        <v>2</v>
      </c>
      <c r="F19" s="25"/>
      <c r="G19" s="21">
        <f>SUMIF($B$7:$B$13,"CAA-2",$G$7:$G$13)</f>
        <v>0</v>
      </c>
      <c r="H19" s="21">
        <f>SUMIF($B$7:$B$13,"CAA-2",$H$7:$H$13)</f>
        <v>1541.5</v>
      </c>
      <c r="I19" s="21">
        <f>SUMIF($B$7:$B$13,"CAA-2",$I$7:$I$13)</f>
        <v>6166.02</v>
      </c>
    </row>
    <row r="20" spans="1:9" x14ac:dyDescent="0.25">
      <c r="A20" s="24" t="s">
        <v>67</v>
      </c>
      <c r="B20" s="10" t="s">
        <v>9</v>
      </c>
      <c r="C20" s="19">
        <f>SUMIFS($E$7:$E$13,$B$7:$B$13,"CAA-3",$D$7:$D$13,"&lt;&gt;VAGO")</f>
        <v>0</v>
      </c>
      <c r="D20" s="19">
        <f>SUMIFS($E$7:$E$13,$B$7:$B$13,"CAA-3",$D$7:$D$13,"VAGO")</f>
        <v>0</v>
      </c>
      <c r="E20" s="19">
        <f t="shared" si="0"/>
        <v>0</v>
      </c>
      <c r="F20" s="23"/>
      <c r="G20" s="21">
        <f>SUMIF($B$7:$B$13,"CAA-3",$G$7:$G$13)</f>
        <v>0</v>
      </c>
      <c r="H20" s="21">
        <f>SUMIF($B$7:$B$13,"CAA-3",$H$7:$H$13)</f>
        <v>0</v>
      </c>
      <c r="I20" s="21">
        <f>SUMIF($B$7:$B$13,"CAA-3",$I$7:$I$13)</f>
        <v>0</v>
      </c>
    </row>
    <row r="21" spans="1:9" x14ac:dyDescent="0.25">
      <c r="A21" s="24" t="s">
        <v>68</v>
      </c>
      <c r="B21" s="10" t="s">
        <v>35</v>
      </c>
      <c r="C21" s="19">
        <f>SUMIFS($E$7:$E$13,$B$7:$B$13,"CAA-4",$D$7:$D$13,"&lt;&gt;VAGO")</f>
        <v>1</v>
      </c>
      <c r="D21" s="19">
        <f>SUMIFS($E$7:$E$13,$B$7:$B$13,"CAA-4",$D$7:$D$13,"VAGO")</f>
        <v>0</v>
      </c>
      <c r="E21" s="19">
        <f t="shared" si="0"/>
        <v>1</v>
      </c>
      <c r="F21" s="23"/>
      <c r="G21" s="21">
        <f>SUMIF($B$7:$B$13,"CAA-4",$G$7:$G$13)</f>
        <v>0</v>
      </c>
      <c r="H21" s="21">
        <f>SUMIF($B$7:$B$13,"CAA-4",$H$7:$H$13)</f>
        <v>308.3</v>
      </c>
      <c r="I21" s="21">
        <f>SUMIF($B$7:$B$13,"CAA-4",$I$7:$I$13)</f>
        <v>1288</v>
      </c>
    </row>
    <row r="22" spans="1:9" x14ac:dyDescent="0.25">
      <c r="A22" s="24" t="s">
        <v>69</v>
      </c>
      <c r="B22" s="10" t="s">
        <v>70</v>
      </c>
      <c r="C22" s="19">
        <f>SUMIFS($E$7:$E$13,$B$7:$B$13,"CAA-5",$D$7:$D$13,"&lt;&gt;VAGO")</f>
        <v>0</v>
      </c>
      <c r="D22" s="19">
        <f>SUMIFS($E$7:$E$13,$B$7:$B$13,"CAA-5",$D$7:$D$13,"VAGO")</f>
        <v>0</v>
      </c>
      <c r="E22" s="19">
        <f t="shared" si="0"/>
        <v>0</v>
      </c>
      <c r="F22" s="23"/>
      <c r="G22" s="21">
        <f>SUMIF($B$7:$B$13,"CAA-5",$G$7:$G$13)</f>
        <v>0</v>
      </c>
      <c r="H22" s="21">
        <f>SUMIF($B$7:$B$13,"CAA-5",$H$7:$H$13)</f>
        <v>0</v>
      </c>
      <c r="I22" s="21">
        <f>SUMIF($B$7:$B$13,"CAA-5",$I$7:$I$13)</f>
        <v>0</v>
      </c>
    </row>
    <row r="23" spans="1:9" ht="30" x14ac:dyDescent="0.25">
      <c r="A23" s="15" t="s">
        <v>71</v>
      </c>
      <c r="B23" s="17"/>
      <c r="C23" s="16">
        <f ca="1">SUM(C12:C22)</f>
        <v>7</v>
      </c>
      <c r="D23" s="16">
        <f ca="1">SUM(D12:D22)</f>
        <v>0</v>
      </c>
      <c r="E23" s="16">
        <f ca="1">SUM(E12:E22)</f>
        <v>7</v>
      </c>
      <c r="F23" s="17"/>
      <c r="G23" s="26">
        <f ca="1">SUM(G12:G22)</f>
        <v>0</v>
      </c>
      <c r="H23" s="26">
        <f ca="1">SUM(H12:H22)</f>
        <v>12366.33</v>
      </c>
      <c r="I23" s="26">
        <f ca="1">SUM(I12:I22)</f>
        <v>23521.24</v>
      </c>
    </row>
    <row r="24" spans="1:9" x14ac:dyDescent="0.25">
      <c r="A24" s="22"/>
      <c r="B24" s="22"/>
      <c r="C24" s="22"/>
      <c r="D24" s="22"/>
      <c r="E24" s="22"/>
      <c r="F24" s="22"/>
      <c r="G24" s="22"/>
      <c r="H24" s="13"/>
      <c r="I24" s="13"/>
    </row>
    <row r="25" spans="1:9" x14ac:dyDescent="0.25">
      <c r="A25" s="69" t="s">
        <v>72</v>
      </c>
      <c r="B25" s="51"/>
      <c r="C25" s="51"/>
      <c r="D25" s="51"/>
      <c r="E25" s="51"/>
      <c r="F25" s="51"/>
      <c r="G25" s="51"/>
      <c r="H25" s="51"/>
      <c r="I25" s="52"/>
    </row>
    <row r="26" spans="1:9" ht="45" x14ac:dyDescent="0.25">
      <c r="A26" s="5" t="s">
        <v>73</v>
      </c>
      <c r="B26" s="5" t="s">
        <v>74</v>
      </c>
      <c r="C26" s="5" t="s">
        <v>75</v>
      </c>
      <c r="D26" s="5" t="s">
        <v>76</v>
      </c>
      <c r="E26" s="5" t="s">
        <v>77</v>
      </c>
      <c r="F26" s="5" t="s">
        <v>78</v>
      </c>
      <c r="G26" s="5" t="s">
        <v>79</v>
      </c>
      <c r="H26" s="5" t="s">
        <v>80</v>
      </c>
      <c r="I26" s="5" t="s">
        <v>81</v>
      </c>
    </row>
    <row r="27" spans="1:9" ht="28.5" x14ac:dyDescent="0.25">
      <c r="A27" s="39" t="s">
        <v>82</v>
      </c>
      <c r="B27" s="30" t="s">
        <v>1</v>
      </c>
      <c r="C27" s="9" t="s">
        <v>39</v>
      </c>
      <c r="D27" s="9" t="s">
        <v>25</v>
      </c>
      <c r="E27" s="10">
        <v>1</v>
      </c>
      <c r="F27" s="46" t="s">
        <v>83</v>
      </c>
      <c r="G27" s="11">
        <v>7691</v>
      </c>
      <c r="H27" s="11">
        <v>3083.01</v>
      </c>
      <c r="I27" s="12">
        <f t="shared" ref="I27:I30" si="1">SUM(G27:H27)</f>
        <v>10774.01</v>
      </c>
    </row>
    <row r="28" spans="1:9" x14ac:dyDescent="0.25">
      <c r="A28" s="39" t="s">
        <v>84</v>
      </c>
      <c r="B28" s="30" t="s">
        <v>3</v>
      </c>
      <c r="C28" s="9" t="s">
        <v>85</v>
      </c>
      <c r="D28" s="9" t="s">
        <v>25</v>
      </c>
      <c r="E28" s="10">
        <v>1</v>
      </c>
      <c r="F28" s="46" t="s">
        <v>86</v>
      </c>
      <c r="G28" s="11">
        <v>8479.33</v>
      </c>
      <c r="H28" s="11">
        <v>4316.21</v>
      </c>
      <c r="I28" s="12">
        <f t="shared" si="1"/>
        <v>12795.54</v>
      </c>
    </row>
    <row r="29" spans="1:9" x14ac:dyDescent="0.25">
      <c r="A29" s="39" t="s">
        <v>87</v>
      </c>
      <c r="B29" s="30" t="s">
        <v>3</v>
      </c>
      <c r="C29" s="9" t="s">
        <v>88</v>
      </c>
      <c r="D29" s="9" t="s">
        <v>25</v>
      </c>
      <c r="E29" s="10">
        <v>1</v>
      </c>
      <c r="F29" s="39" t="s">
        <v>239</v>
      </c>
      <c r="G29" s="11">
        <v>7691</v>
      </c>
      <c r="H29" s="11">
        <v>4316.21</v>
      </c>
      <c r="I29" s="12">
        <f t="shared" si="1"/>
        <v>12007.21</v>
      </c>
    </row>
    <row r="30" spans="1:9" x14ac:dyDescent="0.25">
      <c r="A30" s="39" t="s">
        <v>89</v>
      </c>
      <c r="B30" s="30" t="s">
        <v>3</v>
      </c>
      <c r="C30" s="9" t="s">
        <v>39</v>
      </c>
      <c r="D30" s="9" t="s">
        <v>25</v>
      </c>
      <c r="E30" s="10">
        <v>1</v>
      </c>
      <c r="F30" s="39" t="s">
        <v>240</v>
      </c>
      <c r="G30" s="11">
        <v>5933.35</v>
      </c>
      <c r="H30" s="11">
        <v>4316.21</v>
      </c>
      <c r="I30" s="12">
        <f t="shared" si="1"/>
        <v>10249.560000000001</v>
      </c>
    </row>
    <row r="31" spans="1:9" ht="45" x14ac:dyDescent="0.25">
      <c r="A31" s="15" t="s">
        <v>90</v>
      </c>
      <c r="B31" s="15" t="s">
        <v>91</v>
      </c>
      <c r="C31" s="16" t="s">
        <v>92</v>
      </c>
      <c r="D31" s="16" t="s">
        <v>93</v>
      </c>
      <c r="E31" s="16" t="s">
        <v>94</v>
      </c>
      <c r="F31" s="32"/>
      <c r="G31" s="16" t="s">
        <v>95</v>
      </c>
      <c r="H31" s="16" t="s">
        <v>96</v>
      </c>
      <c r="I31" s="16" t="s">
        <v>97</v>
      </c>
    </row>
    <row r="32" spans="1:9" x14ac:dyDescent="0.25">
      <c r="A32" s="18" t="s">
        <v>98</v>
      </c>
      <c r="B32" s="33" t="s">
        <v>99</v>
      </c>
      <c r="C32" s="19">
        <f ca="1">SUMIFS($E$30:$E$33,$B$30:$B$33,"FDA",$D$30:$D$33,"&lt;&gt;VAGO")</f>
        <v>0</v>
      </c>
      <c r="D32" s="19">
        <f ca="1">SUMIFS($E$30:$E$33,$B$30:$B$33,"FDA",$D$30:$D$33,"VAGO")</f>
        <v>0</v>
      </c>
      <c r="E32" s="19">
        <f t="shared" ref="E32:E36" ca="1" si="2">C32+D32</f>
        <v>0</v>
      </c>
      <c r="F32" s="20"/>
      <c r="G32" s="12">
        <f ca="1">SUMIF($B$30:$B$33,"FDA",$G$30:$G$33)</f>
        <v>0</v>
      </c>
      <c r="H32" s="12">
        <f ca="1">SUMIF($B$30:$B$33,"FDA",$H$30:$H$33)</f>
        <v>0</v>
      </c>
      <c r="I32" s="12">
        <f ca="1">SUMIF($B$30:$B$33,"FDA",$I$30:$I$33)</f>
        <v>0</v>
      </c>
    </row>
    <row r="33" spans="1:9" x14ac:dyDescent="0.25">
      <c r="A33" s="18" t="s">
        <v>100</v>
      </c>
      <c r="B33" s="33" t="s">
        <v>101</v>
      </c>
      <c r="C33" s="19">
        <f ca="1">SUMIFS($E$30:$E$33,$B$30:$B$33,"FDA-1",$D$30:$D$33,"&lt;&gt;VAGO")</f>
        <v>0</v>
      </c>
      <c r="D33" s="19">
        <f ca="1">SUMIFS($E$30:$E$33,$B$30:$B$33,"FDA-1",$D$30:$D$33,"VAGO")</f>
        <v>0</v>
      </c>
      <c r="E33" s="19">
        <f t="shared" ca="1" si="2"/>
        <v>0</v>
      </c>
      <c r="F33" s="20"/>
      <c r="G33" s="12">
        <f ca="1">SUMIF($B$30:$B$33,"FDA-1",$G$30:$G$33)</f>
        <v>0</v>
      </c>
      <c r="H33" s="12">
        <f ca="1">SUMIF($B$30:$B$33,"FDA-1",$H$30:$H$33)</f>
        <v>0</v>
      </c>
      <c r="I33" s="12">
        <f ca="1">SUMIF($B$30:$B$33,"FDA-1",$I$30:$I$33)</f>
        <v>0</v>
      </c>
    </row>
    <row r="34" spans="1:9" x14ac:dyDescent="0.25">
      <c r="A34" s="18" t="s">
        <v>102</v>
      </c>
      <c r="B34" s="33" t="s">
        <v>103</v>
      </c>
      <c r="C34" s="19">
        <f>SUMIFS($E$30:$E$33,$B$30:$B$33,"FDA-2",$D$30:$D$33,"&lt;&gt;VAGO")</f>
        <v>0</v>
      </c>
      <c r="D34" s="19">
        <f>SUMIFS($E$30:$E$33,$B$30:$B$33,"FDA-2",$D$30:$D$33,"VAGO")</f>
        <v>0</v>
      </c>
      <c r="E34" s="19">
        <f t="shared" si="2"/>
        <v>0</v>
      </c>
      <c r="F34" s="23"/>
      <c r="G34" s="12">
        <f>SUMIF($B$30:$B$33,"FDA-2",$G$30:$G$33)</f>
        <v>0</v>
      </c>
      <c r="H34" s="12">
        <f>SUMIF($B$30:$B$33,"FDA-2",$H$30:$H$33)</f>
        <v>0</v>
      </c>
      <c r="I34" s="12">
        <f>SUMIF($B$30:$B$33,"FDA-2",$I$30:$I$33)</f>
        <v>0</v>
      </c>
    </row>
    <row r="35" spans="1:9" x14ac:dyDescent="0.25">
      <c r="A35" s="18" t="s">
        <v>104</v>
      </c>
      <c r="B35" s="33" t="s">
        <v>3</v>
      </c>
      <c r="C35" s="19">
        <f>SUMIFS($E$30:$E$33,$B$30:$B$33,"FDA-3",$D$30:$D$33,"&lt;&gt;VAGO")</f>
        <v>1</v>
      </c>
      <c r="D35" s="19">
        <f>SUMIFS($E$30:$E$33,$B$30:$B$33,"FDA-3",$D$30:$D$33,"VAGO")</f>
        <v>0</v>
      </c>
      <c r="E35" s="19">
        <f t="shared" si="2"/>
        <v>1</v>
      </c>
      <c r="F35" s="25"/>
      <c r="G35" s="12">
        <f>SUMIF($B$30:$B$33,"FDA-3",$G$30:$G$33)</f>
        <v>5933.35</v>
      </c>
      <c r="H35" s="12">
        <f>SUMIF($B$30:$B$33,"FDA-3",$H$30:$H$33)</f>
        <v>4316.21</v>
      </c>
      <c r="I35" s="12">
        <f>SUMIF($B$30:$B$33,"FDA-3",$I$30:$I$33)</f>
        <v>10249.560000000001</v>
      </c>
    </row>
    <row r="36" spans="1:9" x14ac:dyDescent="0.25">
      <c r="A36" s="18" t="s">
        <v>105</v>
      </c>
      <c r="B36" s="33" t="s">
        <v>1</v>
      </c>
      <c r="C36" s="19">
        <f>SUMIFS($E$30:$E$33,$B$30:$B$33,"FDA-4",$D$30:$D$33,"&lt;&gt;VAGO")</f>
        <v>0</v>
      </c>
      <c r="D36" s="19">
        <f>SUMIFS($E$30:$E$33,$B$30:$B$33,"FDA-4",$D$30:$D$33,"VAGO")</f>
        <v>0</v>
      </c>
      <c r="E36" s="19">
        <f t="shared" si="2"/>
        <v>0</v>
      </c>
      <c r="F36" s="23"/>
      <c r="G36" s="12">
        <f>SUMIF($B$30:$B$33,"FDA-4",$G$30:$G$33)</f>
        <v>0</v>
      </c>
      <c r="H36" s="12">
        <f>SUMIF($B$30:$B$33,"FDA-4",$H$30:$H$33)</f>
        <v>0</v>
      </c>
      <c r="I36" s="12">
        <f>SUMIF($B$30:$B$33,"FDA-4",$I$30:$I$33)</f>
        <v>0</v>
      </c>
    </row>
    <row r="37" spans="1:9" ht="30" x14ac:dyDescent="0.25">
      <c r="A37" s="15" t="s">
        <v>106</v>
      </c>
      <c r="B37" s="32"/>
      <c r="C37" s="16">
        <f t="shared" ref="C37:E37" ca="1" si="3">SUM(C33:C36)</f>
        <v>4</v>
      </c>
      <c r="D37" s="16">
        <f t="shared" ca="1" si="3"/>
        <v>0</v>
      </c>
      <c r="E37" s="16">
        <f t="shared" ca="1" si="3"/>
        <v>4</v>
      </c>
      <c r="F37" s="32"/>
      <c r="G37" s="34">
        <f t="shared" ref="G37:I37" ca="1" si="4">SUM(G32:G36)</f>
        <v>28238.09</v>
      </c>
      <c r="H37" s="34">
        <f t="shared" ca="1" si="4"/>
        <v>13820.380000000001</v>
      </c>
      <c r="I37" s="34">
        <f t="shared" ca="1" si="4"/>
        <v>42058.47</v>
      </c>
    </row>
    <row r="38" spans="1:9" x14ac:dyDescent="0.25">
      <c r="A38" s="27"/>
      <c r="B38" s="27"/>
      <c r="C38" s="27"/>
      <c r="D38" s="27"/>
      <c r="E38" s="27"/>
      <c r="F38" s="27"/>
      <c r="G38" s="27"/>
      <c r="H38" s="27"/>
      <c r="I38" s="3"/>
    </row>
    <row r="39" spans="1:9" x14ac:dyDescent="0.25">
      <c r="A39" s="69" t="s">
        <v>107</v>
      </c>
      <c r="B39" s="51"/>
      <c r="C39" s="51"/>
      <c r="D39" s="51"/>
      <c r="E39" s="51"/>
      <c r="F39" s="51"/>
      <c r="G39" s="51"/>
      <c r="H39" s="51"/>
      <c r="I39" s="52"/>
    </row>
    <row r="40" spans="1:9" ht="45" x14ac:dyDescent="0.25">
      <c r="A40" s="35" t="s">
        <v>108</v>
      </c>
      <c r="B40" s="5" t="s">
        <v>109</v>
      </c>
      <c r="C40" s="5" t="s">
        <v>110</v>
      </c>
      <c r="D40" s="5" t="s">
        <v>111</v>
      </c>
      <c r="E40" s="5" t="s">
        <v>112</v>
      </c>
      <c r="F40" s="5" t="s">
        <v>113</v>
      </c>
      <c r="G40" s="5" t="s">
        <v>114</v>
      </c>
      <c r="H40" s="5" t="s">
        <v>115</v>
      </c>
      <c r="I40" s="5" t="s">
        <v>116</v>
      </c>
    </row>
    <row r="41" spans="1:9" ht="15" customHeight="1" x14ac:dyDescent="0.25">
      <c r="A41" s="36"/>
      <c r="B41" s="37" t="s">
        <v>4</v>
      </c>
      <c r="C41" s="37"/>
      <c r="D41" s="9" t="s">
        <v>25</v>
      </c>
      <c r="E41" s="10">
        <v>1</v>
      </c>
      <c r="F41" s="36" t="s">
        <v>250</v>
      </c>
      <c r="G41" s="11">
        <v>8075.56</v>
      </c>
      <c r="H41" s="11">
        <v>1392.8</v>
      </c>
      <c r="I41" s="12">
        <f>SUM(G41:H41)</f>
        <v>9468.36</v>
      </c>
    </row>
    <row r="42" spans="1:9" ht="15" customHeight="1" x14ac:dyDescent="0.25">
      <c r="A42" s="39"/>
      <c r="B42" s="37" t="s">
        <v>4</v>
      </c>
      <c r="C42" s="9"/>
      <c r="D42" s="9" t="s">
        <v>25</v>
      </c>
      <c r="E42" s="10">
        <v>1</v>
      </c>
      <c r="F42" s="39" t="s">
        <v>289</v>
      </c>
      <c r="G42" s="11">
        <v>7691</v>
      </c>
      <c r="H42" s="11">
        <v>1392.8</v>
      </c>
      <c r="I42" s="12">
        <f t="shared" ref="I42:I75" si="5">SUM(G42:H42)</f>
        <v>9083.7999999999993</v>
      </c>
    </row>
    <row r="43" spans="1:9" ht="15" customHeight="1" x14ac:dyDescent="0.25">
      <c r="A43" s="39"/>
      <c r="B43" s="37" t="s">
        <v>4</v>
      </c>
      <c r="C43" s="9"/>
      <c r="D43" s="9" t="s">
        <v>25</v>
      </c>
      <c r="E43" s="10">
        <v>1</v>
      </c>
      <c r="F43" s="39" t="s">
        <v>242</v>
      </c>
      <c r="G43" s="11">
        <v>8075.56</v>
      </c>
      <c r="H43" s="11">
        <v>1392.8</v>
      </c>
      <c r="I43" s="12">
        <f t="shared" si="5"/>
        <v>9468.36</v>
      </c>
    </row>
    <row r="44" spans="1:9" ht="15" customHeight="1" x14ac:dyDescent="0.25">
      <c r="A44" s="39"/>
      <c r="B44" s="37" t="s">
        <v>4</v>
      </c>
      <c r="C44" s="9"/>
      <c r="D44" s="9" t="s">
        <v>25</v>
      </c>
      <c r="E44" s="10">
        <v>1</v>
      </c>
      <c r="F44" s="39" t="s">
        <v>117</v>
      </c>
      <c r="G44" s="11">
        <v>7691</v>
      </c>
      <c r="H44" s="11">
        <v>1392.8</v>
      </c>
      <c r="I44" s="12">
        <f t="shared" si="5"/>
        <v>9083.7999999999993</v>
      </c>
    </row>
    <row r="45" spans="1:9" ht="15" customHeight="1" x14ac:dyDescent="0.25">
      <c r="A45" s="39"/>
      <c r="B45" s="37" t="s">
        <v>4</v>
      </c>
      <c r="C45" s="9"/>
      <c r="D45" s="9" t="s">
        <v>25</v>
      </c>
      <c r="E45" s="10">
        <v>1</v>
      </c>
      <c r="F45" s="39" t="s">
        <v>118</v>
      </c>
      <c r="G45" s="11">
        <v>8299.11</v>
      </c>
      <c r="H45" s="11">
        <v>1392.8</v>
      </c>
      <c r="I45" s="12">
        <f t="shared" si="5"/>
        <v>9691.91</v>
      </c>
    </row>
    <row r="46" spans="1:9" ht="15" customHeight="1" x14ac:dyDescent="0.25">
      <c r="A46" s="39"/>
      <c r="B46" s="37" t="s">
        <v>4</v>
      </c>
      <c r="C46" s="9"/>
      <c r="D46" s="9" t="s">
        <v>25</v>
      </c>
      <c r="E46" s="10">
        <v>1</v>
      </c>
      <c r="F46" s="39" t="s">
        <v>119</v>
      </c>
      <c r="G46" s="11">
        <v>8075.56</v>
      </c>
      <c r="H46" s="11">
        <v>1392.8</v>
      </c>
      <c r="I46" s="12">
        <f t="shared" si="5"/>
        <v>9468.36</v>
      </c>
    </row>
    <row r="47" spans="1:9" ht="15" customHeight="1" x14ac:dyDescent="0.25">
      <c r="A47" s="39"/>
      <c r="B47" s="37" t="s">
        <v>4</v>
      </c>
      <c r="C47" s="9"/>
      <c r="D47" s="9" t="s">
        <v>25</v>
      </c>
      <c r="E47" s="10">
        <v>1</v>
      </c>
      <c r="F47" s="39" t="s">
        <v>120</v>
      </c>
      <c r="G47" s="11">
        <v>7691</v>
      </c>
      <c r="H47" s="11">
        <v>1392.8</v>
      </c>
      <c r="I47" s="12">
        <f t="shared" si="5"/>
        <v>9083.7999999999993</v>
      </c>
    </row>
    <row r="48" spans="1:9" ht="15" customHeight="1" x14ac:dyDescent="0.25">
      <c r="A48" s="39"/>
      <c r="B48" s="37" t="s">
        <v>4</v>
      </c>
      <c r="C48" s="9"/>
      <c r="D48" s="9" t="s">
        <v>25</v>
      </c>
      <c r="E48" s="10">
        <v>1</v>
      </c>
      <c r="F48" s="39" t="s">
        <v>243</v>
      </c>
      <c r="G48" s="11">
        <v>7691</v>
      </c>
      <c r="H48" s="11">
        <v>1392.8</v>
      </c>
      <c r="I48" s="12">
        <f t="shared" si="5"/>
        <v>9083.7999999999993</v>
      </c>
    </row>
    <row r="49" spans="1:9" ht="15" customHeight="1" x14ac:dyDescent="0.25">
      <c r="A49" s="39"/>
      <c r="B49" s="37" t="s">
        <v>4</v>
      </c>
      <c r="C49" s="9"/>
      <c r="D49" s="9" t="s">
        <v>25</v>
      </c>
      <c r="E49" s="10">
        <v>1</v>
      </c>
      <c r="F49" s="39" t="s">
        <v>245</v>
      </c>
      <c r="G49" s="11">
        <v>8075.56</v>
      </c>
      <c r="H49" s="11">
        <v>1392.8</v>
      </c>
      <c r="I49" s="12">
        <f t="shared" si="5"/>
        <v>9468.36</v>
      </c>
    </row>
    <row r="50" spans="1:9" ht="15" customHeight="1" x14ac:dyDescent="0.25">
      <c r="A50" s="39"/>
      <c r="B50" s="37" t="s">
        <v>4</v>
      </c>
      <c r="C50" s="9"/>
      <c r="D50" s="9" t="s">
        <v>25</v>
      </c>
      <c r="E50" s="10">
        <v>1</v>
      </c>
      <c r="F50" s="39" t="s">
        <v>121</v>
      </c>
      <c r="G50" s="11">
        <v>8075.56</v>
      </c>
      <c r="H50" s="11">
        <v>1392.8</v>
      </c>
      <c r="I50" s="12">
        <f t="shared" si="5"/>
        <v>9468.36</v>
      </c>
    </row>
    <row r="51" spans="1:9" ht="15" customHeight="1" x14ac:dyDescent="0.25">
      <c r="A51" s="39"/>
      <c r="B51" s="37" t="s">
        <v>4</v>
      </c>
      <c r="C51" s="9"/>
      <c r="D51" s="9" t="s">
        <v>25</v>
      </c>
      <c r="E51" s="10">
        <v>1</v>
      </c>
      <c r="F51" s="39" t="s">
        <v>267</v>
      </c>
      <c r="G51" s="11">
        <v>7691</v>
      </c>
      <c r="H51" s="11">
        <v>1392.8</v>
      </c>
      <c r="I51" s="12">
        <f t="shared" si="5"/>
        <v>9083.7999999999993</v>
      </c>
    </row>
    <row r="52" spans="1:9" ht="15" customHeight="1" x14ac:dyDescent="0.25">
      <c r="A52" s="39"/>
      <c r="B52" s="37" t="s">
        <v>4</v>
      </c>
      <c r="C52" s="9"/>
      <c r="D52" s="9" t="s">
        <v>25</v>
      </c>
      <c r="E52" s="10">
        <v>1</v>
      </c>
      <c r="F52" s="39" t="s">
        <v>122</v>
      </c>
      <c r="G52" s="11">
        <v>2295.89</v>
      </c>
      <c r="H52" s="11">
        <v>1392.8</v>
      </c>
      <c r="I52" s="12">
        <f t="shared" si="5"/>
        <v>3688.6899999999996</v>
      </c>
    </row>
    <row r="53" spans="1:9" ht="15" customHeight="1" x14ac:dyDescent="0.25">
      <c r="A53" s="39"/>
      <c r="B53" s="37" t="s">
        <v>4</v>
      </c>
      <c r="C53" s="9"/>
      <c r="D53" s="9" t="s">
        <v>25</v>
      </c>
      <c r="E53" s="10">
        <v>1</v>
      </c>
      <c r="F53" s="39" t="s">
        <v>123</v>
      </c>
      <c r="G53" s="11">
        <v>5125.45</v>
      </c>
      <c r="H53" s="11">
        <v>1392.8</v>
      </c>
      <c r="I53" s="12">
        <f>SUM(G53:H53)</f>
        <v>6518.25</v>
      </c>
    </row>
    <row r="54" spans="1:9" ht="15" customHeight="1" x14ac:dyDescent="0.25">
      <c r="A54" s="39"/>
      <c r="B54" s="37" t="s">
        <v>4</v>
      </c>
      <c r="C54" s="9"/>
      <c r="D54" s="9" t="s">
        <v>25</v>
      </c>
      <c r="E54" s="10">
        <v>1</v>
      </c>
      <c r="F54" s="39" t="s">
        <v>249</v>
      </c>
      <c r="G54" s="11">
        <v>5125.45</v>
      </c>
      <c r="H54" s="11">
        <v>1392.8</v>
      </c>
      <c r="I54" s="12">
        <f t="shared" si="5"/>
        <v>6518.25</v>
      </c>
    </row>
    <row r="55" spans="1:9" ht="15" customHeight="1" x14ac:dyDescent="0.25">
      <c r="A55" s="39"/>
      <c r="B55" s="37" t="s">
        <v>4</v>
      </c>
      <c r="C55" s="9"/>
      <c r="D55" s="9" t="s">
        <v>25</v>
      </c>
      <c r="E55" s="10">
        <v>1</v>
      </c>
      <c r="F55" s="39" t="s">
        <v>124</v>
      </c>
      <c r="G55" s="11">
        <v>5933.35</v>
      </c>
      <c r="H55" s="11">
        <v>1392.8</v>
      </c>
      <c r="I55" s="12">
        <f t="shared" si="5"/>
        <v>7326.1500000000005</v>
      </c>
    </row>
    <row r="56" spans="1:9" ht="15" customHeight="1" x14ac:dyDescent="0.25">
      <c r="A56" s="39"/>
      <c r="B56" s="37" t="s">
        <v>4</v>
      </c>
      <c r="C56" s="9"/>
      <c r="D56" s="9" t="s">
        <v>25</v>
      </c>
      <c r="E56" s="10">
        <v>1</v>
      </c>
      <c r="F56" s="39" t="s">
        <v>268</v>
      </c>
      <c r="G56" s="11">
        <v>5125.45</v>
      </c>
      <c r="H56" s="11">
        <v>1392.8</v>
      </c>
      <c r="I56" s="12">
        <f t="shared" si="5"/>
        <v>6518.25</v>
      </c>
    </row>
    <row r="57" spans="1:9" ht="15" customHeight="1" x14ac:dyDescent="0.25">
      <c r="A57" s="39"/>
      <c r="B57" s="37" t="s">
        <v>4</v>
      </c>
      <c r="C57" s="9"/>
      <c r="D57" s="9" t="s">
        <v>25</v>
      </c>
      <c r="E57" s="10">
        <v>1</v>
      </c>
      <c r="F57" s="39" t="s">
        <v>126</v>
      </c>
      <c r="G57" s="11">
        <v>5404.89</v>
      </c>
      <c r="H57" s="11">
        <v>1392.8</v>
      </c>
      <c r="I57" s="12">
        <f t="shared" si="5"/>
        <v>6797.6900000000005</v>
      </c>
    </row>
    <row r="58" spans="1:9" ht="15" customHeight="1" x14ac:dyDescent="0.25">
      <c r="A58" s="39"/>
      <c r="B58" s="37" t="s">
        <v>4</v>
      </c>
      <c r="C58" s="9"/>
      <c r="D58" s="9" t="s">
        <v>25</v>
      </c>
      <c r="E58" s="10">
        <v>1</v>
      </c>
      <c r="F58" s="39" t="s">
        <v>269</v>
      </c>
      <c r="G58" s="11">
        <v>5298.9</v>
      </c>
      <c r="H58" s="11">
        <v>1392.8</v>
      </c>
      <c r="I58" s="12">
        <f t="shared" si="5"/>
        <v>6691.7</v>
      </c>
    </row>
    <row r="59" spans="1:9" ht="15" customHeight="1" x14ac:dyDescent="0.25">
      <c r="A59" s="39"/>
      <c r="B59" s="37" t="s">
        <v>4</v>
      </c>
      <c r="C59" s="9"/>
      <c r="D59" s="9" t="s">
        <v>128</v>
      </c>
      <c r="E59" s="10">
        <v>1</v>
      </c>
      <c r="F59" s="39" t="s">
        <v>290</v>
      </c>
      <c r="G59" s="11">
        <v>0</v>
      </c>
      <c r="H59" s="11">
        <v>1392.8</v>
      </c>
      <c r="I59" s="12">
        <f t="shared" si="5"/>
        <v>1392.8</v>
      </c>
    </row>
    <row r="60" spans="1:9" ht="15" customHeight="1" x14ac:dyDescent="0.25">
      <c r="A60" s="39"/>
      <c r="B60" s="37" t="s">
        <v>4</v>
      </c>
      <c r="C60" s="9"/>
      <c r="D60" s="9" t="s">
        <v>128</v>
      </c>
      <c r="E60" s="10">
        <v>1</v>
      </c>
      <c r="F60" s="39" t="s">
        <v>271</v>
      </c>
      <c r="G60" s="11">
        <v>0</v>
      </c>
      <c r="H60" s="11">
        <v>1392.8</v>
      </c>
      <c r="I60" s="12">
        <f t="shared" si="5"/>
        <v>1392.8</v>
      </c>
    </row>
    <row r="61" spans="1:9" ht="15" customHeight="1" x14ac:dyDescent="0.25">
      <c r="A61" s="39"/>
      <c r="B61" s="37" t="s">
        <v>5</v>
      </c>
      <c r="C61" s="9"/>
      <c r="D61" s="9" t="s">
        <v>25</v>
      </c>
      <c r="E61" s="10">
        <v>1</v>
      </c>
      <c r="F61" s="39" t="s">
        <v>129</v>
      </c>
      <c r="G61" s="11">
        <v>8479.33</v>
      </c>
      <c r="H61" s="11">
        <v>849.76</v>
      </c>
      <c r="I61" s="12">
        <f t="shared" si="5"/>
        <v>9329.09</v>
      </c>
    </row>
    <row r="62" spans="1:9" ht="15" customHeight="1" x14ac:dyDescent="0.25">
      <c r="A62" s="39"/>
      <c r="B62" s="37" t="s">
        <v>5</v>
      </c>
      <c r="C62" s="9"/>
      <c r="D62" s="9" t="s">
        <v>25</v>
      </c>
      <c r="E62" s="10">
        <v>1</v>
      </c>
      <c r="F62" s="39" t="s">
        <v>272</v>
      </c>
      <c r="G62" s="11">
        <v>5675.13</v>
      </c>
      <c r="H62" s="11">
        <v>849.76</v>
      </c>
      <c r="I62" s="12">
        <f t="shared" si="5"/>
        <v>6524.89</v>
      </c>
    </row>
    <row r="63" spans="1:9" ht="15" customHeight="1" x14ac:dyDescent="0.25">
      <c r="A63" s="39"/>
      <c r="B63" s="37" t="s">
        <v>5</v>
      </c>
      <c r="C63" s="9"/>
      <c r="D63" s="9" t="s">
        <v>25</v>
      </c>
      <c r="E63" s="10">
        <v>1</v>
      </c>
      <c r="F63" s="39" t="s">
        <v>247</v>
      </c>
      <c r="G63" s="11">
        <v>5675.13</v>
      </c>
      <c r="H63" s="11">
        <v>849.76</v>
      </c>
      <c r="I63" s="12">
        <f t="shared" si="5"/>
        <v>6524.89</v>
      </c>
    </row>
    <row r="64" spans="1:9" ht="15" customHeight="1" x14ac:dyDescent="0.25">
      <c r="A64" s="39"/>
      <c r="B64" s="37" t="s">
        <v>6</v>
      </c>
      <c r="C64" s="9"/>
      <c r="D64" s="9" t="s">
        <v>25</v>
      </c>
      <c r="E64" s="10">
        <v>1</v>
      </c>
      <c r="F64" s="39" t="s">
        <v>131</v>
      </c>
      <c r="G64" s="11">
        <v>2531.2199999999998</v>
      </c>
      <c r="H64" s="11">
        <v>505.81</v>
      </c>
      <c r="I64" s="12">
        <f t="shared" si="5"/>
        <v>3037.0299999999997</v>
      </c>
    </row>
    <row r="65" spans="1:9" ht="15" customHeight="1" x14ac:dyDescent="0.25">
      <c r="A65" s="39"/>
      <c r="B65" s="37" t="s">
        <v>6</v>
      </c>
      <c r="C65" s="9"/>
      <c r="D65" s="9" t="s">
        <v>25</v>
      </c>
      <c r="E65" s="10">
        <v>1</v>
      </c>
      <c r="F65" s="39" t="s">
        <v>132</v>
      </c>
      <c r="G65" s="11">
        <v>2295.89</v>
      </c>
      <c r="H65" s="11">
        <v>505.81</v>
      </c>
      <c r="I65" s="12">
        <f t="shared" si="5"/>
        <v>2801.7</v>
      </c>
    </row>
    <row r="66" spans="1:9" ht="15" customHeight="1" x14ac:dyDescent="0.25">
      <c r="A66" s="36"/>
      <c r="B66" s="37" t="s">
        <v>6</v>
      </c>
      <c r="C66" s="9"/>
      <c r="D66" s="9" t="s">
        <v>128</v>
      </c>
      <c r="E66" s="10">
        <v>1</v>
      </c>
      <c r="F66" s="39" t="s">
        <v>273</v>
      </c>
      <c r="G66" s="11">
        <v>0</v>
      </c>
      <c r="H66" s="11">
        <v>505.81</v>
      </c>
      <c r="I66" s="12">
        <f t="shared" si="5"/>
        <v>505.81</v>
      </c>
    </row>
    <row r="67" spans="1:9" ht="15" customHeight="1" x14ac:dyDescent="0.25">
      <c r="A67" s="36"/>
      <c r="B67" s="37" t="s">
        <v>6</v>
      </c>
      <c r="C67" s="37"/>
      <c r="D67" s="9" t="s">
        <v>128</v>
      </c>
      <c r="E67" s="10">
        <v>1</v>
      </c>
      <c r="F67" s="46" t="s">
        <v>274</v>
      </c>
      <c r="G67" s="11">
        <v>0</v>
      </c>
      <c r="H67" s="11">
        <v>505.81</v>
      </c>
      <c r="I67" s="12">
        <f t="shared" si="5"/>
        <v>505.81</v>
      </c>
    </row>
    <row r="68" spans="1:9" ht="15" customHeight="1" x14ac:dyDescent="0.25">
      <c r="A68" s="36"/>
      <c r="B68" s="37" t="s">
        <v>6</v>
      </c>
      <c r="C68" s="37"/>
      <c r="D68" s="9" t="s">
        <v>25</v>
      </c>
      <c r="E68" s="10">
        <v>1</v>
      </c>
      <c r="F68" s="46" t="s">
        <v>133</v>
      </c>
      <c r="G68" s="11">
        <v>5650.81</v>
      </c>
      <c r="H68" s="11">
        <v>505.81</v>
      </c>
      <c r="I68" s="12">
        <f t="shared" si="5"/>
        <v>6156.6200000000008</v>
      </c>
    </row>
    <row r="69" spans="1:9" ht="15" customHeight="1" x14ac:dyDescent="0.25">
      <c r="A69" s="36"/>
      <c r="B69" s="37" t="s">
        <v>7</v>
      </c>
      <c r="C69" s="37"/>
      <c r="D69" s="9" t="s">
        <v>25</v>
      </c>
      <c r="E69" s="10">
        <v>1</v>
      </c>
      <c r="F69" s="36" t="s">
        <v>288</v>
      </c>
      <c r="G69" s="11">
        <v>7691</v>
      </c>
      <c r="H69" s="11">
        <v>465.35</v>
      </c>
      <c r="I69" s="12">
        <f t="shared" si="5"/>
        <v>8156.35</v>
      </c>
    </row>
    <row r="70" spans="1:9" ht="15" customHeight="1" x14ac:dyDescent="0.25">
      <c r="A70" s="36"/>
      <c r="B70" s="37" t="s">
        <v>7</v>
      </c>
      <c r="C70" s="37"/>
      <c r="D70" s="9" t="s">
        <v>128</v>
      </c>
      <c r="E70" s="10">
        <v>1</v>
      </c>
      <c r="F70" s="36" t="s">
        <v>276</v>
      </c>
      <c r="G70" s="11">
        <v>0</v>
      </c>
      <c r="H70" s="11">
        <v>465.35</v>
      </c>
      <c r="I70" s="12">
        <f t="shared" si="5"/>
        <v>465.35</v>
      </c>
    </row>
    <row r="71" spans="1:9" ht="15" customHeight="1" x14ac:dyDescent="0.25">
      <c r="A71" s="36"/>
      <c r="B71" s="37" t="s">
        <v>7</v>
      </c>
      <c r="C71" s="37"/>
      <c r="D71" s="9" t="s">
        <v>128</v>
      </c>
      <c r="E71" s="10">
        <v>1</v>
      </c>
      <c r="F71" s="36" t="s">
        <v>277</v>
      </c>
      <c r="G71" s="11">
        <v>0</v>
      </c>
      <c r="H71" s="11">
        <v>465.35</v>
      </c>
      <c r="I71" s="12">
        <f t="shared" si="5"/>
        <v>465.35</v>
      </c>
    </row>
    <row r="72" spans="1:9" ht="15" customHeight="1" x14ac:dyDescent="0.25">
      <c r="A72" s="36"/>
      <c r="B72" s="37" t="s">
        <v>7</v>
      </c>
      <c r="C72" s="37"/>
      <c r="D72" s="9" t="s">
        <v>128</v>
      </c>
      <c r="E72" s="10">
        <v>1</v>
      </c>
      <c r="F72" s="36" t="s">
        <v>278</v>
      </c>
      <c r="G72" s="11">
        <v>0</v>
      </c>
      <c r="H72" s="11">
        <v>465.35</v>
      </c>
      <c r="I72" s="12">
        <f t="shared" si="5"/>
        <v>465.35</v>
      </c>
    </row>
    <row r="73" spans="1:9" ht="15" customHeight="1" x14ac:dyDescent="0.25">
      <c r="A73" s="36"/>
      <c r="B73" s="37" t="s">
        <v>7</v>
      </c>
      <c r="C73" s="37"/>
      <c r="D73" s="9" t="s">
        <v>128</v>
      </c>
      <c r="E73" s="10">
        <v>1</v>
      </c>
      <c r="F73" s="36" t="s">
        <v>279</v>
      </c>
      <c r="G73" s="11">
        <v>0</v>
      </c>
      <c r="H73" s="11">
        <v>1392.8</v>
      </c>
      <c r="I73" s="12">
        <f t="shared" si="5"/>
        <v>1392.8</v>
      </c>
    </row>
    <row r="74" spans="1:9" ht="15" customHeight="1" x14ac:dyDescent="0.25">
      <c r="A74" s="36"/>
      <c r="B74" s="37" t="s">
        <v>7</v>
      </c>
      <c r="C74" s="37"/>
      <c r="D74" s="9" t="s">
        <v>128</v>
      </c>
      <c r="E74" s="10">
        <v>1</v>
      </c>
      <c r="F74" s="36" t="s">
        <v>280</v>
      </c>
      <c r="G74" s="11">
        <v>0</v>
      </c>
      <c r="H74" s="11">
        <v>465.35</v>
      </c>
      <c r="I74" s="12">
        <f t="shared" si="5"/>
        <v>465.35</v>
      </c>
    </row>
    <row r="75" spans="1:9" ht="15" customHeight="1" x14ac:dyDescent="0.25">
      <c r="A75" s="36"/>
      <c r="B75" s="37" t="s">
        <v>7</v>
      </c>
      <c r="C75" s="37"/>
      <c r="D75" s="9" t="s">
        <v>128</v>
      </c>
      <c r="E75" s="10">
        <v>1</v>
      </c>
      <c r="F75" s="36" t="s">
        <v>281</v>
      </c>
      <c r="G75" s="11">
        <v>0</v>
      </c>
      <c r="H75" s="11">
        <v>465.35</v>
      </c>
      <c r="I75" s="12">
        <f t="shared" si="5"/>
        <v>465.35</v>
      </c>
    </row>
    <row r="76" spans="1:9" ht="45" x14ac:dyDescent="0.25">
      <c r="A76" s="15" t="s">
        <v>135</v>
      </c>
      <c r="B76" s="15" t="s">
        <v>136</v>
      </c>
      <c r="C76" s="16" t="s">
        <v>137</v>
      </c>
      <c r="D76" s="16" t="s">
        <v>138</v>
      </c>
      <c r="E76" s="16" t="s">
        <v>139</v>
      </c>
      <c r="F76" s="32"/>
      <c r="G76" s="16" t="s">
        <v>140</v>
      </c>
      <c r="H76" s="16" t="s">
        <v>141</v>
      </c>
      <c r="I76" s="16" t="s">
        <v>142</v>
      </c>
    </row>
    <row r="77" spans="1:9" x14ac:dyDescent="0.25">
      <c r="A77" s="18" t="s">
        <v>143</v>
      </c>
      <c r="B77" s="33" t="s">
        <v>4</v>
      </c>
      <c r="C77" s="19">
        <f ca="1">SUMIFS($E$44:$E$78,$B$44:$B$78,"FGS-1",$D$44:$D$78,"&lt;&gt;VAGO")</f>
        <v>20</v>
      </c>
      <c r="D77" s="19">
        <f ca="1">SUMIFS($E$44:$E$78,$B$44:$B$78,"FGS-1",$D$44:$D$78,"VAGO")</f>
        <v>0</v>
      </c>
      <c r="E77" s="19">
        <f t="shared" ref="E77:E82" ca="1" si="6">C77+D77</f>
        <v>20</v>
      </c>
      <c r="F77" s="20"/>
      <c r="G77" s="12">
        <f>SUMIF($B$44:$B$63,"FGS-1",$G$44:$G$63)</f>
        <v>97599.169999999984</v>
      </c>
      <c r="H77" s="12">
        <f>SUMIF($B$44:$B$63,"FGS-1",$H$44:$H$63)</f>
        <v>23677.599999999991</v>
      </c>
      <c r="I77" s="12">
        <f>SUMIF($B$44:$B$63,"FGS-1",$I$44:$I$63)</f>
        <v>121276.77</v>
      </c>
    </row>
    <row r="78" spans="1:9" x14ac:dyDescent="0.25">
      <c r="A78" s="18" t="s">
        <v>144</v>
      </c>
      <c r="B78" s="33" t="s">
        <v>145</v>
      </c>
      <c r="C78" s="19">
        <f>SUMIFS($E$44:$E$78,$B$44:$B$78,"FGS-2",$D$44:$D$78,"&lt;&gt;VAGO")</f>
        <v>3</v>
      </c>
      <c r="D78" s="19">
        <f>SUMIFS($E$44:$E$78,$B$44:$B$78,"FGS-2",$D$44:$D$78,"VAGO")</f>
        <v>0</v>
      </c>
      <c r="E78" s="19">
        <f t="shared" si="6"/>
        <v>3</v>
      </c>
      <c r="F78" s="23"/>
      <c r="G78" s="12">
        <f>SUMIF($B$64:$B$66,"FGS-2",$G$64:$G$66)</f>
        <v>0</v>
      </c>
      <c r="H78" s="12">
        <f>SUMIF($B$64:$B$66,"FGS-2",$H$64:$H$66)</f>
        <v>0</v>
      </c>
      <c r="I78" s="12">
        <f>SUMIF($B$64:$B$66,"FGS-2",$I$64:$I$66)</f>
        <v>0</v>
      </c>
    </row>
    <row r="79" spans="1:9" x14ac:dyDescent="0.25">
      <c r="A79" s="18" t="s">
        <v>146</v>
      </c>
      <c r="B79" s="33" t="s">
        <v>147</v>
      </c>
      <c r="C79" s="19">
        <f>SUMIFS($E$44:$E$78,$B$44:$B$78,"FGS-3",$D$44:$D$78,"&lt;&gt;VAGO")</f>
        <v>0</v>
      </c>
      <c r="D79" s="19">
        <f>SUMIFS($E$44:$E$78,$B$44:$B$78,"FGS-3",$D$44:$D$78,"VAGO")</f>
        <v>0</v>
      </c>
      <c r="E79" s="19">
        <f t="shared" si="6"/>
        <v>0</v>
      </c>
      <c r="F79" s="23"/>
      <c r="G79" s="12">
        <f>SUMIF($B$44:$B$78,"FGS-3",$G$44:$G$78)</f>
        <v>0</v>
      </c>
      <c r="H79" s="12">
        <f>SUMIF($B$44:$B$78,"FGS-3",$G$44:$G$78)</f>
        <v>0</v>
      </c>
      <c r="I79" s="12">
        <f>SUMIF($B$44:$B$78,"FGS-3",$G$44:$G$78)</f>
        <v>0</v>
      </c>
    </row>
    <row r="80" spans="1:9" x14ac:dyDescent="0.25">
      <c r="A80" s="24" t="s">
        <v>148</v>
      </c>
      <c r="B80" s="41" t="s">
        <v>149</v>
      </c>
      <c r="C80" s="19">
        <f>SUMIFS($E$44:$E$78,$B$44:$B$78,"FGA-1",$D$44:$D$78,"&lt;&gt;VAGO")</f>
        <v>5</v>
      </c>
      <c r="D80" s="19">
        <f>SUMIFS($E$44:$E$78,$B$44:$B$78,"FGA-1",$D$44:$D$78,"VAGO")</f>
        <v>0</v>
      </c>
      <c r="E80" s="19">
        <f t="shared" si="6"/>
        <v>5</v>
      </c>
      <c r="F80" s="25"/>
      <c r="G80" s="12">
        <f>SUMIF($B$67:$B$71,"FGA-1",$G$67:$G$71)</f>
        <v>5650.81</v>
      </c>
      <c r="H80" s="12">
        <f>SUMIF($B$67:$B$71,"FGA-1",$H$67:$H$71)</f>
        <v>1011.62</v>
      </c>
      <c r="I80" s="12">
        <f>SUMIF($B$67:$B$71,"FGA-1",$I$67:$I$71)</f>
        <v>6662.4300000000012</v>
      </c>
    </row>
    <row r="81" spans="1:9" x14ac:dyDescent="0.25">
      <c r="A81" s="18" t="s">
        <v>150</v>
      </c>
      <c r="B81" s="33" t="s">
        <v>7</v>
      </c>
      <c r="C81" s="19">
        <f>SUMIFS($E$44:$E$78,$B$44:$B$78,"FGA-2",$D$44:$D$78,"&lt;&gt;VAGO")</f>
        <v>7</v>
      </c>
      <c r="D81" s="19">
        <f>SUMIFS($E$44:$E$78,$B$44:$B$78,"FGA-2",$D$44:$D$78,"VAGO")</f>
        <v>0</v>
      </c>
      <c r="E81" s="19">
        <f t="shared" si="6"/>
        <v>7</v>
      </c>
      <c r="F81" s="25"/>
      <c r="G81" s="12">
        <f>SUMIF($B$72:$B$78,"FGA-2",$G$72:$G$78)</f>
        <v>0</v>
      </c>
      <c r="H81" s="12">
        <f>SUMIF($B$72:$B$78,"FGA-2",$H$72:$H$78)</f>
        <v>2788.85</v>
      </c>
      <c r="I81" s="12">
        <f>SUMIF($B$72:$B$78,"FGA-2",$I$72:$I$78)</f>
        <v>2788.85</v>
      </c>
    </row>
    <row r="82" spans="1:9" x14ac:dyDescent="0.25">
      <c r="A82" s="18" t="s">
        <v>151</v>
      </c>
      <c r="B82" s="33" t="s">
        <v>152</v>
      </c>
      <c r="C82" s="19">
        <f>SUMIFS($E$44:$E$78,$B$44:$B$78,"FGA-3",$D$44:$D$78,"&lt;&gt;VAGO")</f>
        <v>0</v>
      </c>
      <c r="D82" s="19">
        <f>SUMIFS($E$44:$E$78,$B$44:$B$78,"FGA-3",$D$44:$D$78,"VAGO")</f>
        <v>0</v>
      </c>
      <c r="E82" s="19">
        <f t="shared" si="6"/>
        <v>0</v>
      </c>
      <c r="F82" s="23"/>
      <c r="G82" s="12">
        <f>SUMIF($B$44:$B$78,"FGA-3",$G$44:$G$78)</f>
        <v>0</v>
      </c>
      <c r="H82" s="12">
        <f>SUMIF($B$44:$B$78,"FGA-3",$G$44:$G$78)</f>
        <v>0</v>
      </c>
      <c r="I82" s="12">
        <f>SUMIF($B$44:$B$78,"FGA-3",$G$44:$G$78)</f>
        <v>0</v>
      </c>
    </row>
    <row r="83" spans="1:9" ht="30" x14ac:dyDescent="0.25">
      <c r="A83" s="15" t="s">
        <v>153</v>
      </c>
      <c r="B83" s="32"/>
      <c r="C83" s="16">
        <f t="shared" ref="C83:E83" ca="1" si="7">SUM(C77:C82)</f>
        <v>35</v>
      </c>
      <c r="D83" s="16">
        <f t="shared" ca="1" si="7"/>
        <v>0</v>
      </c>
      <c r="E83" s="16">
        <f t="shared" ca="1" si="7"/>
        <v>35</v>
      </c>
      <c r="F83" s="32"/>
      <c r="G83" s="34">
        <f>SUM(G77:G82)</f>
        <v>103249.97999999998</v>
      </c>
      <c r="H83" s="34">
        <f>SUM(H77:H82)</f>
        <v>27478.069999999989</v>
      </c>
      <c r="I83" s="34">
        <f>SUM(I77:I82)</f>
        <v>130728.05000000002</v>
      </c>
    </row>
    <row r="84" spans="1:9" x14ac:dyDescent="0.25">
      <c r="A84" s="22"/>
      <c r="B84" s="22"/>
      <c r="C84" s="22"/>
      <c r="D84" s="22"/>
      <c r="E84" s="22"/>
      <c r="F84" s="22"/>
      <c r="G84" s="22"/>
      <c r="H84" s="22"/>
      <c r="I84" s="28"/>
    </row>
    <row r="85" spans="1:9" ht="60" x14ac:dyDescent="0.25">
      <c r="A85" s="15"/>
      <c r="B85" s="15"/>
      <c r="C85" s="16" t="s">
        <v>154</v>
      </c>
      <c r="D85" s="16" t="s">
        <v>155</v>
      </c>
      <c r="E85" s="16" t="s">
        <v>156</v>
      </c>
      <c r="F85" s="17"/>
      <c r="G85" s="16" t="s">
        <v>157</v>
      </c>
      <c r="H85" s="16" t="s">
        <v>158</v>
      </c>
      <c r="I85" s="16" t="s">
        <v>159</v>
      </c>
    </row>
    <row r="86" spans="1:9" ht="30" x14ac:dyDescent="0.25">
      <c r="A86" s="15" t="s">
        <v>160</v>
      </c>
      <c r="B86" s="17"/>
      <c r="C86" s="16">
        <f ca="1">SUM(C23+C37+C83)</f>
        <v>46</v>
      </c>
      <c r="D86" s="16">
        <f ca="1">SUM(D23+D37+D83)</f>
        <v>0</v>
      </c>
      <c r="E86" s="16">
        <f ca="1">SUM(E23+E37+E83)</f>
        <v>46</v>
      </c>
      <c r="F86" s="17"/>
      <c r="G86" s="34">
        <f ca="1">SUM(H23+G37+G83)</f>
        <v>185959.39</v>
      </c>
      <c r="H86" s="34">
        <f ca="1">SUM(I23+H37+H83)</f>
        <v>68541.39</v>
      </c>
      <c r="I86" s="34">
        <f ca="1">SUM(J23+I37+I83)</f>
        <v>254500.78000000003</v>
      </c>
    </row>
    <row r="87" spans="1:9" x14ac:dyDescent="0.25">
      <c r="A87" s="22"/>
      <c r="B87" s="22"/>
      <c r="C87" s="22"/>
      <c r="D87" s="22"/>
      <c r="E87" s="22"/>
      <c r="F87" s="22"/>
      <c r="G87" s="22"/>
      <c r="H87" s="22"/>
      <c r="I87" s="28"/>
    </row>
    <row r="88" spans="1:9" x14ac:dyDescent="0.25">
      <c r="A88" s="70" t="s">
        <v>161</v>
      </c>
      <c r="B88" s="51"/>
      <c r="C88" s="51"/>
      <c r="D88" s="51"/>
      <c r="E88" s="51"/>
      <c r="F88" s="52"/>
      <c r="G88" s="13"/>
      <c r="H88" s="22"/>
      <c r="I88" s="22"/>
    </row>
    <row r="89" spans="1:9" x14ac:dyDescent="0.25">
      <c r="A89" s="63" t="s">
        <v>162</v>
      </c>
      <c r="B89" s="64"/>
      <c r="C89" s="64"/>
      <c r="D89" s="64"/>
      <c r="E89" s="64"/>
      <c r="F89" s="65"/>
      <c r="G89" s="13"/>
      <c r="H89" s="22"/>
      <c r="I89" s="22"/>
    </row>
    <row r="90" spans="1:9" x14ac:dyDescent="0.25">
      <c r="A90" s="63" t="s">
        <v>163</v>
      </c>
      <c r="B90" s="64"/>
      <c r="C90" s="64"/>
      <c r="D90" s="64"/>
      <c r="E90" s="64"/>
      <c r="F90" s="65"/>
      <c r="G90" s="13"/>
      <c r="H90" s="22"/>
      <c r="I90" s="22"/>
    </row>
    <row r="91" spans="1:9" x14ac:dyDescent="0.25">
      <c r="A91" s="66" t="s">
        <v>164</v>
      </c>
      <c r="B91" s="64"/>
      <c r="C91" s="64"/>
      <c r="D91" s="64"/>
      <c r="E91" s="64"/>
      <c r="F91" s="65"/>
      <c r="G91" s="13"/>
      <c r="H91" s="22"/>
      <c r="I91" s="22"/>
    </row>
    <row r="92" spans="1:9" x14ac:dyDescent="0.25">
      <c r="A92" s="66" t="s">
        <v>165</v>
      </c>
      <c r="B92" s="64"/>
      <c r="C92" s="64"/>
      <c r="D92" s="64"/>
      <c r="E92" s="64"/>
      <c r="F92" s="65"/>
      <c r="G92" s="13"/>
      <c r="H92" s="22"/>
      <c r="I92" s="22"/>
    </row>
    <row r="93" spans="1:9" x14ac:dyDescent="0.25">
      <c r="A93" s="66" t="s">
        <v>166</v>
      </c>
      <c r="B93" s="64"/>
      <c r="C93" s="64"/>
      <c r="D93" s="64"/>
      <c r="E93" s="64"/>
      <c r="F93" s="65"/>
      <c r="G93" s="13"/>
      <c r="H93" s="22"/>
      <c r="I93" s="22"/>
    </row>
    <row r="94" spans="1:9" x14ac:dyDescent="0.25">
      <c r="A94" s="66" t="s">
        <v>282</v>
      </c>
      <c r="B94" s="64"/>
      <c r="C94" s="64"/>
      <c r="D94" s="64"/>
      <c r="E94" s="64"/>
      <c r="F94" s="65"/>
      <c r="G94" s="13"/>
      <c r="H94" s="22"/>
      <c r="I94" s="22"/>
    </row>
    <row r="95" spans="1:9" x14ac:dyDescent="0.25">
      <c r="A95" s="67"/>
      <c r="B95" s="51"/>
      <c r="C95" s="51"/>
      <c r="D95" s="51"/>
      <c r="E95" s="51"/>
      <c r="F95" s="52"/>
      <c r="G95" s="13"/>
      <c r="H95" s="22"/>
      <c r="I95" s="22"/>
    </row>
    <row r="96" spans="1:9" x14ac:dyDescent="0.25">
      <c r="A96" s="57"/>
      <c r="B96" s="51"/>
      <c r="C96" s="51"/>
      <c r="D96" s="51"/>
      <c r="E96" s="51"/>
      <c r="F96" s="52"/>
      <c r="G96" s="13"/>
      <c r="H96" s="22"/>
      <c r="I96" s="22"/>
    </row>
    <row r="97" spans="1:9" x14ac:dyDescent="0.25">
      <c r="A97" s="57"/>
      <c r="B97" s="51"/>
      <c r="C97" s="51"/>
      <c r="D97" s="51"/>
      <c r="E97" s="51"/>
      <c r="F97" s="52"/>
      <c r="G97" s="13"/>
      <c r="H97" s="22"/>
      <c r="I97" s="22"/>
    </row>
    <row r="98" spans="1:9" x14ac:dyDescent="0.25">
      <c r="A98" s="57"/>
      <c r="B98" s="51"/>
      <c r="C98" s="51"/>
      <c r="D98" s="51"/>
      <c r="E98" s="51"/>
      <c r="F98" s="52"/>
      <c r="G98" s="13"/>
      <c r="H98" s="22"/>
      <c r="I98" s="22"/>
    </row>
    <row r="99" spans="1:9" x14ac:dyDescent="0.25">
      <c r="A99" s="57"/>
      <c r="B99" s="51"/>
      <c r="C99" s="51"/>
      <c r="D99" s="51"/>
      <c r="E99" s="51"/>
      <c r="F99" s="52"/>
      <c r="G99" s="13"/>
      <c r="H99" s="22"/>
      <c r="I99" s="22"/>
    </row>
    <row r="100" spans="1:9" x14ac:dyDescent="0.25">
      <c r="A100" s="58"/>
      <c r="B100" s="59"/>
      <c r="C100" s="59"/>
      <c r="D100" s="59"/>
      <c r="E100" s="59"/>
      <c r="F100" s="60"/>
      <c r="G100" s="13"/>
      <c r="H100" s="22"/>
      <c r="I100" s="22"/>
    </row>
    <row r="101" spans="1:9" x14ac:dyDescent="0.25">
      <c r="A101" s="61"/>
      <c r="B101" s="62"/>
      <c r="C101" s="62"/>
      <c r="D101" s="62"/>
      <c r="E101" s="62"/>
      <c r="F101" s="62"/>
      <c r="G101" s="13"/>
      <c r="H101" s="22"/>
      <c r="I101" s="22"/>
    </row>
    <row r="102" spans="1:9" x14ac:dyDescent="0.25">
      <c r="A102" s="53" t="s">
        <v>167</v>
      </c>
      <c r="B102" s="54"/>
      <c r="C102" s="54"/>
      <c r="D102" s="54"/>
      <c r="E102" s="54"/>
      <c r="F102" s="55"/>
      <c r="G102" s="13"/>
      <c r="H102" s="22"/>
      <c r="I102" s="22"/>
    </row>
    <row r="103" spans="1:9" x14ac:dyDescent="0.25">
      <c r="A103" s="56" t="s">
        <v>168</v>
      </c>
      <c r="B103" s="51"/>
      <c r="C103" s="51"/>
      <c r="D103" s="51"/>
      <c r="E103" s="51"/>
      <c r="F103" s="52"/>
      <c r="G103" s="13"/>
      <c r="H103" s="22"/>
      <c r="I103" s="22"/>
    </row>
    <row r="104" spans="1:9" x14ac:dyDescent="0.25">
      <c r="A104" s="50" t="s">
        <v>169</v>
      </c>
      <c r="B104" s="51"/>
      <c r="C104" s="51"/>
      <c r="D104" s="51"/>
      <c r="E104" s="51"/>
      <c r="F104" s="52"/>
      <c r="G104" s="13"/>
      <c r="H104" s="22"/>
      <c r="I104" s="22"/>
    </row>
    <row r="105" spans="1:9" x14ac:dyDescent="0.25">
      <c r="A105" s="50" t="s">
        <v>170</v>
      </c>
      <c r="B105" s="51"/>
      <c r="C105" s="51"/>
      <c r="D105" s="51"/>
      <c r="E105" s="51"/>
      <c r="F105" s="52"/>
      <c r="G105" s="13"/>
      <c r="H105" s="22"/>
      <c r="I105" s="22"/>
    </row>
    <row r="106" spans="1:9" x14ac:dyDescent="0.25">
      <c r="A106" s="50" t="s">
        <v>171</v>
      </c>
      <c r="B106" s="51"/>
      <c r="C106" s="51"/>
      <c r="D106" s="51"/>
      <c r="E106" s="51"/>
      <c r="F106" s="52"/>
      <c r="G106" s="13"/>
      <c r="H106" s="22"/>
      <c r="I106" s="22"/>
    </row>
    <row r="107" spans="1:9" x14ac:dyDescent="0.25">
      <c r="A107" s="50" t="s">
        <v>172</v>
      </c>
      <c r="B107" s="51"/>
      <c r="C107" s="51"/>
      <c r="D107" s="51"/>
      <c r="E107" s="51"/>
      <c r="F107" s="52"/>
      <c r="G107" s="13"/>
      <c r="H107" s="22"/>
      <c r="I107" s="22"/>
    </row>
    <row r="108" spans="1:9" x14ac:dyDescent="0.25">
      <c r="A108" s="50" t="s">
        <v>173</v>
      </c>
      <c r="B108" s="51"/>
      <c r="C108" s="51"/>
      <c r="D108" s="51"/>
      <c r="E108" s="51"/>
      <c r="F108" s="52"/>
      <c r="G108" s="13"/>
      <c r="H108" s="22"/>
      <c r="I108" s="22"/>
    </row>
    <row r="109" spans="1:9" x14ac:dyDescent="0.25">
      <c r="A109" s="50" t="s">
        <v>174</v>
      </c>
      <c r="B109" s="51"/>
      <c r="C109" s="51"/>
      <c r="D109" s="51"/>
      <c r="E109" s="51"/>
      <c r="F109" s="52"/>
      <c r="G109" s="13"/>
      <c r="H109" s="22"/>
      <c r="I109" s="22"/>
    </row>
    <row r="110" spans="1:9" x14ac:dyDescent="0.25">
      <c r="A110" s="50" t="s">
        <v>175</v>
      </c>
      <c r="B110" s="51"/>
      <c r="C110" s="51"/>
      <c r="D110" s="51"/>
      <c r="E110" s="51"/>
      <c r="F110" s="52"/>
      <c r="G110" s="13"/>
      <c r="H110" s="22"/>
      <c r="I110" s="22"/>
    </row>
    <row r="111" spans="1:9" x14ac:dyDescent="0.25">
      <c r="A111" s="50" t="s">
        <v>176</v>
      </c>
      <c r="B111" s="51"/>
      <c r="C111" s="51"/>
      <c r="D111" s="51"/>
      <c r="E111" s="51"/>
      <c r="F111" s="52"/>
      <c r="G111" s="13"/>
      <c r="H111" s="22"/>
      <c r="I111" s="22"/>
    </row>
    <row r="112" spans="1:9" x14ac:dyDescent="0.25">
      <c r="A112" s="50" t="s">
        <v>177</v>
      </c>
      <c r="B112" s="51"/>
      <c r="C112" s="51"/>
      <c r="D112" s="51"/>
      <c r="E112" s="51"/>
      <c r="F112" s="52"/>
      <c r="G112" s="13"/>
      <c r="H112" s="22"/>
      <c r="I112" s="22"/>
    </row>
    <row r="113" spans="1:9" x14ac:dyDescent="0.25">
      <c r="A113" s="50" t="s">
        <v>178</v>
      </c>
      <c r="B113" s="51"/>
      <c r="C113" s="51"/>
      <c r="D113" s="51"/>
      <c r="E113" s="51"/>
      <c r="F113" s="52"/>
      <c r="G113" s="13"/>
      <c r="H113" s="22"/>
      <c r="I113" s="22"/>
    </row>
    <row r="114" spans="1:9" x14ac:dyDescent="0.25">
      <c r="A114" s="50" t="s">
        <v>179</v>
      </c>
      <c r="B114" s="51"/>
      <c r="C114" s="51"/>
      <c r="D114" s="51"/>
      <c r="E114" s="51"/>
      <c r="F114" s="52"/>
      <c r="G114" s="13"/>
      <c r="H114" s="22"/>
      <c r="I114" s="22"/>
    </row>
    <row r="115" spans="1:9" x14ac:dyDescent="0.25">
      <c r="A115" s="50" t="s">
        <v>180</v>
      </c>
      <c r="B115" s="51"/>
      <c r="C115" s="51"/>
      <c r="D115" s="51"/>
      <c r="E115" s="51"/>
      <c r="F115" s="52"/>
      <c r="G115" s="13"/>
      <c r="H115" s="22"/>
      <c r="I115" s="22"/>
    </row>
    <row r="116" spans="1:9" x14ac:dyDescent="0.25">
      <c r="A116" s="50" t="s">
        <v>181</v>
      </c>
      <c r="B116" s="51"/>
      <c r="C116" s="51"/>
      <c r="D116" s="51"/>
      <c r="E116" s="51"/>
      <c r="F116" s="52"/>
      <c r="G116" s="13"/>
      <c r="H116" s="22"/>
      <c r="I116" s="22"/>
    </row>
    <row r="117" spans="1:9" x14ac:dyDescent="0.25">
      <c r="A117" s="50" t="s">
        <v>182</v>
      </c>
      <c r="B117" s="51"/>
      <c r="C117" s="51"/>
      <c r="D117" s="51"/>
      <c r="E117" s="51"/>
      <c r="F117" s="52"/>
      <c r="G117" s="13"/>
      <c r="H117" s="22"/>
      <c r="I117" s="22"/>
    </row>
    <row r="118" spans="1:9" x14ac:dyDescent="0.25">
      <c r="A118" s="50" t="s">
        <v>183</v>
      </c>
      <c r="B118" s="51"/>
      <c r="C118" s="51"/>
      <c r="D118" s="51"/>
      <c r="E118" s="51"/>
      <c r="F118" s="52"/>
      <c r="G118" s="13"/>
      <c r="H118" s="22"/>
      <c r="I118" s="22"/>
    </row>
    <row r="119" spans="1:9" x14ac:dyDescent="0.25">
      <c r="A119" s="50" t="s">
        <v>184</v>
      </c>
      <c r="B119" s="51"/>
      <c r="C119" s="51"/>
      <c r="D119" s="51"/>
      <c r="E119" s="51"/>
      <c r="F119" s="52"/>
      <c r="G119" s="13"/>
      <c r="H119" s="22"/>
      <c r="I119" s="22"/>
    </row>
    <row r="120" spans="1:9" x14ac:dyDescent="0.25">
      <c r="A120" s="50" t="s">
        <v>185</v>
      </c>
      <c r="B120" s="51"/>
      <c r="C120" s="51"/>
      <c r="D120" s="51"/>
      <c r="E120" s="51"/>
      <c r="F120" s="52"/>
      <c r="G120" s="13"/>
      <c r="H120" s="22"/>
      <c r="I120" s="22"/>
    </row>
    <row r="121" spans="1:9" x14ac:dyDescent="0.25">
      <c r="A121" s="50" t="s">
        <v>186</v>
      </c>
      <c r="B121" s="51"/>
      <c r="C121" s="51"/>
      <c r="D121" s="51"/>
      <c r="E121" s="51"/>
      <c r="F121" s="52"/>
      <c r="G121" s="13"/>
      <c r="H121" s="22"/>
      <c r="I121" s="22"/>
    </row>
    <row r="122" spans="1:9" x14ac:dyDescent="0.25">
      <c r="A122" s="50" t="s">
        <v>187</v>
      </c>
      <c r="B122" s="51"/>
      <c r="C122" s="51"/>
      <c r="D122" s="51"/>
      <c r="E122" s="51"/>
      <c r="F122" s="52"/>
      <c r="G122" s="13"/>
      <c r="H122" s="22"/>
      <c r="I122" s="22"/>
    </row>
    <row r="123" spans="1:9" x14ac:dyDescent="0.25">
      <c r="A123" s="50" t="s">
        <v>188</v>
      </c>
      <c r="B123" s="51"/>
      <c r="C123" s="51"/>
      <c r="D123" s="51"/>
      <c r="E123" s="51"/>
      <c r="F123" s="52"/>
      <c r="G123" s="13"/>
      <c r="H123" s="22"/>
      <c r="I123" s="22"/>
    </row>
    <row r="124" spans="1:9" x14ac:dyDescent="0.25">
      <c r="A124" s="50" t="s">
        <v>189</v>
      </c>
      <c r="B124" s="51"/>
      <c r="C124" s="51"/>
      <c r="D124" s="51"/>
      <c r="E124" s="51"/>
      <c r="F124" s="52"/>
      <c r="G124" s="13"/>
      <c r="H124" s="22"/>
      <c r="I124" s="22"/>
    </row>
    <row r="125" spans="1:9" x14ac:dyDescent="0.25">
      <c r="A125" s="50" t="s">
        <v>190</v>
      </c>
      <c r="B125" s="51"/>
      <c r="C125" s="51"/>
      <c r="D125" s="51"/>
      <c r="E125" s="51"/>
      <c r="F125" s="52"/>
      <c r="G125" s="13"/>
      <c r="H125" s="22"/>
      <c r="I125" s="22"/>
    </row>
    <row r="126" spans="1:9" x14ac:dyDescent="0.25">
      <c r="A126" s="50" t="s">
        <v>191</v>
      </c>
      <c r="B126" s="51"/>
      <c r="C126" s="51"/>
      <c r="D126" s="51"/>
      <c r="E126" s="51"/>
      <c r="F126" s="52"/>
      <c r="G126" s="13"/>
      <c r="H126" s="22"/>
      <c r="I126" s="22"/>
    </row>
    <row r="127" spans="1:9" x14ac:dyDescent="0.25">
      <c r="A127" s="50" t="s">
        <v>192</v>
      </c>
      <c r="B127" s="51"/>
      <c r="C127" s="51"/>
      <c r="D127" s="51"/>
      <c r="E127" s="51"/>
      <c r="F127" s="52"/>
      <c r="G127" s="13"/>
      <c r="H127" s="22"/>
      <c r="I127" s="22"/>
    </row>
    <row r="128" spans="1:9" x14ac:dyDescent="0.25">
      <c r="A128" s="50" t="s">
        <v>193</v>
      </c>
      <c r="B128" s="51"/>
      <c r="C128" s="51"/>
      <c r="D128" s="51"/>
      <c r="E128" s="51"/>
      <c r="F128" s="52"/>
      <c r="G128" s="13"/>
      <c r="H128" s="22"/>
      <c r="I128" s="22"/>
    </row>
    <row r="129" spans="1:9" x14ac:dyDescent="0.25">
      <c r="A129" s="50" t="s">
        <v>194</v>
      </c>
      <c r="B129" s="51"/>
      <c r="C129" s="51"/>
      <c r="D129" s="51"/>
      <c r="E129" s="51"/>
      <c r="F129" s="52"/>
      <c r="G129" s="13"/>
      <c r="H129" s="22"/>
      <c r="I129" s="22"/>
    </row>
    <row r="130" spans="1:9" x14ac:dyDescent="0.25">
      <c r="A130" s="50" t="s">
        <v>195</v>
      </c>
      <c r="B130" s="51"/>
      <c r="C130" s="51"/>
      <c r="D130" s="51"/>
      <c r="E130" s="51"/>
      <c r="F130" s="52"/>
      <c r="G130" s="13"/>
      <c r="H130" s="22"/>
      <c r="I130" s="22"/>
    </row>
    <row r="131" spans="1:9" x14ac:dyDescent="0.25">
      <c r="A131" s="50" t="s">
        <v>196</v>
      </c>
      <c r="B131" s="51"/>
      <c r="C131" s="51"/>
      <c r="D131" s="51"/>
      <c r="E131" s="51"/>
      <c r="F131" s="52"/>
      <c r="G131" s="13"/>
      <c r="H131" s="22"/>
      <c r="I131" s="22"/>
    </row>
    <row r="132" spans="1:9" x14ac:dyDescent="0.25">
      <c r="A132" s="50" t="s">
        <v>197</v>
      </c>
      <c r="B132" s="51"/>
      <c r="C132" s="51"/>
      <c r="D132" s="51"/>
      <c r="E132" s="51"/>
      <c r="F132" s="52"/>
      <c r="G132" s="13"/>
      <c r="H132" s="22"/>
      <c r="I132" s="22"/>
    </row>
    <row r="133" spans="1:9" x14ac:dyDescent="0.25">
      <c r="A133" s="50" t="s">
        <v>198</v>
      </c>
      <c r="B133" s="51"/>
      <c r="C133" s="51"/>
      <c r="D133" s="51"/>
      <c r="E133" s="51"/>
      <c r="F133" s="52"/>
      <c r="G133" s="13"/>
      <c r="H133" s="22"/>
      <c r="I133" s="22"/>
    </row>
    <row r="134" spans="1:9" x14ac:dyDescent="0.25">
      <c r="A134" s="50" t="s">
        <v>199</v>
      </c>
      <c r="B134" s="51"/>
      <c r="C134" s="51"/>
      <c r="D134" s="51"/>
      <c r="E134" s="51"/>
      <c r="F134" s="52"/>
      <c r="G134" s="13"/>
      <c r="H134" s="22"/>
      <c r="I134" s="22"/>
    </row>
    <row r="135" spans="1:9" x14ac:dyDescent="0.25">
      <c r="A135" s="50" t="s">
        <v>200</v>
      </c>
      <c r="B135" s="51"/>
      <c r="C135" s="51"/>
      <c r="D135" s="51"/>
      <c r="E135" s="51"/>
      <c r="F135" s="52"/>
      <c r="G135" s="13"/>
      <c r="H135" s="22"/>
      <c r="I135" s="22"/>
    </row>
    <row r="136" spans="1:9" x14ac:dyDescent="0.25">
      <c r="A136" s="50" t="s">
        <v>201</v>
      </c>
      <c r="B136" s="51"/>
      <c r="C136" s="51"/>
      <c r="D136" s="51"/>
      <c r="E136" s="51"/>
      <c r="F136" s="52"/>
      <c r="G136" s="13"/>
      <c r="H136" s="22"/>
      <c r="I136" s="22"/>
    </row>
    <row r="137" spans="1:9" x14ac:dyDescent="0.25">
      <c r="A137" s="50" t="s">
        <v>202</v>
      </c>
      <c r="B137" s="51"/>
      <c r="C137" s="51"/>
      <c r="D137" s="51"/>
      <c r="E137" s="51"/>
      <c r="F137" s="52"/>
      <c r="G137" s="13"/>
      <c r="H137" s="22"/>
      <c r="I137" s="22"/>
    </row>
    <row r="138" spans="1:9" x14ac:dyDescent="0.25">
      <c r="A138" s="50" t="s">
        <v>203</v>
      </c>
      <c r="B138" s="51"/>
      <c r="C138" s="51"/>
      <c r="D138" s="51"/>
      <c r="E138" s="51"/>
      <c r="F138" s="52"/>
      <c r="G138" s="13"/>
      <c r="H138" s="22"/>
      <c r="I138" s="22"/>
    </row>
    <row r="139" spans="1:9" x14ac:dyDescent="0.25">
      <c r="A139" s="50" t="s">
        <v>204</v>
      </c>
      <c r="B139" s="51"/>
      <c r="C139" s="51"/>
      <c r="D139" s="51"/>
      <c r="E139" s="51"/>
      <c r="F139" s="52"/>
      <c r="G139" s="13"/>
      <c r="H139" s="22"/>
      <c r="I139" s="22"/>
    </row>
    <row r="140" spans="1:9" x14ac:dyDescent="0.25">
      <c r="A140" s="50" t="s">
        <v>205</v>
      </c>
      <c r="B140" s="51"/>
      <c r="C140" s="51"/>
      <c r="D140" s="51"/>
      <c r="E140" s="51"/>
      <c r="F140" s="52"/>
      <c r="G140" s="13"/>
      <c r="H140" s="22"/>
      <c r="I140" s="22"/>
    </row>
    <row r="141" spans="1:9" x14ac:dyDescent="0.25">
      <c r="A141" s="50" t="s">
        <v>206</v>
      </c>
      <c r="B141" s="51"/>
      <c r="C141" s="51"/>
      <c r="D141" s="51"/>
      <c r="E141" s="51"/>
      <c r="F141" s="52"/>
      <c r="G141" s="13"/>
      <c r="H141" s="22"/>
      <c r="I141" s="22"/>
    </row>
    <row r="142" spans="1:9" x14ac:dyDescent="0.25">
      <c r="A142" s="50" t="s">
        <v>207</v>
      </c>
      <c r="B142" s="51"/>
      <c r="C142" s="51"/>
      <c r="D142" s="51"/>
      <c r="E142" s="51"/>
      <c r="F142" s="52"/>
      <c r="G142" s="13"/>
      <c r="H142" s="22"/>
      <c r="I142" s="22"/>
    </row>
    <row r="143" spans="1:9" x14ac:dyDescent="0.25">
      <c r="A143" s="50" t="s">
        <v>208</v>
      </c>
      <c r="B143" s="51"/>
      <c r="C143" s="51"/>
      <c r="D143" s="51"/>
      <c r="E143" s="51"/>
      <c r="F143" s="52"/>
      <c r="G143" s="13"/>
      <c r="H143" s="22"/>
      <c r="I143" s="22"/>
    </row>
    <row r="144" spans="1:9" x14ac:dyDescent="0.25">
      <c r="A144" s="50" t="s">
        <v>209</v>
      </c>
      <c r="B144" s="51"/>
      <c r="C144" s="51"/>
      <c r="D144" s="51"/>
      <c r="E144" s="51"/>
      <c r="F144" s="52"/>
      <c r="G144" s="42"/>
      <c r="H144" s="42"/>
      <c r="I144" s="42"/>
    </row>
    <row r="145" spans="1:9" x14ac:dyDescent="0.25">
      <c r="A145" s="50" t="s">
        <v>210</v>
      </c>
      <c r="B145" s="51"/>
      <c r="C145" s="51"/>
      <c r="D145" s="51"/>
      <c r="E145" s="51"/>
      <c r="F145" s="52"/>
      <c r="G145" s="42"/>
      <c r="H145" s="42"/>
      <c r="I145" s="42"/>
    </row>
    <row r="146" spans="1:9" x14ac:dyDescent="0.25">
      <c r="A146" s="50" t="s">
        <v>211</v>
      </c>
      <c r="B146" s="51"/>
      <c r="C146" s="51"/>
      <c r="D146" s="51"/>
      <c r="E146" s="51"/>
      <c r="F146" s="52"/>
      <c r="G146" s="42"/>
      <c r="H146" s="42"/>
      <c r="I146" s="42"/>
    </row>
    <row r="147" spans="1:9" x14ac:dyDescent="0.25">
      <c r="A147" s="50" t="s">
        <v>212</v>
      </c>
      <c r="B147" s="51"/>
      <c r="C147" s="51"/>
      <c r="D147" s="51"/>
      <c r="E147" s="51"/>
      <c r="F147" s="52"/>
      <c r="G147" s="42"/>
      <c r="H147" s="42"/>
      <c r="I147" s="42"/>
    </row>
    <row r="148" spans="1:9" x14ac:dyDescent="0.25">
      <c r="A148" s="50" t="s">
        <v>213</v>
      </c>
      <c r="B148" s="51"/>
      <c r="C148" s="51"/>
      <c r="D148" s="51"/>
      <c r="E148" s="51"/>
      <c r="F148" s="52"/>
      <c r="G148" s="42"/>
      <c r="H148" s="42"/>
      <c r="I148" s="42"/>
    </row>
    <row r="149" spans="1:9" x14ac:dyDescent="0.25">
      <c r="A149" s="50" t="s">
        <v>214</v>
      </c>
      <c r="B149" s="51"/>
      <c r="C149" s="51"/>
      <c r="D149" s="51"/>
      <c r="E149" s="51"/>
      <c r="F149" s="52"/>
      <c r="G149" s="42"/>
      <c r="H149" s="42"/>
      <c r="I149" s="42"/>
    </row>
    <row r="150" spans="1:9" x14ac:dyDescent="0.25">
      <c r="A150" s="50" t="s">
        <v>215</v>
      </c>
      <c r="B150" s="51"/>
      <c r="C150" s="51"/>
      <c r="D150" s="51"/>
      <c r="E150" s="51"/>
      <c r="F150" s="52"/>
      <c r="G150" s="42"/>
      <c r="H150" s="42"/>
      <c r="I150" s="42"/>
    </row>
    <row r="151" spans="1:9" x14ac:dyDescent="0.25">
      <c r="A151" s="50" t="s">
        <v>216</v>
      </c>
      <c r="B151" s="51"/>
      <c r="C151" s="51"/>
      <c r="D151" s="51"/>
      <c r="E151" s="51"/>
      <c r="F151" s="52"/>
      <c r="G151" s="42"/>
      <c r="H151" s="42"/>
      <c r="I151" s="42"/>
    </row>
    <row r="152" spans="1:9" x14ac:dyDescent="0.25">
      <c r="A152" s="50" t="s">
        <v>217</v>
      </c>
      <c r="B152" s="51"/>
      <c r="C152" s="51"/>
      <c r="D152" s="51"/>
      <c r="E152" s="51"/>
      <c r="F152" s="52"/>
      <c r="G152" s="42"/>
      <c r="H152" s="42"/>
      <c r="I152" s="42"/>
    </row>
    <row r="153" spans="1:9" x14ac:dyDescent="0.25">
      <c r="A153" s="50" t="s">
        <v>218</v>
      </c>
      <c r="B153" s="51"/>
      <c r="C153" s="51"/>
      <c r="D153" s="51"/>
      <c r="E153" s="51"/>
      <c r="F153" s="52"/>
      <c r="G153" s="42"/>
      <c r="H153" s="42"/>
      <c r="I153" s="42"/>
    </row>
    <row r="154" spans="1:9" x14ac:dyDescent="0.25">
      <c r="A154" s="50" t="s">
        <v>219</v>
      </c>
      <c r="B154" s="51"/>
      <c r="C154" s="51"/>
      <c r="D154" s="51"/>
      <c r="E154" s="51"/>
      <c r="F154" s="52"/>
      <c r="G154" s="42"/>
      <c r="H154" s="42"/>
      <c r="I154" s="42"/>
    </row>
    <row r="155" spans="1:9" x14ac:dyDescent="0.25">
      <c r="A155" s="50" t="s">
        <v>220</v>
      </c>
      <c r="B155" s="51"/>
      <c r="C155" s="51"/>
      <c r="D155" s="51"/>
      <c r="E155" s="51"/>
      <c r="F155" s="52"/>
      <c r="G155" s="42"/>
      <c r="H155" s="42"/>
      <c r="I155" s="42"/>
    </row>
    <row r="156" spans="1:9" x14ac:dyDescent="0.25">
      <c r="A156" s="50" t="s">
        <v>221</v>
      </c>
      <c r="B156" s="51"/>
      <c r="C156" s="51"/>
      <c r="D156" s="51"/>
      <c r="E156" s="51"/>
      <c r="F156" s="52"/>
      <c r="G156" s="42"/>
      <c r="H156" s="42"/>
      <c r="I156" s="42"/>
    </row>
    <row r="157" spans="1:9" x14ac:dyDescent="0.25">
      <c r="A157" s="50" t="s">
        <v>222</v>
      </c>
      <c r="B157" s="51"/>
      <c r="C157" s="51"/>
      <c r="D157" s="51"/>
      <c r="E157" s="51"/>
      <c r="F157" s="52"/>
      <c r="G157" s="42"/>
      <c r="H157" s="42"/>
      <c r="I157" s="42"/>
    </row>
    <row r="158" spans="1:9" x14ac:dyDescent="0.25">
      <c r="A158" s="50" t="s">
        <v>223</v>
      </c>
      <c r="B158" s="51"/>
      <c r="C158" s="51"/>
      <c r="D158" s="51"/>
      <c r="E158" s="51"/>
      <c r="F158" s="52"/>
      <c r="G158" s="42"/>
      <c r="H158" s="42"/>
      <c r="I158" s="42"/>
    </row>
    <row r="159" spans="1:9" x14ac:dyDescent="0.25">
      <c r="A159" s="50" t="s">
        <v>224</v>
      </c>
      <c r="B159" s="51"/>
      <c r="C159" s="51"/>
      <c r="D159" s="51"/>
      <c r="E159" s="51"/>
      <c r="F159" s="52"/>
      <c r="G159" s="42"/>
      <c r="H159" s="42"/>
      <c r="I159" s="42"/>
    </row>
    <row r="160" spans="1:9" x14ac:dyDescent="0.25">
      <c r="A160" s="50" t="s">
        <v>225</v>
      </c>
      <c r="B160" s="51"/>
      <c r="C160" s="51"/>
      <c r="D160" s="51"/>
      <c r="E160" s="51"/>
      <c r="F160" s="52"/>
      <c r="G160" s="42"/>
      <c r="H160" s="42"/>
      <c r="I160" s="42"/>
    </row>
    <row r="161" spans="1:9" x14ac:dyDescent="0.25">
      <c r="A161" s="50" t="s">
        <v>226</v>
      </c>
      <c r="B161" s="51"/>
      <c r="C161" s="51"/>
      <c r="D161" s="51"/>
      <c r="E161" s="51"/>
      <c r="F161" s="52"/>
      <c r="G161" s="42"/>
      <c r="H161" s="42"/>
      <c r="I161" s="42"/>
    </row>
    <row r="162" spans="1:9" x14ac:dyDescent="0.25">
      <c r="A162" s="50" t="s">
        <v>227</v>
      </c>
      <c r="B162" s="51"/>
      <c r="C162" s="51"/>
      <c r="D162" s="51"/>
      <c r="E162" s="51"/>
      <c r="F162" s="52"/>
      <c r="G162" s="42"/>
      <c r="H162" s="42"/>
      <c r="I162" s="42"/>
    </row>
    <row r="163" spans="1:9" x14ac:dyDescent="0.25">
      <c r="A163" s="50" t="s">
        <v>228</v>
      </c>
      <c r="B163" s="51"/>
      <c r="C163" s="51"/>
      <c r="D163" s="51"/>
      <c r="E163" s="51"/>
      <c r="F163" s="52"/>
      <c r="G163" s="42"/>
      <c r="H163" s="42"/>
      <c r="I163" s="42"/>
    </row>
    <row r="164" spans="1:9" x14ac:dyDescent="0.25">
      <c r="A164" s="43"/>
      <c r="B164" s="47"/>
      <c r="C164" s="47"/>
      <c r="D164" s="47"/>
      <c r="E164" s="47"/>
      <c r="F164" s="47"/>
      <c r="G164" s="42"/>
      <c r="H164" s="42"/>
      <c r="I164" s="42"/>
    </row>
    <row r="165" spans="1:9" x14ac:dyDescent="0.25">
      <c r="A165" t="s">
        <v>291</v>
      </c>
    </row>
    <row r="166" spans="1:9" x14ac:dyDescent="0.25">
      <c r="A166" t="s">
        <v>292</v>
      </c>
    </row>
  </sheetData>
  <mergeCells count="80">
    <mergeCell ref="A162:F162"/>
    <mergeCell ref="A163:F163"/>
    <mergeCell ref="A156:F156"/>
    <mergeCell ref="A157:F157"/>
    <mergeCell ref="A158:F158"/>
    <mergeCell ref="A159:F159"/>
    <mergeCell ref="A160:F160"/>
    <mergeCell ref="A161:F161"/>
    <mergeCell ref="A155:F155"/>
    <mergeCell ref="A144:F144"/>
    <mergeCell ref="A145:F145"/>
    <mergeCell ref="A146:F146"/>
    <mergeCell ref="A147:F147"/>
    <mergeCell ref="A148:F148"/>
    <mergeCell ref="A149:F149"/>
    <mergeCell ref="A150:F150"/>
    <mergeCell ref="A151:F151"/>
    <mergeCell ref="A152:F152"/>
    <mergeCell ref="A153:F153"/>
    <mergeCell ref="A154:F154"/>
    <mergeCell ref="A143:F143"/>
    <mergeCell ref="A132:F132"/>
    <mergeCell ref="A133:F133"/>
    <mergeCell ref="A134:F134"/>
    <mergeCell ref="A135:F135"/>
    <mergeCell ref="A136:F136"/>
    <mergeCell ref="A137:F137"/>
    <mergeCell ref="A138:F138"/>
    <mergeCell ref="A139:F139"/>
    <mergeCell ref="A140:F140"/>
    <mergeCell ref="A141:F141"/>
    <mergeCell ref="A142:F142"/>
    <mergeCell ref="A131:F131"/>
    <mergeCell ref="A120:F120"/>
    <mergeCell ref="A121:F121"/>
    <mergeCell ref="A122:F122"/>
    <mergeCell ref="A123:F123"/>
    <mergeCell ref="A124:F124"/>
    <mergeCell ref="A125:F125"/>
    <mergeCell ref="A126:F126"/>
    <mergeCell ref="A127:F127"/>
    <mergeCell ref="A128:F128"/>
    <mergeCell ref="A129:F129"/>
    <mergeCell ref="A130:F130"/>
    <mergeCell ref="A119:F119"/>
    <mergeCell ref="A108:F108"/>
    <mergeCell ref="A109:F109"/>
    <mergeCell ref="A110:F110"/>
    <mergeCell ref="A111:F111"/>
    <mergeCell ref="A112:F112"/>
    <mergeCell ref="A113:F113"/>
    <mergeCell ref="A114:F114"/>
    <mergeCell ref="A115:F115"/>
    <mergeCell ref="A116:F116"/>
    <mergeCell ref="A117:F117"/>
    <mergeCell ref="A118:F118"/>
    <mergeCell ref="A107:F107"/>
    <mergeCell ref="A96:F96"/>
    <mergeCell ref="A97:F97"/>
    <mergeCell ref="A98:F98"/>
    <mergeCell ref="A99:F99"/>
    <mergeCell ref="A100:F100"/>
    <mergeCell ref="A101:F101"/>
    <mergeCell ref="A102:F102"/>
    <mergeCell ref="A103:F103"/>
    <mergeCell ref="A104:F104"/>
    <mergeCell ref="A105:F105"/>
    <mergeCell ref="A106:F106"/>
    <mergeCell ref="A95:F95"/>
    <mergeCell ref="B1:J1"/>
    <mergeCell ref="A2:J2"/>
    <mergeCell ref="A25:I25"/>
    <mergeCell ref="A39:I39"/>
    <mergeCell ref="A88:F88"/>
    <mergeCell ref="A89:F89"/>
    <mergeCell ref="A90:F90"/>
    <mergeCell ref="A91:F91"/>
    <mergeCell ref="A92:F92"/>
    <mergeCell ref="A93:F93"/>
    <mergeCell ref="A94:F94"/>
  </mergeCells>
  <dataValidations count="4">
    <dataValidation type="list" allowBlank="1" sqref="B4:B10" xr:uid="{93DBFF5C-E5CD-4879-B032-DA0CADF85617}">
      <formula1>"DAS,DAS-1,DAS-2,DAS-3,DAS-4,DAS-5,CAA-1,CAA-2,CAA-3,CAA-4,CAA-5"</formula1>
    </dataValidation>
    <dataValidation type="list" allowBlank="1" sqref="B27:B30" xr:uid="{51159EF9-EB35-4C46-AB55-78DD99A57200}">
      <formula1>"FDA,FDA-1,FDA-2,FDA-3,FDA-4"</formula1>
    </dataValidation>
    <dataValidation type="list" allowBlank="1" sqref="B41:B75" xr:uid="{061C913C-9404-4C06-9896-6564FB1C46CA}">
      <formula1>"FGS-1,FGS-2,FGS-3,FGA-1,FGA-2,FGA-3"</formula1>
    </dataValidation>
    <dataValidation type="list" allowBlank="1" sqref="D41:D75 D4:D10 D27:D30" xr:uid="{7B8F2A94-F4FE-4554-89A4-B798178403F6}">
      <formula1>"AGP,CLH,CLT,COM,CTD,CTI,DES,DISP,ELE,ESG,EST,EXM,EXQ,EXR,FRQ,REV,VAGO"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D4AEC-D162-4318-A179-8E84EE587CF9}">
  <dimension ref="A1:J167"/>
  <sheetViews>
    <sheetView topLeftCell="A16" workbookViewId="0">
      <selection activeCell="B172" sqref="B172"/>
    </sheetView>
  </sheetViews>
  <sheetFormatPr defaultRowHeight="15" x14ac:dyDescent="0.25"/>
  <cols>
    <col min="1" max="1" width="80.28515625" customWidth="1"/>
    <col min="2" max="2" width="9" customWidth="1"/>
    <col min="3" max="3" width="19" customWidth="1"/>
    <col min="6" max="6" width="62" customWidth="1"/>
    <col min="7" max="7" width="15.7109375" customWidth="1"/>
    <col min="8" max="8" width="13.5703125" customWidth="1"/>
    <col min="9" max="9" width="15.28515625" customWidth="1"/>
  </cols>
  <sheetData>
    <row r="1" spans="1:10" x14ac:dyDescent="0.25">
      <c r="A1" s="2">
        <v>44911</v>
      </c>
      <c r="B1" s="68" t="s">
        <v>11</v>
      </c>
      <c r="C1" s="51"/>
      <c r="D1" s="51"/>
      <c r="E1" s="51"/>
      <c r="F1" s="51"/>
      <c r="G1" s="51"/>
      <c r="H1" s="51"/>
      <c r="I1" s="51"/>
      <c r="J1" s="52"/>
    </row>
    <row r="2" spans="1:10" x14ac:dyDescent="0.25">
      <c r="A2" s="69" t="s">
        <v>12</v>
      </c>
      <c r="B2" s="51"/>
      <c r="C2" s="51"/>
      <c r="D2" s="51"/>
      <c r="E2" s="51"/>
      <c r="F2" s="51"/>
      <c r="G2" s="51"/>
      <c r="H2" s="51"/>
      <c r="I2" s="51"/>
      <c r="J2" s="52"/>
    </row>
    <row r="3" spans="1:10" ht="45" x14ac:dyDescent="0.25">
      <c r="A3" s="4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5" t="s">
        <v>21</v>
      </c>
    </row>
    <row r="4" spans="1:10" x14ac:dyDescent="0.25">
      <c r="A4" s="14" t="s">
        <v>23</v>
      </c>
      <c r="B4" s="7" t="s">
        <v>0</v>
      </c>
      <c r="C4" s="9" t="s">
        <v>24</v>
      </c>
      <c r="D4" s="9" t="s">
        <v>25</v>
      </c>
      <c r="E4" s="10">
        <v>1</v>
      </c>
      <c r="F4" s="14" t="s">
        <v>26</v>
      </c>
      <c r="G4" s="11">
        <v>0</v>
      </c>
      <c r="H4" s="11">
        <v>8903.2999999999993</v>
      </c>
      <c r="I4" s="11">
        <v>9249.0300000000007</v>
      </c>
    </row>
    <row r="5" spans="1:10" x14ac:dyDescent="0.25">
      <c r="A5" s="14" t="s">
        <v>27</v>
      </c>
      <c r="B5" s="7" t="s">
        <v>2</v>
      </c>
      <c r="C5" s="9" t="s">
        <v>28</v>
      </c>
      <c r="D5" s="9" t="s">
        <v>29</v>
      </c>
      <c r="E5" s="10">
        <v>1</v>
      </c>
      <c r="F5" s="14" t="s">
        <v>30</v>
      </c>
      <c r="G5" s="11">
        <v>0</v>
      </c>
      <c r="H5" s="11">
        <v>1079.21</v>
      </c>
      <c r="I5" s="11">
        <v>4316.21</v>
      </c>
    </row>
    <row r="6" spans="1:10" x14ac:dyDescent="0.25">
      <c r="A6" s="14" t="s">
        <v>31</v>
      </c>
      <c r="B6" s="7" t="s">
        <v>9</v>
      </c>
      <c r="C6" s="9" t="s">
        <v>32</v>
      </c>
      <c r="D6" s="9" t="s">
        <v>29</v>
      </c>
      <c r="E6" s="10">
        <v>1</v>
      </c>
      <c r="F6" s="14" t="s">
        <v>33</v>
      </c>
      <c r="G6" s="11">
        <v>0</v>
      </c>
      <c r="H6" s="11">
        <v>500.99</v>
      </c>
      <c r="I6" s="11">
        <v>2003.96</v>
      </c>
    </row>
    <row r="7" spans="1:10" x14ac:dyDescent="0.25">
      <c r="A7" s="14" t="s">
        <v>34</v>
      </c>
      <c r="B7" s="7" t="s">
        <v>35</v>
      </c>
      <c r="C7" s="9" t="s">
        <v>36</v>
      </c>
      <c r="D7" s="9" t="s">
        <v>29</v>
      </c>
      <c r="E7" s="10">
        <v>1</v>
      </c>
      <c r="F7" s="14" t="s">
        <v>37</v>
      </c>
      <c r="G7" s="11">
        <v>0</v>
      </c>
      <c r="H7" s="11">
        <v>308.3</v>
      </c>
      <c r="I7" s="11">
        <v>1288</v>
      </c>
    </row>
    <row r="8" spans="1:10" x14ac:dyDescent="0.25">
      <c r="A8" s="14" t="s">
        <v>38</v>
      </c>
      <c r="B8" s="7" t="s">
        <v>8</v>
      </c>
      <c r="C8" s="9" t="s">
        <v>39</v>
      </c>
      <c r="D8" s="9" t="s">
        <v>29</v>
      </c>
      <c r="E8" s="10">
        <v>1</v>
      </c>
      <c r="F8" s="14" t="s">
        <v>40</v>
      </c>
      <c r="G8" s="11">
        <v>0</v>
      </c>
      <c r="H8" s="11">
        <v>770.75</v>
      </c>
      <c r="I8" s="11">
        <v>3083.01</v>
      </c>
    </row>
    <row r="9" spans="1:10" x14ac:dyDescent="0.25">
      <c r="A9" s="14" t="s">
        <v>41</v>
      </c>
      <c r="B9" s="7" t="s">
        <v>8</v>
      </c>
      <c r="C9" s="9" t="s">
        <v>42</v>
      </c>
      <c r="D9" s="9" t="s">
        <v>29</v>
      </c>
      <c r="E9" s="10">
        <v>1</v>
      </c>
      <c r="F9" s="14" t="s">
        <v>248</v>
      </c>
      <c r="G9" s="11">
        <v>0</v>
      </c>
      <c r="H9" s="11">
        <v>770.75</v>
      </c>
      <c r="I9" s="11">
        <v>3083.01</v>
      </c>
    </row>
    <row r="10" spans="1:10" x14ac:dyDescent="0.25">
      <c r="A10" s="14" t="s">
        <v>43</v>
      </c>
      <c r="B10" s="9" t="s">
        <v>2</v>
      </c>
      <c r="C10" s="9" t="s">
        <v>44</v>
      </c>
      <c r="D10" s="9" t="s">
        <v>29</v>
      </c>
      <c r="E10" s="10">
        <v>1</v>
      </c>
      <c r="F10" s="14" t="s">
        <v>241</v>
      </c>
      <c r="G10" s="11">
        <v>0</v>
      </c>
      <c r="H10" s="11">
        <v>1079.21</v>
      </c>
      <c r="I10" s="11">
        <v>4316.21</v>
      </c>
    </row>
    <row r="11" spans="1:10" ht="45" x14ac:dyDescent="0.25">
      <c r="A11" s="15" t="s">
        <v>45</v>
      </c>
      <c r="B11" s="15" t="s">
        <v>46</v>
      </c>
      <c r="C11" s="16" t="s">
        <v>47</v>
      </c>
      <c r="D11" s="16" t="s">
        <v>48</v>
      </c>
      <c r="E11" s="16" t="s">
        <v>49</v>
      </c>
      <c r="F11" s="17"/>
      <c r="G11" s="16" t="s">
        <v>50</v>
      </c>
      <c r="H11" s="16" t="s">
        <v>51</v>
      </c>
      <c r="I11" s="16" t="s">
        <v>52</v>
      </c>
    </row>
    <row r="12" spans="1:10" x14ac:dyDescent="0.25">
      <c r="A12" s="18" t="s">
        <v>54</v>
      </c>
      <c r="B12" s="10" t="s">
        <v>55</v>
      </c>
      <c r="C12" s="19">
        <f ca="1">SUMIFS($E$7:$E$13,$B$7:$B$13,"DAS",$D$7:$D$13,"&lt;&gt;VAGO")</f>
        <v>0</v>
      </c>
      <c r="D12" s="19">
        <f ca="1">SUMIFS($E$7:$E$13,$B$7:$B$13,"DAS",$D$7:$D$13,"VAGO")</f>
        <v>0</v>
      </c>
      <c r="E12" s="19">
        <f t="shared" ref="E12:E22" ca="1" si="0">C12+D12</f>
        <v>0</v>
      </c>
      <c r="F12" s="20"/>
      <c r="G12" s="21">
        <f ca="1">SUMIF($B$7:$B$13,"DAS",$G$7:$G$13)</f>
        <v>0</v>
      </c>
      <c r="H12" s="21">
        <f ca="1">SUMIF($B$7:$B$13,"DAS",$H$7:$H$13)</f>
        <v>0</v>
      </c>
      <c r="I12" s="21">
        <f ca="1">SUMIF($B$7:$B$13,"DAS",$I$7:$I$13)</f>
        <v>0</v>
      </c>
    </row>
    <row r="13" spans="1:10" x14ac:dyDescent="0.25">
      <c r="A13" s="18" t="s">
        <v>56</v>
      </c>
      <c r="B13" s="10" t="s">
        <v>0</v>
      </c>
      <c r="C13" s="19">
        <f ca="1">SUMIFS($E$7:$E$13,$B$7:$B$13,"DAS-1",$D$7:$D$13,"&lt;&gt;VAGO")</f>
        <v>1</v>
      </c>
      <c r="D13" s="19">
        <f ca="1">SUMIFS($E$7:$E$13,$B$7:$B$13,"DAS-1",$D$7:$D$13,"VAGO")</f>
        <v>0</v>
      </c>
      <c r="E13" s="19">
        <f t="shared" ca="1" si="0"/>
        <v>1</v>
      </c>
      <c r="F13" s="23"/>
      <c r="G13" s="21">
        <f ca="1">SUMIF($B$7:$B$13,"DAS-1",$G$7:$G$13)</f>
        <v>0</v>
      </c>
      <c r="H13" s="21">
        <f ca="1">SUMIF($B$7:$B$13,"DAS-1",$H$7:$H$13)</f>
        <v>8479.34</v>
      </c>
      <c r="I13" s="21">
        <f ca="1">SUMIF($B$7:$B$13,"DAS-1",$I$7:$I$13)</f>
        <v>7973.3</v>
      </c>
    </row>
    <row r="14" spans="1:10" x14ac:dyDescent="0.25">
      <c r="A14" s="18" t="s">
        <v>57</v>
      </c>
      <c r="B14" s="10" t="s">
        <v>58</v>
      </c>
      <c r="C14" s="19">
        <f>SUMIFS($E$7:$E$13,$B$7:$B$13,"DAS-2",$D$7:$D$13,"&lt;&gt;VAGO")</f>
        <v>0</v>
      </c>
      <c r="D14" s="19">
        <f>SUMIFS($E$7:$E$13,$B$7:$B$13,"DAS-2",$D$7:$D$13,"VAGO")</f>
        <v>0</v>
      </c>
      <c r="E14" s="19">
        <f t="shared" si="0"/>
        <v>0</v>
      </c>
      <c r="F14" s="23"/>
      <c r="G14" s="21">
        <f>SUMIF($B$7:$B$13,"DAS-2",$G$7:$G$13)</f>
        <v>0</v>
      </c>
      <c r="H14" s="21">
        <f>SUMIF($B$7:$B$13,"DAS-2",$H$7:$H$13)</f>
        <v>0</v>
      </c>
      <c r="I14" s="21">
        <f>SUMIF($B$7:$B$13,"DAS-2",$I$7:$I$13)</f>
        <v>0</v>
      </c>
    </row>
    <row r="15" spans="1:10" x14ac:dyDescent="0.25">
      <c r="A15" s="18" t="s">
        <v>59</v>
      </c>
      <c r="B15" s="10" t="s">
        <v>60</v>
      </c>
      <c r="C15" s="19">
        <f>SUMIFS($E$7:$E$13,$B$7:$B$13,"DAS-3",$D$7:$D$13,"&lt;&gt;VAGO")</f>
        <v>0</v>
      </c>
      <c r="D15" s="19">
        <f>SUMIFS($E$7:$E$13,$B$7:$B$13,"DAS-3",$D$7:$D$13,"VAGO")</f>
        <v>0</v>
      </c>
      <c r="E15" s="19">
        <f t="shared" si="0"/>
        <v>0</v>
      </c>
      <c r="F15" s="23"/>
      <c r="G15" s="21">
        <f>SUMIF($B$7:$B$13,"DAS-3",$G$7:$G$13)</f>
        <v>0</v>
      </c>
      <c r="H15" s="21">
        <f>SUMIF($B$7:$B$13,"DAS-3",$H$7:$H$13)</f>
        <v>0</v>
      </c>
      <c r="I15" s="21">
        <f>SUMIF($B$7:$B$13,"DAS-3",$I$7:$I$13)</f>
        <v>0</v>
      </c>
    </row>
    <row r="16" spans="1:10" x14ac:dyDescent="0.25">
      <c r="A16" s="24" t="s">
        <v>61</v>
      </c>
      <c r="B16" s="10" t="s">
        <v>62</v>
      </c>
      <c r="C16" s="19">
        <f>SUMIFS($E$7:$E$13,$B$7:$B$13,"DAS-4",$D$7:$D$13,"&lt;&gt;VAGO")</f>
        <v>0</v>
      </c>
      <c r="D16" s="19">
        <f>SUMIFS($E$7:$E$13,$B$7:$B$13,"DAS-4",$D$7:$D$13,"VAGO")</f>
        <v>0</v>
      </c>
      <c r="E16" s="19">
        <f t="shared" si="0"/>
        <v>0</v>
      </c>
      <c r="F16" s="25"/>
      <c r="G16" s="21">
        <f>SUMIF($B$7:$B$13,"DAS-4",$G$7:$G$13)</f>
        <v>0</v>
      </c>
      <c r="H16" s="21">
        <f>SUMIF($B$7:$B$13,"DAS-4",$H$7:$H$13)</f>
        <v>0</v>
      </c>
      <c r="I16" s="21">
        <f>SUMIF($B$7:$B$13,"DAS-4",$I$7:$I$13)</f>
        <v>0</v>
      </c>
    </row>
    <row r="17" spans="1:9" x14ac:dyDescent="0.25">
      <c r="A17" s="24" t="s">
        <v>63</v>
      </c>
      <c r="B17" s="10" t="s">
        <v>2</v>
      </c>
      <c r="C17" s="19">
        <f>SUMIFS($E$7:$E$13,$B$7:$B$13,"DAS-5",$D$7:$D$13,"&lt;&gt;VAGO")</f>
        <v>1</v>
      </c>
      <c r="D17" s="19">
        <f>SUMIFS($E$7:$E$13,$B$7:$B$13,"DAS-5",$D$7:$D$13,"VAGO")</f>
        <v>0</v>
      </c>
      <c r="E17" s="19">
        <f t="shared" si="0"/>
        <v>1</v>
      </c>
      <c r="F17" s="25"/>
      <c r="G17" s="21">
        <f>SUMIF($B$7:$B$13,"DAS-5",$G$7:$G$13)</f>
        <v>0</v>
      </c>
      <c r="H17" s="21">
        <f>SUMIF($B$7:$B$13,"DAS-5",$H$7:$H$13)</f>
        <v>1079.21</v>
      </c>
      <c r="I17" s="21">
        <f>SUMIF($B$7:$B$13,"DAS-5",$I$7:$I$13)</f>
        <v>4316.21</v>
      </c>
    </row>
    <row r="18" spans="1:9" x14ac:dyDescent="0.25">
      <c r="A18" s="24" t="s">
        <v>64</v>
      </c>
      <c r="B18" s="10" t="s">
        <v>65</v>
      </c>
      <c r="C18" s="19">
        <f>SUMIFS($E$7:$E$13,$B$7:$B$13,"CAA-1",$D$7:$D$13,"&lt;&gt;VAGO")</f>
        <v>0</v>
      </c>
      <c r="D18" s="19">
        <f>SUMIFS($E$7:$E$13,$B$7:$B$13,"CAA-1",$D$7:$D$13,"VAGO")</f>
        <v>0</v>
      </c>
      <c r="E18" s="19">
        <f t="shared" si="0"/>
        <v>0</v>
      </c>
      <c r="F18" s="25"/>
      <c r="G18" s="21">
        <f>SUMIF($B$7:$B$13,"CAA-1",$G$7:$G$13)</f>
        <v>0</v>
      </c>
      <c r="H18" s="21">
        <f>SUMIF($B$7:$B$13,"CAA-1",$H$7:$H$13)</f>
        <v>0</v>
      </c>
      <c r="I18" s="21">
        <f>SUMIF($B$7:$B$13,"CAA-1",$I$7:$I$13)</f>
        <v>0</v>
      </c>
    </row>
    <row r="19" spans="1:9" x14ac:dyDescent="0.25">
      <c r="A19" s="24" t="s">
        <v>66</v>
      </c>
      <c r="B19" s="10" t="s">
        <v>8</v>
      </c>
      <c r="C19" s="19">
        <f>SUMIFS($E$7:$E$13,$B$7:$B$13,"CAA-2",$D$7:$D$13,"&lt;&gt;VAGO")</f>
        <v>2</v>
      </c>
      <c r="D19" s="19">
        <f>SUMIFS($E$7:$E$13,$B$7:$B$13,"CAA-2",$D$7:$D$13,"VAGO")</f>
        <v>0</v>
      </c>
      <c r="E19" s="19">
        <f t="shared" si="0"/>
        <v>2</v>
      </c>
      <c r="F19" s="25"/>
      <c r="G19" s="21">
        <f>SUMIF($B$7:$B$13,"CAA-2",$G$7:$G$13)</f>
        <v>0</v>
      </c>
      <c r="H19" s="21">
        <f>SUMIF($B$7:$B$13,"CAA-2",$H$7:$H$13)</f>
        <v>1541.5</v>
      </c>
      <c r="I19" s="21">
        <f>SUMIF($B$7:$B$13,"CAA-2",$I$7:$I$13)</f>
        <v>6166.02</v>
      </c>
    </row>
    <row r="20" spans="1:9" x14ac:dyDescent="0.25">
      <c r="A20" s="24" t="s">
        <v>67</v>
      </c>
      <c r="B20" s="10" t="s">
        <v>9</v>
      </c>
      <c r="C20" s="19">
        <f>SUMIFS($E$7:$E$13,$B$7:$B$13,"CAA-3",$D$7:$D$13,"&lt;&gt;VAGO")</f>
        <v>0</v>
      </c>
      <c r="D20" s="19">
        <f>SUMIFS($E$7:$E$13,$B$7:$B$13,"CAA-3",$D$7:$D$13,"VAGO")</f>
        <v>0</v>
      </c>
      <c r="E20" s="19">
        <f t="shared" si="0"/>
        <v>0</v>
      </c>
      <c r="F20" s="23"/>
      <c r="G20" s="21">
        <f>SUMIF($B$7:$B$13,"CAA-3",$G$7:$G$13)</f>
        <v>0</v>
      </c>
      <c r="H20" s="21">
        <f>SUMIF($B$7:$B$13,"CAA-3",$H$7:$H$13)</f>
        <v>0</v>
      </c>
      <c r="I20" s="21">
        <f>SUMIF($B$7:$B$13,"CAA-3",$I$7:$I$13)</f>
        <v>0</v>
      </c>
    </row>
    <row r="21" spans="1:9" x14ac:dyDescent="0.25">
      <c r="A21" s="24" t="s">
        <v>68</v>
      </c>
      <c r="B21" s="10" t="s">
        <v>35</v>
      </c>
      <c r="C21" s="19">
        <f>SUMIFS($E$7:$E$13,$B$7:$B$13,"CAA-4",$D$7:$D$13,"&lt;&gt;VAGO")</f>
        <v>1</v>
      </c>
      <c r="D21" s="19">
        <f>SUMIFS($E$7:$E$13,$B$7:$B$13,"CAA-4",$D$7:$D$13,"VAGO")</f>
        <v>0</v>
      </c>
      <c r="E21" s="19">
        <f t="shared" si="0"/>
        <v>1</v>
      </c>
      <c r="F21" s="23"/>
      <c r="G21" s="21">
        <f>SUMIF($B$7:$B$13,"CAA-4",$G$7:$G$13)</f>
        <v>0</v>
      </c>
      <c r="H21" s="21">
        <f>SUMIF($B$7:$B$13,"CAA-4",$H$7:$H$13)</f>
        <v>308.3</v>
      </c>
      <c r="I21" s="21">
        <f>SUMIF($B$7:$B$13,"CAA-4",$I$7:$I$13)</f>
        <v>1288</v>
      </c>
    </row>
    <row r="22" spans="1:9" x14ac:dyDescent="0.25">
      <c r="A22" s="24" t="s">
        <v>69</v>
      </c>
      <c r="B22" s="10" t="s">
        <v>70</v>
      </c>
      <c r="C22" s="19">
        <f>SUMIFS($E$7:$E$13,$B$7:$B$13,"CAA-5",$D$7:$D$13,"&lt;&gt;VAGO")</f>
        <v>0</v>
      </c>
      <c r="D22" s="19">
        <f>SUMIFS($E$7:$E$13,$B$7:$B$13,"CAA-5",$D$7:$D$13,"VAGO")</f>
        <v>0</v>
      </c>
      <c r="E22" s="19">
        <f t="shared" si="0"/>
        <v>0</v>
      </c>
      <c r="F22" s="23"/>
      <c r="G22" s="21">
        <f>SUMIF($B$7:$B$13,"CAA-5",$G$7:$G$13)</f>
        <v>0</v>
      </c>
      <c r="H22" s="21">
        <f>SUMIF($B$7:$B$13,"CAA-5",$H$7:$H$13)</f>
        <v>0</v>
      </c>
      <c r="I22" s="21">
        <f>SUMIF($B$7:$B$13,"CAA-5",$I$7:$I$13)</f>
        <v>0</v>
      </c>
    </row>
    <row r="23" spans="1:9" x14ac:dyDescent="0.25">
      <c r="A23" s="15" t="s">
        <v>71</v>
      </c>
      <c r="B23" s="17"/>
      <c r="C23" s="16">
        <f ca="1">SUM(C12:C22)</f>
        <v>7</v>
      </c>
      <c r="D23" s="16">
        <f ca="1">SUM(D12:D22)</f>
        <v>0</v>
      </c>
      <c r="E23" s="16">
        <f ca="1">SUM(E12:E22)</f>
        <v>7</v>
      </c>
      <c r="F23" s="17"/>
      <c r="G23" s="26">
        <f ca="1">SUM(G12:G22)</f>
        <v>0</v>
      </c>
      <c r="H23" s="26">
        <f ca="1">SUM(H12:H22)</f>
        <v>12366.33</v>
      </c>
      <c r="I23" s="26">
        <f ca="1">SUM(I12:I22)</f>
        <v>23521.24</v>
      </c>
    </row>
    <row r="24" spans="1:9" x14ac:dyDescent="0.25">
      <c r="A24" s="22"/>
      <c r="B24" s="22"/>
      <c r="C24" s="22"/>
      <c r="D24" s="22"/>
      <c r="E24" s="22"/>
      <c r="F24" s="22"/>
      <c r="G24" s="22"/>
      <c r="H24" s="13"/>
      <c r="I24" s="13"/>
    </row>
    <row r="25" spans="1:9" x14ac:dyDescent="0.25">
      <c r="A25" s="69" t="s">
        <v>72</v>
      </c>
      <c r="B25" s="51"/>
      <c r="C25" s="51"/>
      <c r="D25" s="51"/>
      <c r="E25" s="51"/>
      <c r="F25" s="51"/>
      <c r="G25" s="51"/>
      <c r="H25" s="51"/>
      <c r="I25" s="52"/>
    </row>
    <row r="26" spans="1:9" ht="45" x14ac:dyDescent="0.25">
      <c r="A26" s="5" t="s">
        <v>73</v>
      </c>
      <c r="B26" s="5" t="s">
        <v>74</v>
      </c>
      <c r="C26" s="5" t="s">
        <v>75</v>
      </c>
      <c r="D26" s="5" t="s">
        <v>76</v>
      </c>
      <c r="E26" s="5" t="s">
        <v>77</v>
      </c>
      <c r="F26" s="5" t="s">
        <v>78</v>
      </c>
      <c r="G26" s="5" t="s">
        <v>79</v>
      </c>
      <c r="H26" s="5" t="s">
        <v>80</v>
      </c>
      <c r="I26" s="5" t="s">
        <v>81</v>
      </c>
    </row>
    <row r="27" spans="1:9" ht="15" customHeight="1" x14ac:dyDescent="0.25">
      <c r="A27" s="39" t="s">
        <v>82</v>
      </c>
      <c r="B27" s="30" t="s">
        <v>1</v>
      </c>
      <c r="C27" s="9" t="s">
        <v>39</v>
      </c>
      <c r="D27" s="9" t="s">
        <v>25</v>
      </c>
      <c r="E27" s="10">
        <v>1</v>
      </c>
      <c r="F27" s="46" t="s">
        <v>83</v>
      </c>
      <c r="G27" s="11">
        <v>7691</v>
      </c>
      <c r="H27" s="11">
        <v>3083.01</v>
      </c>
      <c r="I27" s="12">
        <f t="shared" ref="I27:I30" si="1">SUM(G27:H27)</f>
        <v>10774.01</v>
      </c>
    </row>
    <row r="28" spans="1:9" x14ac:dyDescent="0.25">
      <c r="A28" s="39" t="s">
        <v>84</v>
      </c>
      <c r="B28" s="30" t="s">
        <v>3</v>
      </c>
      <c r="C28" s="9" t="s">
        <v>85</v>
      </c>
      <c r="D28" s="9" t="s">
        <v>25</v>
      </c>
      <c r="E28" s="10">
        <v>1</v>
      </c>
      <c r="F28" s="46" t="s">
        <v>86</v>
      </c>
      <c r="G28" s="11">
        <v>8479.33</v>
      </c>
      <c r="H28" s="11">
        <v>4316.21</v>
      </c>
      <c r="I28" s="12">
        <f t="shared" si="1"/>
        <v>12795.54</v>
      </c>
    </row>
    <row r="29" spans="1:9" x14ac:dyDescent="0.25">
      <c r="A29" s="39" t="s">
        <v>87</v>
      </c>
      <c r="B29" s="30" t="s">
        <v>3</v>
      </c>
      <c r="C29" s="9" t="s">
        <v>88</v>
      </c>
      <c r="D29" s="9" t="s">
        <v>25</v>
      </c>
      <c r="E29" s="10">
        <v>1</v>
      </c>
      <c r="F29" s="39" t="s">
        <v>239</v>
      </c>
      <c r="G29" s="11">
        <v>7691</v>
      </c>
      <c r="H29" s="11">
        <v>4316.21</v>
      </c>
      <c r="I29" s="12">
        <f t="shared" si="1"/>
        <v>12007.21</v>
      </c>
    </row>
    <row r="30" spans="1:9" x14ac:dyDescent="0.25">
      <c r="A30" s="39" t="s">
        <v>89</v>
      </c>
      <c r="B30" s="30" t="s">
        <v>3</v>
      </c>
      <c r="C30" s="9" t="s">
        <v>39</v>
      </c>
      <c r="D30" s="9" t="s">
        <v>25</v>
      </c>
      <c r="E30" s="10">
        <v>1</v>
      </c>
      <c r="F30" s="39" t="s">
        <v>240</v>
      </c>
      <c r="G30" s="11">
        <v>5933.35</v>
      </c>
      <c r="H30" s="11">
        <v>4316.21</v>
      </c>
      <c r="I30" s="12">
        <f t="shared" si="1"/>
        <v>10249.560000000001</v>
      </c>
    </row>
    <row r="31" spans="1:9" ht="45" x14ac:dyDescent="0.25">
      <c r="A31" s="15" t="s">
        <v>90</v>
      </c>
      <c r="B31" s="15" t="s">
        <v>91</v>
      </c>
      <c r="C31" s="16" t="s">
        <v>92</v>
      </c>
      <c r="D31" s="16" t="s">
        <v>93</v>
      </c>
      <c r="E31" s="16" t="s">
        <v>94</v>
      </c>
      <c r="F31" s="32"/>
      <c r="G31" s="16" t="s">
        <v>95</v>
      </c>
      <c r="H31" s="16" t="s">
        <v>96</v>
      </c>
      <c r="I31" s="16" t="s">
        <v>97</v>
      </c>
    </row>
    <row r="32" spans="1:9" x14ac:dyDescent="0.25">
      <c r="A32" s="18" t="s">
        <v>98</v>
      </c>
      <c r="B32" s="33" t="s">
        <v>99</v>
      </c>
      <c r="C32" s="19">
        <f ca="1">SUMIFS($E$30:$E$33,$B$30:$B$33,"FDA",$D$30:$D$33,"&lt;&gt;VAGO")</f>
        <v>0</v>
      </c>
      <c r="D32" s="19">
        <f ca="1">SUMIFS($E$30:$E$33,$B$30:$B$33,"FDA",$D$30:$D$33,"VAGO")</f>
        <v>0</v>
      </c>
      <c r="E32" s="19">
        <f t="shared" ref="E32:E36" ca="1" si="2">C32+D32</f>
        <v>0</v>
      </c>
      <c r="F32" s="20"/>
      <c r="G32" s="12">
        <f ca="1">SUMIF($B$30:$B$33,"FDA",$G$30:$G$33)</f>
        <v>0</v>
      </c>
      <c r="H32" s="12">
        <f ca="1">SUMIF($B$30:$B$33,"FDA",$H$30:$H$33)</f>
        <v>0</v>
      </c>
      <c r="I32" s="12">
        <f ca="1">SUMIF($B$30:$B$33,"FDA",$I$30:$I$33)</f>
        <v>0</v>
      </c>
    </row>
    <row r="33" spans="1:9" x14ac:dyDescent="0.25">
      <c r="A33" s="18" t="s">
        <v>100</v>
      </c>
      <c r="B33" s="33" t="s">
        <v>101</v>
      </c>
      <c r="C33" s="19">
        <f ca="1">SUMIFS($E$30:$E$33,$B$30:$B$33,"FDA-1",$D$30:$D$33,"&lt;&gt;VAGO")</f>
        <v>0</v>
      </c>
      <c r="D33" s="19">
        <f ca="1">SUMIFS($E$30:$E$33,$B$30:$B$33,"FDA-1",$D$30:$D$33,"VAGO")</f>
        <v>0</v>
      </c>
      <c r="E33" s="19">
        <f t="shared" ca="1" si="2"/>
        <v>0</v>
      </c>
      <c r="F33" s="20"/>
      <c r="G33" s="12">
        <f ca="1">SUMIF($B$30:$B$33,"FDA-1",$G$30:$G$33)</f>
        <v>0</v>
      </c>
      <c r="H33" s="12">
        <f ca="1">SUMIF($B$30:$B$33,"FDA-1",$H$30:$H$33)</f>
        <v>0</v>
      </c>
      <c r="I33" s="12">
        <f ca="1">SUMIF($B$30:$B$33,"FDA-1",$I$30:$I$33)</f>
        <v>0</v>
      </c>
    </row>
    <row r="34" spans="1:9" x14ac:dyDescent="0.25">
      <c r="A34" s="18" t="s">
        <v>102</v>
      </c>
      <c r="B34" s="33" t="s">
        <v>103</v>
      </c>
      <c r="C34" s="19">
        <f>SUMIFS($E$30:$E$33,$B$30:$B$33,"FDA-2",$D$30:$D$33,"&lt;&gt;VAGO")</f>
        <v>0</v>
      </c>
      <c r="D34" s="19">
        <f>SUMIFS($E$30:$E$33,$B$30:$B$33,"FDA-2",$D$30:$D$33,"VAGO")</f>
        <v>0</v>
      </c>
      <c r="E34" s="19">
        <f t="shared" si="2"/>
        <v>0</v>
      </c>
      <c r="F34" s="23"/>
      <c r="G34" s="12">
        <f>SUMIF($B$30:$B$33,"FDA-2",$G$30:$G$33)</f>
        <v>0</v>
      </c>
      <c r="H34" s="12">
        <f>SUMIF($B$30:$B$33,"FDA-2",$H$30:$H$33)</f>
        <v>0</v>
      </c>
      <c r="I34" s="12">
        <f>SUMIF($B$30:$B$33,"FDA-2",$I$30:$I$33)</f>
        <v>0</v>
      </c>
    </row>
    <row r="35" spans="1:9" x14ac:dyDescent="0.25">
      <c r="A35" s="18" t="s">
        <v>104</v>
      </c>
      <c r="B35" s="33" t="s">
        <v>3</v>
      </c>
      <c r="C35" s="19">
        <f>SUMIFS($E$30:$E$33,$B$30:$B$33,"FDA-3",$D$30:$D$33,"&lt;&gt;VAGO")</f>
        <v>1</v>
      </c>
      <c r="D35" s="19">
        <f>SUMIFS($E$30:$E$33,$B$30:$B$33,"FDA-3",$D$30:$D$33,"VAGO")</f>
        <v>0</v>
      </c>
      <c r="E35" s="19">
        <f t="shared" si="2"/>
        <v>1</v>
      </c>
      <c r="F35" s="25"/>
      <c r="G35" s="12">
        <f>SUMIF($B$30:$B$33,"FDA-3",$G$30:$G$33)</f>
        <v>5933.35</v>
      </c>
      <c r="H35" s="12">
        <f>SUMIF($B$30:$B$33,"FDA-3",$H$30:$H$33)</f>
        <v>4316.21</v>
      </c>
      <c r="I35" s="12">
        <f>SUMIF($B$30:$B$33,"FDA-3",$I$30:$I$33)</f>
        <v>10249.560000000001</v>
      </c>
    </row>
    <row r="36" spans="1:9" x14ac:dyDescent="0.25">
      <c r="A36" s="18" t="s">
        <v>105</v>
      </c>
      <c r="B36" s="33" t="s">
        <v>1</v>
      </c>
      <c r="C36" s="19">
        <f>SUMIFS($E$30:$E$33,$B$30:$B$33,"FDA-4",$D$30:$D$33,"&lt;&gt;VAGO")</f>
        <v>0</v>
      </c>
      <c r="D36" s="19">
        <f>SUMIFS($E$30:$E$33,$B$30:$B$33,"FDA-4",$D$30:$D$33,"VAGO")</f>
        <v>0</v>
      </c>
      <c r="E36" s="19">
        <f t="shared" si="2"/>
        <v>0</v>
      </c>
      <c r="F36" s="23"/>
      <c r="G36" s="12">
        <f>SUMIF($B$30:$B$33,"FDA-4",$G$30:$G$33)</f>
        <v>0</v>
      </c>
      <c r="H36" s="12">
        <f>SUMIF($B$30:$B$33,"FDA-4",$H$30:$H$33)</f>
        <v>0</v>
      </c>
      <c r="I36" s="12">
        <f>SUMIF($B$30:$B$33,"FDA-4",$I$30:$I$33)</f>
        <v>0</v>
      </c>
    </row>
    <row r="37" spans="1:9" ht="30" x14ac:dyDescent="0.25">
      <c r="A37" s="15" t="s">
        <v>106</v>
      </c>
      <c r="B37" s="32"/>
      <c r="C37" s="16">
        <f t="shared" ref="C37:E37" ca="1" si="3">SUM(C33:C36)</f>
        <v>4</v>
      </c>
      <c r="D37" s="16">
        <f t="shared" ca="1" si="3"/>
        <v>0</v>
      </c>
      <c r="E37" s="16">
        <f t="shared" ca="1" si="3"/>
        <v>4</v>
      </c>
      <c r="F37" s="32"/>
      <c r="G37" s="34">
        <f t="shared" ref="G37:I37" ca="1" si="4">SUM(G32:G36)</f>
        <v>28238.09</v>
      </c>
      <c r="H37" s="34">
        <f t="shared" ca="1" si="4"/>
        <v>13820.380000000001</v>
      </c>
      <c r="I37" s="34">
        <f t="shared" ca="1" si="4"/>
        <v>42058.47</v>
      </c>
    </row>
    <row r="38" spans="1:9" x14ac:dyDescent="0.25">
      <c r="A38" s="27"/>
      <c r="B38" s="27"/>
      <c r="C38" s="27"/>
      <c r="D38" s="27"/>
      <c r="E38" s="27"/>
      <c r="F38" s="27"/>
      <c r="G38" s="27"/>
      <c r="H38" s="27"/>
      <c r="I38" s="3"/>
    </row>
    <row r="39" spans="1:9" x14ac:dyDescent="0.25">
      <c r="A39" s="69" t="s">
        <v>107</v>
      </c>
      <c r="B39" s="51"/>
      <c r="C39" s="51"/>
      <c r="D39" s="51"/>
      <c r="E39" s="51"/>
      <c r="F39" s="51"/>
      <c r="G39" s="51"/>
      <c r="H39" s="51"/>
      <c r="I39" s="52"/>
    </row>
    <row r="40" spans="1:9" ht="45" x14ac:dyDescent="0.25">
      <c r="A40" s="35" t="s">
        <v>108</v>
      </c>
      <c r="B40" s="5" t="s">
        <v>109</v>
      </c>
      <c r="C40" s="5" t="s">
        <v>110</v>
      </c>
      <c r="D40" s="5" t="s">
        <v>111</v>
      </c>
      <c r="E40" s="5" t="s">
        <v>112</v>
      </c>
      <c r="F40" s="5" t="s">
        <v>113</v>
      </c>
      <c r="G40" s="5" t="s">
        <v>114</v>
      </c>
      <c r="H40" s="5" t="s">
        <v>115</v>
      </c>
      <c r="I40" s="5" t="s">
        <v>116</v>
      </c>
    </row>
    <row r="41" spans="1:9" x14ac:dyDescent="0.25">
      <c r="A41" s="36"/>
      <c r="B41" s="37" t="s">
        <v>4</v>
      </c>
      <c r="C41" s="37"/>
      <c r="D41" s="9" t="s">
        <v>25</v>
      </c>
      <c r="E41" s="10">
        <v>1</v>
      </c>
      <c r="F41" s="36" t="s">
        <v>250</v>
      </c>
      <c r="G41" s="11">
        <v>8075.56</v>
      </c>
      <c r="H41" s="11">
        <v>1392.8</v>
      </c>
      <c r="I41" s="12">
        <f>SUM(G41:H41)</f>
        <v>9468.36</v>
      </c>
    </row>
    <row r="42" spans="1:9" x14ac:dyDescent="0.25">
      <c r="A42" s="39"/>
      <c r="B42" s="37" t="s">
        <v>4</v>
      </c>
      <c r="C42" s="9"/>
      <c r="D42" s="9" t="s">
        <v>25</v>
      </c>
      <c r="E42" s="10">
        <v>1</v>
      </c>
      <c r="F42" s="39" t="s">
        <v>289</v>
      </c>
      <c r="G42" s="11">
        <v>7691</v>
      </c>
      <c r="H42" s="11">
        <v>1392.8</v>
      </c>
      <c r="I42" s="12">
        <f t="shared" ref="I42:I75" si="5">SUM(G42:H42)</f>
        <v>9083.7999999999993</v>
      </c>
    </row>
    <row r="43" spans="1:9" x14ac:dyDescent="0.25">
      <c r="A43" s="39"/>
      <c r="B43" s="37" t="s">
        <v>4</v>
      </c>
      <c r="C43" s="9"/>
      <c r="D43" s="9" t="s">
        <v>25</v>
      </c>
      <c r="E43" s="10">
        <v>1</v>
      </c>
      <c r="F43" s="39" t="s">
        <v>242</v>
      </c>
      <c r="G43" s="11">
        <v>8075.56</v>
      </c>
      <c r="H43" s="11">
        <v>1392.8</v>
      </c>
      <c r="I43" s="12">
        <f t="shared" si="5"/>
        <v>9468.36</v>
      </c>
    </row>
    <row r="44" spans="1:9" x14ac:dyDescent="0.25">
      <c r="A44" s="39"/>
      <c r="B44" s="37" t="s">
        <v>4</v>
      </c>
      <c r="C44" s="9"/>
      <c r="D44" s="9" t="s">
        <v>25</v>
      </c>
      <c r="E44" s="10">
        <v>1</v>
      </c>
      <c r="F44" s="39" t="s">
        <v>117</v>
      </c>
      <c r="G44" s="11">
        <v>7691</v>
      </c>
      <c r="H44" s="11">
        <v>1392.8</v>
      </c>
      <c r="I44" s="12">
        <f t="shared" si="5"/>
        <v>9083.7999999999993</v>
      </c>
    </row>
    <row r="45" spans="1:9" x14ac:dyDescent="0.25">
      <c r="A45" s="39"/>
      <c r="B45" s="37" t="s">
        <v>4</v>
      </c>
      <c r="C45" s="9"/>
      <c r="D45" s="9" t="s">
        <v>25</v>
      </c>
      <c r="E45" s="10">
        <v>1</v>
      </c>
      <c r="F45" s="39" t="s">
        <v>118</v>
      </c>
      <c r="G45" s="11">
        <v>8299.11</v>
      </c>
      <c r="H45" s="11">
        <v>1392.8</v>
      </c>
      <c r="I45" s="12">
        <f t="shared" si="5"/>
        <v>9691.91</v>
      </c>
    </row>
    <row r="46" spans="1:9" x14ac:dyDescent="0.25">
      <c r="A46" s="39"/>
      <c r="B46" s="37" t="s">
        <v>4</v>
      </c>
      <c r="C46" s="9"/>
      <c r="D46" s="9" t="s">
        <v>25</v>
      </c>
      <c r="E46" s="10">
        <v>1</v>
      </c>
      <c r="F46" s="39" t="s">
        <v>119</v>
      </c>
      <c r="G46" s="11">
        <v>8075.56</v>
      </c>
      <c r="H46" s="11">
        <v>1392.8</v>
      </c>
      <c r="I46" s="12">
        <f t="shared" si="5"/>
        <v>9468.36</v>
      </c>
    </row>
    <row r="47" spans="1:9" x14ac:dyDescent="0.25">
      <c r="A47" s="39"/>
      <c r="B47" s="37" t="s">
        <v>4</v>
      </c>
      <c r="C47" s="9"/>
      <c r="D47" s="9" t="s">
        <v>25</v>
      </c>
      <c r="E47" s="10">
        <v>1</v>
      </c>
      <c r="F47" s="39" t="s">
        <v>120</v>
      </c>
      <c r="G47" s="11">
        <v>7691</v>
      </c>
      <c r="H47" s="11">
        <v>1392.8</v>
      </c>
      <c r="I47" s="12">
        <f t="shared" si="5"/>
        <v>9083.7999999999993</v>
      </c>
    </row>
    <row r="48" spans="1:9" x14ac:dyDescent="0.25">
      <c r="A48" s="39"/>
      <c r="B48" s="37" t="s">
        <v>4</v>
      </c>
      <c r="C48" s="9"/>
      <c r="D48" s="9" t="s">
        <v>25</v>
      </c>
      <c r="E48" s="10">
        <v>1</v>
      </c>
      <c r="F48" s="39" t="s">
        <v>243</v>
      </c>
      <c r="G48" s="11">
        <v>7691</v>
      </c>
      <c r="H48" s="11">
        <v>1392.8</v>
      </c>
      <c r="I48" s="12">
        <f t="shared" si="5"/>
        <v>9083.7999999999993</v>
      </c>
    </row>
    <row r="49" spans="1:9" x14ac:dyDescent="0.25">
      <c r="A49" s="39"/>
      <c r="B49" s="37" t="s">
        <v>4</v>
      </c>
      <c r="C49" s="9"/>
      <c r="D49" s="9" t="s">
        <v>25</v>
      </c>
      <c r="E49" s="10">
        <v>1</v>
      </c>
      <c r="F49" s="39" t="s">
        <v>245</v>
      </c>
      <c r="G49" s="11">
        <v>8075.56</v>
      </c>
      <c r="H49" s="11">
        <v>1392.8</v>
      </c>
      <c r="I49" s="12">
        <f t="shared" si="5"/>
        <v>9468.36</v>
      </c>
    </row>
    <row r="50" spans="1:9" x14ac:dyDescent="0.25">
      <c r="A50" s="39"/>
      <c r="B50" s="37" t="s">
        <v>4</v>
      </c>
      <c r="C50" s="9"/>
      <c r="D50" s="9" t="s">
        <v>25</v>
      </c>
      <c r="E50" s="10">
        <v>1</v>
      </c>
      <c r="F50" s="39" t="s">
        <v>121</v>
      </c>
      <c r="G50" s="11">
        <v>8075.56</v>
      </c>
      <c r="H50" s="11">
        <v>1392.8</v>
      </c>
      <c r="I50" s="12">
        <f t="shared" si="5"/>
        <v>9468.36</v>
      </c>
    </row>
    <row r="51" spans="1:9" x14ac:dyDescent="0.25">
      <c r="A51" s="39"/>
      <c r="B51" s="37" t="s">
        <v>4</v>
      </c>
      <c r="C51" s="9"/>
      <c r="D51" s="9" t="s">
        <v>25</v>
      </c>
      <c r="E51" s="10">
        <v>1</v>
      </c>
      <c r="F51" s="39" t="s">
        <v>267</v>
      </c>
      <c r="G51" s="11">
        <v>7691</v>
      </c>
      <c r="H51" s="11">
        <v>1392.8</v>
      </c>
      <c r="I51" s="12">
        <f t="shared" si="5"/>
        <v>9083.7999999999993</v>
      </c>
    </row>
    <row r="52" spans="1:9" x14ac:dyDescent="0.25">
      <c r="A52" s="39"/>
      <c r="B52" s="37" t="s">
        <v>4</v>
      </c>
      <c r="C52" s="9"/>
      <c r="D52" s="9" t="s">
        <v>25</v>
      </c>
      <c r="E52" s="10">
        <v>1</v>
      </c>
      <c r="F52" s="39" t="s">
        <v>122</v>
      </c>
      <c r="G52" s="11">
        <v>2295.89</v>
      </c>
      <c r="H52" s="11">
        <v>1392.8</v>
      </c>
      <c r="I52" s="12">
        <f t="shared" si="5"/>
        <v>3688.6899999999996</v>
      </c>
    </row>
    <row r="53" spans="1:9" x14ac:dyDescent="0.25">
      <c r="A53" s="39"/>
      <c r="B53" s="37" t="s">
        <v>4</v>
      </c>
      <c r="C53" s="9"/>
      <c r="D53" s="9" t="s">
        <v>25</v>
      </c>
      <c r="E53" s="10">
        <v>1</v>
      </c>
      <c r="F53" s="39" t="s">
        <v>123</v>
      </c>
      <c r="G53" s="11">
        <v>5125.45</v>
      </c>
      <c r="H53" s="11">
        <v>1392.8</v>
      </c>
      <c r="I53" s="12">
        <f>SUM(G53:H53)</f>
        <v>6518.25</v>
      </c>
    </row>
    <row r="54" spans="1:9" x14ac:dyDescent="0.25">
      <c r="A54" s="39"/>
      <c r="B54" s="37" t="s">
        <v>4</v>
      </c>
      <c r="C54" s="9"/>
      <c r="D54" s="9" t="s">
        <v>25</v>
      </c>
      <c r="E54" s="10">
        <v>1</v>
      </c>
      <c r="F54" s="39" t="s">
        <v>293</v>
      </c>
      <c r="G54" s="11">
        <v>5125.45</v>
      </c>
      <c r="H54" s="11">
        <v>1392.8</v>
      </c>
      <c r="I54" s="12">
        <f t="shared" si="5"/>
        <v>6518.25</v>
      </c>
    </row>
    <row r="55" spans="1:9" x14ac:dyDescent="0.25">
      <c r="A55" s="39"/>
      <c r="B55" s="37" t="s">
        <v>4</v>
      </c>
      <c r="C55" s="9"/>
      <c r="D55" s="9" t="s">
        <v>25</v>
      </c>
      <c r="E55" s="10">
        <v>1</v>
      </c>
      <c r="F55" s="39" t="s">
        <v>124</v>
      </c>
      <c r="G55" s="11">
        <v>5933.35</v>
      </c>
      <c r="H55" s="11">
        <v>1392.8</v>
      </c>
      <c r="I55" s="12">
        <f t="shared" si="5"/>
        <v>7326.1500000000005</v>
      </c>
    </row>
    <row r="56" spans="1:9" x14ac:dyDescent="0.25">
      <c r="A56" s="39"/>
      <c r="B56" s="37" t="s">
        <v>4</v>
      </c>
      <c r="C56" s="9"/>
      <c r="D56" s="9" t="s">
        <v>25</v>
      </c>
      <c r="E56" s="10">
        <v>1</v>
      </c>
      <c r="F56" s="39" t="s">
        <v>268</v>
      </c>
      <c r="G56" s="11">
        <v>5125.45</v>
      </c>
      <c r="H56" s="11">
        <v>1392.8</v>
      </c>
      <c r="I56" s="12">
        <f t="shared" si="5"/>
        <v>6518.25</v>
      </c>
    </row>
    <row r="57" spans="1:9" x14ac:dyDescent="0.25">
      <c r="A57" s="39"/>
      <c r="B57" s="37" t="s">
        <v>4</v>
      </c>
      <c r="C57" s="9"/>
      <c r="D57" s="9" t="s">
        <v>25</v>
      </c>
      <c r="E57" s="10">
        <v>1</v>
      </c>
      <c r="F57" s="39" t="s">
        <v>126</v>
      </c>
      <c r="G57" s="11">
        <v>5404.89</v>
      </c>
      <c r="H57" s="11">
        <v>1392.8</v>
      </c>
      <c r="I57" s="12">
        <f t="shared" si="5"/>
        <v>6797.6900000000005</v>
      </c>
    </row>
    <row r="58" spans="1:9" x14ac:dyDescent="0.25">
      <c r="A58" s="39"/>
      <c r="B58" s="37" t="s">
        <v>4</v>
      </c>
      <c r="C58" s="9"/>
      <c r="D58" s="9" t="s">
        <v>25</v>
      </c>
      <c r="E58" s="10">
        <v>1</v>
      </c>
      <c r="F58" s="39" t="s">
        <v>269</v>
      </c>
      <c r="G58" s="11">
        <v>5298.9</v>
      </c>
      <c r="H58" s="11">
        <v>1392.8</v>
      </c>
      <c r="I58" s="12">
        <f t="shared" si="5"/>
        <v>6691.7</v>
      </c>
    </row>
    <row r="59" spans="1:9" x14ac:dyDescent="0.25">
      <c r="A59" s="39"/>
      <c r="B59" s="37" t="s">
        <v>4</v>
      </c>
      <c r="C59" s="9"/>
      <c r="D59" s="9" t="s">
        <v>128</v>
      </c>
      <c r="E59" s="10">
        <v>1</v>
      </c>
      <c r="F59" s="39" t="s">
        <v>290</v>
      </c>
      <c r="G59" s="11">
        <v>0</v>
      </c>
      <c r="H59" s="11">
        <v>1392.8</v>
      </c>
      <c r="I59" s="12">
        <f t="shared" si="5"/>
        <v>1392.8</v>
      </c>
    </row>
    <row r="60" spans="1:9" x14ac:dyDescent="0.25">
      <c r="A60" s="39"/>
      <c r="B60" s="37" t="s">
        <v>4</v>
      </c>
      <c r="C60" s="9"/>
      <c r="D60" s="9" t="s">
        <v>128</v>
      </c>
      <c r="E60" s="10">
        <v>1</v>
      </c>
      <c r="F60" s="39" t="s">
        <v>271</v>
      </c>
      <c r="G60" s="11">
        <v>0</v>
      </c>
      <c r="H60" s="11">
        <v>1392.8</v>
      </c>
      <c r="I60" s="12">
        <f t="shared" si="5"/>
        <v>1392.8</v>
      </c>
    </row>
    <row r="61" spans="1:9" x14ac:dyDescent="0.25">
      <c r="A61" s="39"/>
      <c r="B61" s="37" t="s">
        <v>5</v>
      </c>
      <c r="C61" s="9"/>
      <c r="D61" s="9" t="s">
        <v>25</v>
      </c>
      <c r="E61" s="10">
        <v>1</v>
      </c>
      <c r="F61" s="39" t="s">
        <v>129</v>
      </c>
      <c r="G61" s="11">
        <v>8479.33</v>
      </c>
      <c r="H61" s="11">
        <v>849.76</v>
      </c>
      <c r="I61" s="12">
        <f t="shared" si="5"/>
        <v>9329.09</v>
      </c>
    </row>
    <row r="62" spans="1:9" x14ac:dyDescent="0.25">
      <c r="A62" s="39"/>
      <c r="B62" s="37" t="s">
        <v>5</v>
      </c>
      <c r="C62" s="9"/>
      <c r="D62" s="9" t="s">
        <v>25</v>
      </c>
      <c r="E62" s="10">
        <v>1</v>
      </c>
      <c r="F62" s="39" t="s">
        <v>272</v>
      </c>
      <c r="G62" s="11">
        <v>5675.13</v>
      </c>
      <c r="H62" s="11">
        <v>849.76</v>
      </c>
      <c r="I62" s="12">
        <f t="shared" si="5"/>
        <v>6524.89</v>
      </c>
    </row>
    <row r="63" spans="1:9" x14ac:dyDescent="0.25">
      <c r="A63" s="39"/>
      <c r="B63" s="37" t="s">
        <v>5</v>
      </c>
      <c r="C63" s="9"/>
      <c r="D63" s="9" t="s">
        <v>25</v>
      </c>
      <c r="E63" s="10">
        <v>1</v>
      </c>
      <c r="F63" s="39" t="s">
        <v>247</v>
      </c>
      <c r="G63" s="11">
        <v>5675.13</v>
      </c>
      <c r="H63" s="11">
        <v>849.76</v>
      </c>
      <c r="I63" s="12">
        <f t="shared" si="5"/>
        <v>6524.89</v>
      </c>
    </row>
    <row r="64" spans="1:9" x14ac:dyDescent="0.25">
      <c r="A64" s="39"/>
      <c r="B64" s="37" t="s">
        <v>6</v>
      </c>
      <c r="C64" s="9"/>
      <c r="D64" s="9" t="s">
        <v>25</v>
      </c>
      <c r="E64" s="10">
        <v>1</v>
      </c>
      <c r="F64" s="39" t="s">
        <v>131</v>
      </c>
      <c r="G64" s="11">
        <v>2531.2199999999998</v>
      </c>
      <c r="H64" s="11">
        <v>505.81</v>
      </c>
      <c r="I64" s="12">
        <f t="shared" si="5"/>
        <v>3037.0299999999997</v>
      </c>
    </row>
    <row r="65" spans="1:9" x14ac:dyDescent="0.25">
      <c r="A65" s="39"/>
      <c r="B65" s="37" t="s">
        <v>6</v>
      </c>
      <c r="C65" s="9"/>
      <c r="D65" s="9" t="s">
        <v>25</v>
      </c>
      <c r="E65" s="10">
        <v>1</v>
      </c>
      <c r="F65" s="39" t="s">
        <v>132</v>
      </c>
      <c r="G65" s="11">
        <v>2295.89</v>
      </c>
      <c r="H65" s="11">
        <v>505.81</v>
      </c>
      <c r="I65" s="12">
        <f t="shared" si="5"/>
        <v>2801.7</v>
      </c>
    </row>
    <row r="66" spans="1:9" x14ac:dyDescent="0.25">
      <c r="A66" s="36"/>
      <c r="B66" s="37" t="s">
        <v>6</v>
      </c>
      <c r="C66" s="9"/>
      <c r="D66" s="9" t="s">
        <v>128</v>
      </c>
      <c r="E66" s="10">
        <v>1</v>
      </c>
      <c r="F66" s="39" t="s">
        <v>273</v>
      </c>
      <c r="G66" s="11">
        <v>0</v>
      </c>
      <c r="H66" s="11">
        <v>505.81</v>
      </c>
      <c r="I66" s="12">
        <f t="shared" si="5"/>
        <v>505.81</v>
      </c>
    </row>
    <row r="67" spans="1:9" x14ac:dyDescent="0.25">
      <c r="A67" s="36"/>
      <c r="B67" s="37" t="s">
        <v>6</v>
      </c>
      <c r="C67" s="37"/>
      <c r="D67" s="9" t="s">
        <v>128</v>
      </c>
      <c r="E67" s="10">
        <v>1</v>
      </c>
      <c r="F67" s="46" t="s">
        <v>274</v>
      </c>
      <c r="G67" s="11">
        <v>0</v>
      </c>
      <c r="H67" s="11">
        <v>505.81</v>
      </c>
      <c r="I67" s="12">
        <f t="shared" si="5"/>
        <v>505.81</v>
      </c>
    </row>
    <row r="68" spans="1:9" x14ac:dyDescent="0.25">
      <c r="A68" s="36"/>
      <c r="B68" s="37" t="s">
        <v>6</v>
      </c>
      <c r="C68" s="37"/>
      <c r="D68" s="9" t="s">
        <v>25</v>
      </c>
      <c r="E68" s="10">
        <v>1</v>
      </c>
      <c r="F68" s="46" t="s">
        <v>133</v>
      </c>
      <c r="G68" s="11">
        <v>5650.81</v>
      </c>
      <c r="H68" s="11">
        <v>505.81</v>
      </c>
      <c r="I68" s="12">
        <f t="shared" si="5"/>
        <v>6156.6200000000008</v>
      </c>
    </row>
    <row r="69" spans="1:9" x14ac:dyDescent="0.25">
      <c r="A69" s="36"/>
      <c r="B69" s="37" t="s">
        <v>7</v>
      </c>
      <c r="C69" s="37"/>
      <c r="D69" s="9" t="s">
        <v>25</v>
      </c>
      <c r="E69" s="10">
        <v>1</v>
      </c>
      <c r="F69" s="36" t="s">
        <v>288</v>
      </c>
      <c r="G69" s="11">
        <v>7691</v>
      </c>
      <c r="H69" s="11">
        <v>465.35</v>
      </c>
      <c r="I69" s="12">
        <f t="shared" si="5"/>
        <v>8156.35</v>
      </c>
    </row>
    <row r="70" spans="1:9" x14ac:dyDescent="0.25">
      <c r="A70" s="36"/>
      <c r="B70" s="37" t="s">
        <v>7</v>
      </c>
      <c r="C70" s="37"/>
      <c r="D70" s="9" t="s">
        <v>128</v>
      </c>
      <c r="E70" s="10">
        <v>1</v>
      </c>
      <c r="F70" s="36" t="s">
        <v>276</v>
      </c>
      <c r="G70" s="11">
        <v>0</v>
      </c>
      <c r="H70" s="11">
        <v>465.35</v>
      </c>
      <c r="I70" s="12">
        <f t="shared" si="5"/>
        <v>465.35</v>
      </c>
    </row>
    <row r="71" spans="1:9" x14ac:dyDescent="0.25">
      <c r="A71" s="36"/>
      <c r="B71" s="37" t="s">
        <v>7</v>
      </c>
      <c r="C71" s="37"/>
      <c r="D71" s="9" t="s">
        <v>128</v>
      </c>
      <c r="E71" s="10">
        <v>1</v>
      </c>
      <c r="F71" s="36" t="s">
        <v>277</v>
      </c>
      <c r="G71" s="11">
        <v>0</v>
      </c>
      <c r="H71" s="11">
        <v>465.35</v>
      </c>
      <c r="I71" s="12">
        <f t="shared" si="5"/>
        <v>465.35</v>
      </c>
    </row>
    <row r="72" spans="1:9" x14ac:dyDescent="0.25">
      <c r="A72" s="36"/>
      <c r="B72" s="37" t="s">
        <v>7</v>
      </c>
      <c r="C72" s="37"/>
      <c r="D72" s="9" t="s">
        <v>128</v>
      </c>
      <c r="E72" s="10">
        <v>1</v>
      </c>
      <c r="F72" s="36" t="s">
        <v>278</v>
      </c>
      <c r="G72" s="11">
        <v>0</v>
      </c>
      <c r="H72" s="11">
        <v>465.35</v>
      </c>
      <c r="I72" s="12">
        <f t="shared" si="5"/>
        <v>465.35</v>
      </c>
    </row>
    <row r="73" spans="1:9" x14ac:dyDescent="0.25">
      <c r="A73" s="36"/>
      <c r="B73" s="37" t="s">
        <v>7</v>
      </c>
      <c r="C73" s="37"/>
      <c r="D73" s="9" t="s">
        <v>128</v>
      </c>
      <c r="E73" s="10">
        <v>1</v>
      </c>
      <c r="F73" s="36" t="s">
        <v>279</v>
      </c>
      <c r="G73" s="11">
        <v>0</v>
      </c>
      <c r="H73" s="11">
        <v>1392.8</v>
      </c>
      <c r="I73" s="12">
        <f t="shared" si="5"/>
        <v>1392.8</v>
      </c>
    </row>
    <row r="74" spans="1:9" x14ac:dyDescent="0.25">
      <c r="A74" s="36"/>
      <c r="B74" s="37" t="s">
        <v>7</v>
      </c>
      <c r="C74" s="37"/>
      <c r="D74" s="9" t="s">
        <v>128</v>
      </c>
      <c r="E74" s="10">
        <v>1</v>
      </c>
      <c r="F74" s="36" t="s">
        <v>280</v>
      </c>
      <c r="G74" s="11">
        <v>0</v>
      </c>
      <c r="H74" s="11">
        <v>465.35</v>
      </c>
      <c r="I74" s="12">
        <f t="shared" si="5"/>
        <v>465.35</v>
      </c>
    </row>
    <row r="75" spans="1:9" x14ac:dyDescent="0.25">
      <c r="A75" s="36"/>
      <c r="B75" s="37" t="s">
        <v>7</v>
      </c>
      <c r="C75" s="37"/>
      <c r="D75" s="9" t="s">
        <v>128</v>
      </c>
      <c r="E75" s="10">
        <v>1</v>
      </c>
      <c r="F75" s="36" t="s">
        <v>294</v>
      </c>
      <c r="G75" s="11">
        <v>0</v>
      </c>
      <c r="H75" s="11">
        <v>465.35</v>
      </c>
      <c r="I75" s="12">
        <f t="shared" si="5"/>
        <v>465.35</v>
      </c>
    </row>
    <row r="76" spans="1:9" ht="45" x14ac:dyDescent="0.25">
      <c r="A76" s="15" t="s">
        <v>135</v>
      </c>
      <c r="B76" s="15" t="s">
        <v>136</v>
      </c>
      <c r="C76" s="16" t="s">
        <v>137</v>
      </c>
      <c r="D76" s="16" t="s">
        <v>138</v>
      </c>
      <c r="E76" s="16" t="s">
        <v>139</v>
      </c>
      <c r="F76" s="32"/>
      <c r="G76" s="16" t="s">
        <v>140</v>
      </c>
      <c r="H76" s="16" t="s">
        <v>141</v>
      </c>
      <c r="I76" s="16" t="s">
        <v>142</v>
      </c>
    </row>
    <row r="77" spans="1:9" x14ac:dyDescent="0.25">
      <c r="A77" s="18" t="s">
        <v>143</v>
      </c>
      <c r="B77" s="33" t="s">
        <v>4</v>
      </c>
      <c r="C77" s="19">
        <f ca="1">SUMIFS($E$44:$E$78,$B$44:$B$78,"FGS-1",$D$44:$D$78,"&lt;&gt;VAGO")</f>
        <v>20</v>
      </c>
      <c r="D77" s="19">
        <f ca="1">SUMIFS($E$44:$E$78,$B$44:$B$78,"FGS-1",$D$44:$D$78,"VAGO")</f>
        <v>0</v>
      </c>
      <c r="E77" s="19">
        <f t="shared" ref="E77:E82" ca="1" si="6">C77+D77</f>
        <v>20</v>
      </c>
      <c r="F77" s="20"/>
      <c r="G77" s="12">
        <f>SUMIF($B$44:$B$63,"FGS-1",$G$44:$G$63)</f>
        <v>97599.169999999984</v>
      </c>
      <c r="H77" s="12">
        <f>SUMIF($B$44:$B$63,"FGS-1",$H$44:$H$63)</f>
        <v>23677.599999999991</v>
      </c>
      <c r="I77" s="12">
        <f>SUMIF($B$44:$B$63,"FGS-1",$I$44:$I$63)</f>
        <v>121276.77</v>
      </c>
    </row>
    <row r="78" spans="1:9" x14ac:dyDescent="0.25">
      <c r="A78" s="18" t="s">
        <v>144</v>
      </c>
      <c r="B78" s="33" t="s">
        <v>145</v>
      </c>
      <c r="C78" s="19">
        <f>SUMIFS($E$44:$E$78,$B$44:$B$78,"FGS-2",$D$44:$D$78,"&lt;&gt;VAGO")</f>
        <v>3</v>
      </c>
      <c r="D78" s="19">
        <f>SUMIFS($E$44:$E$78,$B$44:$B$78,"FGS-2",$D$44:$D$78,"VAGO")</f>
        <v>0</v>
      </c>
      <c r="E78" s="19">
        <f t="shared" si="6"/>
        <v>3</v>
      </c>
      <c r="F78" s="23"/>
      <c r="G78" s="12">
        <f>SUMIF($B$64:$B$66,"FGS-2",$G$64:$G$66)</f>
        <v>0</v>
      </c>
      <c r="H78" s="12">
        <f>SUMIF($B$64:$B$66,"FGS-2",$H$64:$H$66)</f>
        <v>0</v>
      </c>
      <c r="I78" s="12">
        <f>SUMIF($B$64:$B$66,"FGS-2",$I$64:$I$66)</f>
        <v>0</v>
      </c>
    </row>
    <row r="79" spans="1:9" x14ac:dyDescent="0.25">
      <c r="A79" s="18" t="s">
        <v>146</v>
      </c>
      <c r="B79" s="33" t="s">
        <v>147</v>
      </c>
      <c r="C79" s="19">
        <f>SUMIFS($E$44:$E$78,$B$44:$B$78,"FGS-3",$D$44:$D$78,"&lt;&gt;VAGO")</f>
        <v>0</v>
      </c>
      <c r="D79" s="19">
        <f>SUMIFS($E$44:$E$78,$B$44:$B$78,"FGS-3",$D$44:$D$78,"VAGO")</f>
        <v>0</v>
      </c>
      <c r="E79" s="19">
        <f t="shared" si="6"/>
        <v>0</v>
      </c>
      <c r="F79" s="23"/>
      <c r="G79" s="12">
        <f>SUMIF($B$44:$B$78,"FGS-3",$G$44:$G$78)</f>
        <v>0</v>
      </c>
      <c r="H79" s="12">
        <f>SUMIF($B$44:$B$78,"FGS-3",$G$44:$G$78)</f>
        <v>0</v>
      </c>
      <c r="I79" s="12">
        <f>SUMIF($B$44:$B$78,"FGS-3",$G$44:$G$78)</f>
        <v>0</v>
      </c>
    </row>
    <row r="80" spans="1:9" x14ac:dyDescent="0.25">
      <c r="A80" s="24" t="s">
        <v>148</v>
      </c>
      <c r="B80" s="41" t="s">
        <v>149</v>
      </c>
      <c r="C80" s="19">
        <f>SUMIFS($E$44:$E$78,$B$44:$B$78,"FGA-1",$D$44:$D$78,"&lt;&gt;VAGO")</f>
        <v>5</v>
      </c>
      <c r="D80" s="19">
        <f>SUMIFS($E$44:$E$78,$B$44:$B$78,"FGA-1",$D$44:$D$78,"VAGO")</f>
        <v>0</v>
      </c>
      <c r="E80" s="19">
        <f t="shared" si="6"/>
        <v>5</v>
      </c>
      <c r="F80" s="25"/>
      <c r="G80" s="12">
        <f>SUMIF($B$67:$B$71,"FGA-1",$G$67:$G$71)</f>
        <v>5650.81</v>
      </c>
      <c r="H80" s="12">
        <f>SUMIF($B$67:$B$71,"FGA-1",$H$67:$H$71)</f>
        <v>1011.62</v>
      </c>
      <c r="I80" s="12">
        <f>SUMIF($B$67:$B$71,"FGA-1",$I$67:$I$71)</f>
        <v>6662.4300000000012</v>
      </c>
    </row>
    <row r="81" spans="1:9" x14ac:dyDescent="0.25">
      <c r="A81" s="18" t="s">
        <v>150</v>
      </c>
      <c r="B81" s="33" t="s">
        <v>7</v>
      </c>
      <c r="C81" s="19">
        <f>SUMIFS($E$44:$E$78,$B$44:$B$78,"FGA-2",$D$44:$D$78,"&lt;&gt;VAGO")</f>
        <v>7</v>
      </c>
      <c r="D81" s="19">
        <f>SUMIFS($E$44:$E$78,$B$44:$B$78,"FGA-2",$D$44:$D$78,"VAGO")</f>
        <v>0</v>
      </c>
      <c r="E81" s="19">
        <f t="shared" si="6"/>
        <v>7</v>
      </c>
      <c r="F81" s="25"/>
      <c r="G81" s="12">
        <f>SUMIF($B$72:$B$78,"FGA-2",$G$72:$G$78)</f>
        <v>0</v>
      </c>
      <c r="H81" s="12">
        <f>SUMIF($B$72:$B$78,"FGA-2",$H$72:$H$78)</f>
        <v>2788.85</v>
      </c>
      <c r="I81" s="12">
        <f>SUMIF($B$72:$B$78,"FGA-2",$I$72:$I$78)</f>
        <v>2788.85</v>
      </c>
    </row>
    <row r="82" spans="1:9" x14ac:dyDescent="0.25">
      <c r="A82" s="18" t="s">
        <v>151</v>
      </c>
      <c r="B82" s="33" t="s">
        <v>152</v>
      </c>
      <c r="C82" s="19">
        <f>SUMIFS($E$44:$E$78,$B$44:$B$78,"FGA-3",$D$44:$D$78,"&lt;&gt;VAGO")</f>
        <v>0</v>
      </c>
      <c r="D82" s="19">
        <f>SUMIFS($E$44:$E$78,$B$44:$B$78,"FGA-3",$D$44:$D$78,"VAGO")</f>
        <v>0</v>
      </c>
      <c r="E82" s="19">
        <f t="shared" si="6"/>
        <v>0</v>
      </c>
      <c r="F82" s="23"/>
      <c r="G82" s="12">
        <f>SUMIF($B$44:$B$78,"FGA-3",$G$44:$G$78)</f>
        <v>0</v>
      </c>
      <c r="H82" s="12">
        <f>SUMIF($B$44:$B$78,"FGA-3",$G$44:$G$78)</f>
        <v>0</v>
      </c>
      <c r="I82" s="12">
        <f>SUMIF($B$44:$B$78,"FGA-3",$G$44:$G$78)</f>
        <v>0</v>
      </c>
    </row>
    <row r="83" spans="1:9" ht="30" x14ac:dyDescent="0.25">
      <c r="A83" s="15" t="s">
        <v>153</v>
      </c>
      <c r="B83" s="32"/>
      <c r="C83" s="16">
        <f t="shared" ref="C83:E83" ca="1" si="7">SUM(C77:C82)</f>
        <v>35</v>
      </c>
      <c r="D83" s="16">
        <f t="shared" ca="1" si="7"/>
        <v>0</v>
      </c>
      <c r="E83" s="16">
        <f t="shared" ca="1" si="7"/>
        <v>35</v>
      </c>
      <c r="F83" s="32"/>
      <c r="G83" s="34">
        <f>SUM(G77:G82)</f>
        <v>103249.97999999998</v>
      </c>
      <c r="H83" s="34">
        <f>SUM(H77:H82)</f>
        <v>27478.069999999989</v>
      </c>
      <c r="I83" s="34">
        <f>SUM(I77:I82)</f>
        <v>130728.05000000002</v>
      </c>
    </row>
    <row r="84" spans="1:9" x14ac:dyDescent="0.25">
      <c r="A84" s="22"/>
      <c r="B84" s="22"/>
      <c r="C84" s="22"/>
      <c r="D84" s="22"/>
      <c r="E84" s="22"/>
      <c r="F84" s="22"/>
      <c r="G84" s="22"/>
      <c r="H84" s="22"/>
      <c r="I84" s="28"/>
    </row>
    <row r="85" spans="1:9" ht="60" x14ac:dyDescent="0.25">
      <c r="A85" s="15"/>
      <c r="B85" s="15"/>
      <c r="C85" s="16" t="s">
        <v>154</v>
      </c>
      <c r="D85" s="16" t="s">
        <v>155</v>
      </c>
      <c r="E85" s="16" t="s">
        <v>156</v>
      </c>
      <c r="F85" s="17"/>
      <c r="G85" s="16" t="s">
        <v>157</v>
      </c>
      <c r="H85" s="16" t="s">
        <v>158</v>
      </c>
      <c r="I85" s="16" t="s">
        <v>159</v>
      </c>
    </row>
    <row r="86" spans="1:9" ht="30" x14ac:dyDescent="0.25">
      <c r="A86" s="15" t="s">
        <v>160</v>
      </c>
      <c r="B86" s="17"/>
      <c r="C86" s="16">
        <f ca="1">SUM(C23+C37+C83)</f>
        <v>46</v>
      </c>
      <c r="D86" s="16">
        <f ca="1">SUM(D23+D37+D83)</f>
        <v>0</v>
      </c>
      <c r="E86" s="16">
        <f ca="1">SUM(E23+E37+E83)</f>
        <v>46</v>
      </c>
      <c r="F86" s="17"/>
      <c r="G86" s="34">
        <f ca="1">SUM(H23+G37+G83)</f>
        <v>185959.39</v>
      </c>
      <c r="H86" s="34">
        <f ca="1">SUM(I23+H37+H83)</f>
        <v>68541.39</v>
      </c>
      <c r="I86" s="34">
        <f ca="1">SUM(J23+I37+I83)</f>
        <v>254500.78000000003</v>
      </c>
    </row>
    <row r="87" spans="1:9" x14ac:dyDescent="0.25">
      <c r="A87" s="22"/>
      <c r="B87" s="22"/>
      <c r="C87" s="22"/>
      <c r="D87" s="22"/>
      <c r="E87" s="22"/>
      <c r="F87" s="22"/>
      <c r="G87" s="22"/>
      <c r="H87" s="22"/>
      <c r="I87" s="28"/>
    </row>
    <row r="88" spans="1:9" x14ac:dyDescent="0.25">
      <c r="A88" s="70" t="s">
        <v>161</v>
      </c>
      <c r="B88" s="51"/>
      <c r="C88" s="51"/>
      <c r="D88" s="51"/>
      <c r="E88" s="51"/>
      <c r="F88" s="52"/>
      <c r="G88" s="13"/>
      <c r="H88" s="22"/>
      <c r="I88" s="22"/>
    </row>
    <row r="89" spans="1:9" x14ac:dyDescent="0.25">
      <c r="A89" s="63" t="s">
        <v>162</v>
      </c>
      <c r="B89" s="64"/>
      <c r="C89" s="64"/>
      <c r="D89" s="64"/>
      <c r="E89" s="64"/>
      <c r="F89" s="65"/>
      <c r="G89" s="13"/>
      <c r="H89" s="22"/>
      <c r="I89" s="22"/>
    </row>
    <row r="90" spans="1:9" x14ac:dyDescent="0.25">
      <c r="A90" s="63" t="s">
        <v>163</v>
      </c>
      <c r="B90" s="64"/>
      <c r="C90" s="64"/>
      <c r="D90" s="64"/>
      <c r="E90" s="64"/>
      <c r="F90" s="65"/>
      <c r="G90" s="13"/>
      <c r="H90" s="22"/>
      <c r="I90" s="22"/>
    </row>
    <row r="91" spans="1:9" x14ac:dyDescent="0.25">
      <c r="A91" s="66" t="s">
        <v>164</v>
      </c>
      <c r="B91" s="64"/>
      <c r="C91" s="64"/>
      <c r="D91" s="64"/>
      <c r="E91" s="64"/>
      <c r="F91" s="65"/>
      <c r="G91" s="13"/>
      <c r="H91" s="22"/>
      <c r="I91" s="22"/>
    </row>
    <row r="92" spans="1:9" x14ac:dyDescent="0.25">
      <c r="A92" s="66" t="s">
        <v>165</v>
      </c>
      <c r="B92" s="64"/>
      <c r="C92" s="64"/>
      <c r="D92" s="64"/>
      <c r="E92" s="64"/>
      <c r="F92" s="65"/>
      <c r="G92" s="13"/>
      <c r="H92" s="22"/>
      <c r="I92" s="22"/>
    </row>
    <row r="93" spans="1:9" x14ac:dyDescent="0.25">
      <c r="A93" s="66" t="s">
        <v>166</v>
      </c>
      <c r="B93" s="64"/>
      <c r="C93" s="64"/>
      <c r="D93" s="64"/>
      <c r="E93" s="64"/>
      <c r="F93" s="65"/>
      <c r="G93" s="13"/>
      <c r="H93" s="22"/>
      <c r="I93" s="22"/>
    </row>
    <row r="94" spans="1:9" x14ac:dyDescent="0.25">
      <c r="A94" s="66" t="s">
        <v>282</v>
      </c>
      <c r="B94" s="64"/>
      <c r="C94" s="64"/>
      <c r="D94" s="64"/>
      <c r="E94" s="64"/>
      <c r="F94" s="65"/>
      <c r="G94" s="13"/>
      <c r="H94" s="22"/>
      <c r="I94" s="22"/>
    </row>
    <row r="95" spans="1:9" x14ac:dyDescent="0.25">
      <c r="A95" s="67"/>
      <c r="B95" s="51"/>
      <c r="C95" s="51"/>
      <c r="D95" s="51"/>
      <c r="E95" s="51"/>
      <c r="F95" s="52"/>
      <c r="G95" s="13"/>
      <c r="H95" s="22"/>
      <c r="I95" s="22"/>
    </row>
    <row r="96" spans="1:9" x14ac:dyDescent="0.25">
      <c r="A96" s="57"/>
      <c r="B96" s="51"/>
      <c r="C96" s="51"/>
      <c r="D96" s="51"/>
      <c r="E96" s="51"/>
      <c r="F96" s="52"/>
      <c r="G96" s="13"/>
      <c r="H96" s="22"/>
      <c r="I96" s="22"/>
    </row>
    <row r="97" spans="1:9" x14ac:dyDescent="0.25">
      <c r="A97" s="57"/>
      <c r="B97" s="51"/>
      <c r="C97" s="51"/>
      <c r="D97" s="51"/>
      <c r="E97" s="51"/>
      <c r="F97" s="52"/>
      <c r="G97" s="13"/>
      <c r="H97" s="22"/>
      <c r="I97" s="22"/>
    </row>
    <row r="98" spans="1:9" x14ac:dyDescent="0.25">
      <c r="A98" s="57"/>
      <c r="B98" s="51"/>
      <c r="C98" s="51"/>
      <c r="D98" s="51"/>
      <c r="E98" s="51"/>
      <c r="F98" s="52"/>
      <c r="G98" s="13"/>
      <c r="H98" s="22"/>
      <c r="I98" s="22"/>
    </row>
    <row r="99" spans="1:9" x14ac:dyDescent="0.25">
      <c r="A99" s="57"/>
      <c r="B99" s="51"/>
      <c r="C99" s="51"/>
      <c r="D99" s="51"/>
      <c r="E99" s="51"/>
      <c r="F99" s="52"/>
      <c r="G99" s="13"/>
      <c r="H99" s="22"/>
      <c r="I99" s="22"/>
    </row>
    <row r="100" spans="1:9" x14ac:dyDescent="0.25">
      <c r="A100" s="58"/>
      <c r="B100" s="59"/>
      <c r="C100" s="59"/>
      <c r="D100" s="59"/>
      <c r="E100" s="59"/>
      <c r="F100" s="60"/>
      <c r="G100" s="13"/>
      <c r="H100" s="22"/>
      <c r="I100" s="22"/>
    </row>
    <row r="101" spans="1:9" x14ac:dyDescent="0.25">
      <c r="A101" s="61"/>
      <c r="B101" s="62"/>
      <c r="C101" s="62"/>
      <c r="D101" s="62"/>
      <c r="E101" s="62"/>
      <c r="F101" s="62"/>
      <c r="G101" s="13"/>
      <c r="H101" s="22"/>
      <c r="I101" s="22"/>
    </row>
    <row r="102" spans="1:9" x14ac:dyDescent="0.25">
      <c r="A102" s="53" t="s">
        <v>167</v>
      </c>
      <c r="B102" s="54"/>
      <c r="C102" s="54"/>
      <c r="D102" s="54"/>
      <c r="E102" s="54"/>
      <c r="F102" s="55"/>
      <c r="G102" s="13"/>
      <c r="H102" s="22"/>
      <c r="I102" s="22"/>
    </row>
    <row r="103" spans="1:9" x14ac:dyDescent="0.25">
      <c r="A103" s="56" t="s">
        <v>168</v>
      </c>
      <c r="B103" s="51"/>
      <c r="C103" s="51"/>
      <c r="D103" s="51"/>
      <c r="E103" s="51"/>
      <c r="F103" s="52"/>
      <c r="G103" s="13"/>
      <c r="H103" s="22"/>
      <c r="I103" s="22"/>
    </row>
    <row r="104" spans="1:9" x14ac:dyDescent="0.25">
      <c r="A104" s="50" t="s">
        <v>169</v>
      </c>
      <c r="B104" s="51"/>
      <c r="C104" s="51"/>
      <c r="D104" s="51"/>
      <c r="E104" s="51"/>
      <c r="F104" s="52"/>
      <c r="G104" s="13"/>
      <c r="H104" s="22"/>
      <c r="I104" s="22"/>
    </row>
    <row r="105" spans="1:9" x14ac:dyDescent="0.25">
      <c r="A105" s="50" t="s">
        <v>170</v>
      </c>
      <c r="B105" s="51"/>
      <c r="C105" s="51"/>
      <c r="D105" s="51"/>
      <c r="E105" s="51"/>
      <c r="F105" s="52"/>
      <c r="G105" s="13"/>
      <c r="H105" s="22"/>
      <c r="I105" s="22"/>
    </row>
    <row r="106" spans="1:9" x14ac:dyDescent="0.25">
      <c r="A106" s="50" t="s">
        <v>171</v>
      </c>
      <c r="B106" s="51"/>
      <c r="C106" s="51"/>
      <c r="D106" s="51"/>
      <c r="E106" s="51"/>
      <c r="F106" s="52"/>
      <c r="G106" s="13"/>
      <c r="H106" s="22"/>
      <c r="I106" s="22"/>
    </row>
    <row r="107" spans="1:9" x14ac:dyDescent="0.25">
      <c r="A107" s="50" t="s">
        <v>172</v>
      </c>
      <c r="B107" s="51"/>
      <c r="C107" s="51"/>
      <c r="D107" s="51"/>
      <c r="E107" s="51"/>
      <c r="F107" s="52"/>
      <c r="G107" s="13"/>
      <c r="H107" s="22"/>
      <c r="I107" s="22"/>
    </row>
    <row r="108" spans="1:9" x14ac:dyDescent="0.25">
      <c r="A108" s="50" t="s">
        <v>173</v>
      </c>
      <c r="B108" s="51"/>
      <c r="C108" s="51"/>
      <c r="D108" s="51"/>
      <c r="E108" s="51"/>
      <c r="F108" s="52"/>
      <c r="G108" s="13"/>
      <c r="H108" s="22"/>
      <c r="I108" s="22"/>
    </row>
    <row r="109" spans="1:9" x14ac:dyDescent="0.25">
      <c r="A109" s="50" t="s">
        <v>174</v>
      </c>
      <c r="B109" s="51"/>
      <c r="C109" s="51"/>
      <c r="D109" s="51"/>
      <c r="E109" s="51"/>
      <c r="F109" s="52"/>
      <c r="G109" s="13"/>
      <c r="H109" s="22"/>
      <c r="I109" s="22"/>
    </row>
    <row r="110" spans="1:9" x14ac:dyDescent="0.25">
      <c r="A110" s="50" t="s">
        <v>175</v>
      </c>
      <c r="B110" s="51"/>
      <c r="C110" s="51"/>
      <c r="D110" s="51"/>
      <c r="E110" s="51"/>
      <c r="F110" s="52"/>
      <c r="G110" s="13"/>
      <c r="H110" s="22"/>
      <c r="I110" s="22"/>
    </row>
    <row r="111" spans="1:9" x14ac:dyDescent="0.25">
      <c r="A111" s="50" t="s">
        <v>176</v>
      </c>
      <c r="B111" s="51"/>
      <c r="C111" s="51"/>
      <c r="D111" s="51"/>
      <c r="E111" s="51"/>
      <c r="F111" s="52"/>
      <c r="G111" s="13"/>
      <c r="H111" s="22"/>
      <c r="I111" s="22"/>
    </row>
    <row r="112" spans="1:9" x14ac:dyDescent="0.25">
      <c r="A112" s="50" t="s">
        <v>177</v>
      </c>
      <c r="B112" s="51"/>
      <c r="C112" s="51"/>
      <c r="D112" s="51"/>
      <c r="E112" s="51"/>
      <c r="F112" s="52"/>
      <c r="G112" s="13"/>
      <c r="H112" s="22"/>
      <c r="I112" s="22"/>
    </row>
    <row r="113" spans="1:9" x14ac:dyDescent="0.25">
      <c r="A113" s="50" t="s">
        <v>178</v>
      </c>
      <c r="B113" s="51"/>
      <c r="C113" s="51"/>
      <c r="D113" s="51"/>
      <c r="E113" s="51"/>
      <c r="F113" s="52"/>
      <c r="G113" s="13"/>
      <c r="H113" s="22"/>
      <c r="I113" s="22"/>
    </row>
    <row r="114" spans="1:9" x14ac:dyDescent="0.25">
      <c r="A114" s="50" t="s">
        <v>179</v>
      </c>
      <c r="B114" s="51"/>
      <c r="C114" s="51"/>
      <c r="D114" s="51"/>
      <c r="E114" s="51"/>
      <c r="F114" s="52"/>
      <c r="G114" s="13"/>
      <c r="H114" s="22"/>
      <c r="I114" s="22"/>
    </row>
    <row r="115" spans="1:9" x14ac:dyDescent="0.25">
      <c r="A115" s="50" t="s">
        <v>180</v>
      </c>
      <c r="B115" s="51"/>
      <c r="C115" s="51"/>
      <c r="D115" s="51"/>
      <c r="E115" s="51"/>
      <c r="F115" s="52"/>
      <c r="G115" s="13"/>
      <c r="H115" s="22"/>
      <c r="I115" s="22"/>
    </row>
    <row r="116" spans="1:9" x14ac:dyDescent="0.25">
      <c r="A116" s="50" t="s">
        <v>181</v>
      </c>
      <c r="B116" s="51"/>
      <c r="C116" s="51"/>
      <c r="D116" s="51"/>
      <c r="E116" s="51"/>
      <c r="F116" s="52"/>
      <c r="G116" s="13"/>
      <c r="H116" s="22"/>
      <c r="I116" s="22"/>
    </row>
    <row r="117" spans="1:9" x14ac:dyDescent="0.25">
      <c r="A117" s="50" t="s">
        <v>182</v>
      </c>
      <c r="B117" s="51"/>
      <c r="C117" s="51"/>
      <c r="D117" s="51"/>
      <c r="E117" s="51"/>
      <c r="F117" s="52"/>
      <c r="G117" s="13"/>
      <c r="H117" s="22"/>
      <c r="I117" s="22"/>
    </row>
    <row r="118" spans="1:9" x14ac:dyDescent="0.25">
      <c r="A118" s="50" t="s">
        <v>183</v>
      </c>
      <c r="B118" s="51"/>
      <c r="C118" s="51"/>
      <c r="D118" s="51"/>
      <c r="E118" s="51"/>
      <c r="F118" s="52"/>
      <c r="G118" s="13"/>
      <c r="H118" s="22"/>
      <c r="I118" s="22"/>
    </row>
    <row r="119" spans="1:9" x14ac:dyDescent="0.25">
      <c r="A119" s="50" t="s">
        <v>184</v>
      </c>
      <c r="B119" s="51"/>
      <c r="C119" s="51"/>
      <c r="D119" s="51"/>
      <c r="E119" s="51"/>
      <c r="F119" s="52"/>
      <c r="G119" s="13"/>
      <c r="H119" s="22"/>
      <c r="I119" s="22"/>
    </row>
    <row r="120" spans="1:9" x14ac:dyDescent="0.25">
      <c r="A120" s="50" t="s">
        <v>185</v>
      </c>
      <c r="B120" s="51"/>
      <c r="C120" s="51"/>
      <c r="D120" s="51"/>
      <c r="E120" s="51"/>
      <c r="F120" s="52"/>
      <c r="G120" s="13"/>
      <c r="H120" s="22"/>
      <c r="I120" s="22"/>
    </row>
    <row r="121" spans="1:9" x14ac:dyDescent="0.25">
      <c r="A121" s="50" t="s">
        <v>186</v>
      </c>
      <c r="B121" s="51"/>
      <c r="C121" s="51"/>
      <c r="D121" s="51"/>
      <c r="E121" s="51"/>
      <c r="F121" s="52"/>
      <c r="G121" s="13"/>
      <c r="H121" s="22"/>
      <c r="I121" s="22"/>
    </row>
    <row r="122" spans="1:9" x14ac:dyDescent="0.25">
      <c r="A122" s="50" t="s">
        <v>187</v>
      </c>
      <c r="B122" s="51"/>
      <c r="C122" s="51"/>
      <c r="D122" s="51"/>
      <c r="E122" s="51"/>
      <c r="F122" s="52"/>
      <c r="G122" s="13"/>
      <c r="H122" s="22"/>
      <c r="I122" s="22"/>
    </row>
    <row r="123" spans="1:9" x14ac:dyDescent="0.25">
      <c r="A123" s="50" t="s">
        <v>188</v>
      </c>
      <c r="B123" s="51"/>
      <c r="C123" s="51"/>
      <c r="D123" s="51"/>
      <c r="E123" s="51"/>
      <c r="F123" s="52"/>
      <c r="G123" s="13"/>
      <c r="H123" s="22"/>
      <c r="I123" s="22"/>
    </row>
    <row r="124" spans="1:9" x14ac:dyDescent="0.25">
      <c r="A124" s="50" t="s">
        <v>189</v>
      </c>
      <c r="B124" s="51"/>
      <c r="C124" s="51"/>
      <c r="D124" s="51"/>
      <c r="E124" s="51"/>
      <c r="F124" s="52"/>
      <c r="G124" s="13"/>
      <c r="H124" s="22"/>
      <c r="I124" s="22"/>
    </row>
    <row r="125" spans="1:9" x14ac:dyDescent="0.25">
      <c r="A125" s="50" t="s">
        <v>190</v>
      </c>
      <c r="B125" s="51"/>
      <c r="C125" s="51"/>
      <c r="D125" s="51"/>
      <c r="E125" s="51"/>
      <c r="F125" s="52"/>
      <c r="G125" s="13"/>
      <c r="H125" s="22"/>
      <c r="I125" s="22"/>
    </row>
    <row r="126" spans="1:9" x14ac:dyDescent="0.25">
      <c r="A126" s="50" t="s">
        <v>191</v>
      </c>
      <c r="B126" s="51"/>
      <c r="C126" s="51"/>
      <c r="D126" s="51"/>
      <c r="E126" s="51"/>
      <c r="F126" s="52"/>
      <c r="G126" s="13"/>
      <c r="H126" s="22"/>
      <c r="I126" s="22"/>
    </row>
    <row r="127" spans="1:9" x14ac:dyDescent="0.25">
      <c r="A127" s="50" t="s">
        <v>192</v>
      </c>
      <c r="B127" s="51"/>
      <c r="C127" s="51"/>
      <c r="D127" s="51"/>
      <c r="E127" s="51"/>
      <c r="F127" s="52"/>
      <c r="G127" s="13"/>
      <c r="H127" s="22"/>
      <c r="I127" s="22"/>
    </row>
    <row r="128" spans="1:9" x14ac:dyDescent="0.25">
      <c r="A128" s="50" t="s">
        <v>193</v>
      </c>
      <c r="B128" s="51"/>
      <c r="C128" s="51"/>
      <c r="D128" s="51"/>
      <c r="E128" s="51"/>
      <c r="F128" s="52"/>
      <c r="G128" s="13"/>
      <c r="H128" s="22"/>
      <c r="I128" s="22"/>
    </row>
    <row r="129" spans="1:9" x14ac:dyDescent="0.25">
      <c r="A129" s="50" t="s">
        <v>194</v>
      </c>
      <c r="B129" s="51"/>
      <c r="C129" s="51"/>
      <c r="D129" s="51"/>
      <c r="E129" s="51"/>
      <c r="F129" s="52"/>
      <c r="G129" s="13"/>
      <c r="H129" s="22"/>
      <c r="I129" s="22"/>
    </row>
    <row r="130" spans="1:9" x14ac:dyDescent="0.25">
      <c r="A130" s="50" t="s">
        <v>195</v>
      </c>
      <c r="B130" s="51"/>
      <c r="C130" s="51"/>
      <c r="D130" s="51"/>
      <c r="E130" s="51"/>
      <c r="F130" s="52"/>
      <c r="G130" s="13"/>
      <c r="H130" s="22"/>
      <c r="I130" s="22"/>
    </row>
    <row r="131" spans="1:9" x14ac:dyDescent="0.25">
      <c r="A131" s="50" t="s">
        <v>196</v>
      </c>
      <c r="B131" s="51"/>
      <c r="C131" s="51"/>
      <c r="D131" s="51"/>
      <c r="E131" s="51"/>
      <c r="F131" s="52"/>
      <c r="G131" s="13"/>
      <c r="H131" s="22"/>
      <c r="I131" s="22"/>
    </row>
    <row r="132" spans="1:9" x14ac:dyDescent="0.25">
      <c r="A132" s="50" t="s">
        <v>197</v>
      </c>
      <c r="B132" s="51"/>
      <c r="C132" s="51"/>
      <c r="D132" s="51"/>
      <c r="E132" s="51"/>
      <c r="F132" s="52"/>
      <c r="G132" s="13"/>
      <c r="H132" s="22"/>
      <c r="I132" s="22"/>
    </row>
    <row r="133" spans="1:9" x14ac:dyDescent="0.25">
      <c r="A133" s="50" t="s">
        <v>198</v>
      </c>
      <c r="B133" s="51"/>
      <c r="C133" s="51"/>
      <c r="D133" s="51"/>
      <c r="E133" s="51"/>
      <c r="F133" s="52"/>
      <c r="G133" s="13"/>
      <c r="H133" s="22"/>
      <c r="I133" s="22"/>
    </row>
    <row r="134" spans="1:9" x14ac:dyDescent="0.25">
      <c r="A134" s="50" t="s">
        <v>199</v>
      </c>
      <c r="B134" s="51"/>
      <c r="C134" s="51"/>
      <c r="D134" s="51"/>
      <c r="E134" s="51"/>
      <c r="F134" s="52"/>
      <c r="G134" s="13"/>
      <c r="H134" s="22"/>
      <c r="I134" s="22"/>
    </row>
    <row r="135" spans="1:9" x14ac:dyDescent="0.25">
      <c r="A135" s="50" t="s">
        <v>200</v>
      </c>
      <c r="B135" s="51"/>
      <c r="C135" s="51"/>
      <c r="D135" s="51"/>
      <c r="E135" s="51"/>
      <c r="F135" s="52"/>
      <c r="G135" s="13"/>
      <c r="H135" s="22"/>
      <c r="I135" s="22"/>
    </row>
    <row r="136" spans="1:9" x14ac:dyDescent="0.25">
      <c r="A136" s="50" t="s">
        <v>201</v>
      </c>
      <c r="B136" s="51"/>
      <c r="C136" s="51"/>
      <c r="D136" s="51"/>
      <c r="E136" s="51"/>
      <c r="F136" s="52"/>
      <c r="G136" s="13"/>
      <c r="H136" s="22"/>
      <c r="I136" s="22"/>
    </row>
    <row r="137" spans="1:9" x14ac:dyDescent="0.25">
      <c r="A137" s="50" t="s">
        <v>202</v>
      </c>
      <c r="B137" s="51"/>
      <c r="C137" s="51"/>
      <c r="D137" s="51"/>
      <c r="E137" s="51"/>
      <c r="F137" s="52"/>
      <c r="G137" s="13"/>
      <c r="H137" s="22"/>
      <c r="I137" s="22"/>
    </row>
    <row r="138" spans="1:9" x14ac:dyDescent="0.25">
      <c r="A138" s="50" t="s">
        <v>203</v>
      </c>
      <c r="B138" s="51"/>
      <c r="C138" s="51"/>
      <c r="D138" s="51"/>
      <c r="E138" s="51"/>
      <c r="F138" s="52"/>
      <c r="G138" s="13"/>
      <c r="H138" s="22"/>
      <c r="I138" s="22"/>
    </row>
    <row r="139" spans="1:9" x14ac:dyDescent="0.25">
      <c r="A139" s="50" t="s">
        <v>204</v>
      </c>
      <c r="B139" s="51"/>
      <c r="C139" s="51"/>
      <c r="D139" s="51"/>
      <c r="E139" s="51"/>
      <c r="F139" s="52"/>
      <c r="G139" s="13"/>
      <c r="H139" s="22"/>
      <c r="I139" s="22"/>
    </row>
    <row r="140" spans="1:9" x14ac:dyDescent="0.25">
      <c r="A140" s="50" t="s">
        <v>205</v>
      </c>
      <c r="B140" s="51"/>
      <c r="C140" s="51"/>
      <c r="D140" s="51"/>
      <c r="E140" s="51"/>
      <c r="F140" s="52"/>
      <c r="G140" s="13"/>
      <c r="H140" s="22"/>
      <c r="I140" s="22"/>
    </row>
    <row r="141" spans="1:9" x14ac:dyDescent="0.25">
      <c r="A141" s="50" t="s">
        <v>206</v>
      </c>
      <c r="B141" s="51"/>
      <c r="C141" s="51"/>
      <c r="D141" s="51"/>
      <c r="E141" s="51"/>
      <c r="F141" s="52"/>
      <c r="G141" s="13"/>
      <c r="H141" s="22"/>
      <c r="I141" s="22"/>
    </row>
    <row r="142" spans="1:9" x14ac:dyDescent="0.25">
      <c r="A142" s="50" t="s">
        <v>207</v>
      </c>
      <c r="B142" s="51"/>
      <c r="C142" s="51"/>
      <c r="D142" s="51"/>
      <c r="E142" s="51"/>
      <c r="F142" s="52"/>
      <c r="G142" s="13"/>
      <c r="H142" s="22"/>
      <c r="I142" s="22"/>
    </row>
    <row r="143" spans="1:9" x14ac:dyDescent="0.25">
      <c r="A143" s="50" t="s">
        <v>208</v>
      </c>
      <c r="B143" s="51"/>
      <c r="C143" s="51"/>
      <c r="D143" s="51"/>
      <c r="E143" s="51"/>
      <c r="F143" s="52"/>
      <c r="G143" s="13"/>
      <c r="H143" s="22"/>
      <c r="I143" s="22"/>
    </row>
    <row r="144" spans="1:9" x14ac:dyDescent="0.25">
      <c r="A144" s="50" t="s">
        <v>209</v>
      </c>
      <c r="B144" s="51"/>
      <c r="C144" s="51"/>
      <c r="D144" s="51"/>
      <c r="E144" s="51"/>
      <c r="F144" s="52"/>
      <c r="G144" s="42"/>
      <c r="H144" s="42"/>
      <c r="I144" s="42"/>
    </row>
    <row r="145" spans="1:9" x14ac:dyDescent="0.25">
      <c r="A145" s="50" t="s">
        <v>210</v>
      </c>
      <c r="B145" s="51"/>
      <c r="C145" s="51"/>
      <c r="D145" s="51"/>
      <c r="E145" s="51"/>
      <c r="F145" s="52"/>
      <c r="G145" s="42"/>
      <c r="H145" s="42"/>
      <c r="I145" s="42"/>
    </row>
    <row r="146" spans="1:9" x14ac:dyDescent="0.25">
      <c r="A146" s="50" t="s">
        <v>211</v>
      </c>
      <c r="B146" s="51"/>
      <c r="C146" s="51"/>
      <c r="D146" s="51"/>
      <c r="E146" s="51"/>
      <c r="F146" s="52"/>
      <c r="G146" s="42"/>
      <c r="H146" s="42"/>
      <c r="I146" s="42"/>
    </row>
    <row r="147" spans="1:9" x14ac:dyDescent="0.25">
      <c r="A147" s="50" t="s">
        <v>212</v>
      </c>
      <c r="B147" s="51"/>
      <c r="C147" s="51"/>
      <c r="D147" s="51"/>
      <c r="E147" s="51"/>
      <c r="F147" s="52"/>
      <c r="G147" s="42"/>
      <c r="H147" s="42"/>
      <c r="I147" s="42"/>
    </row>
    <row r="148" spans="1:9" x14ac:dyDescent="0.25">
      <c r="A148" s="50" t="s">
        <v>213</v>
      </c>
      <c r="B148" s="51"/>
      <c r="C148" s="51"/>
      <c r="D148" s="51"/>
      <c r="E148" s="51"/>
      <c r="F148" s="52"/>
      <c r="G148" s="42"/>
      <c r="H148" s="42"/>
      <c r="I148" s="42"/>
    </row>
    <row r="149" spans="1:9" x14ac:dyDescent="0.25">
      <c r="A149" s="50" t="s">
        <v>214</v>
      </c>
      <c r="B149" s="51"/>
      <c r="C149" s="51"/>
      <c r="D149" s="51"/>
      <c r="E149" s="51"/>
      <c r="F149" s="52"/>
      <c r="G149" s="42"/>
      <c r="H149" s="42"/>
      <c r="I149" s="42"/>
    </row>
    <row r="150" spans="1:9" x14ac:dyDescent="0.25">
      <c r="A150" s="50" t="s">
        <v>215</v>
      </c>
      <c r="B150" s="51"/>
      <c r="C150" s="51"/>
      <c r="D150" s="51"/>
      <c r="E150" s="51"/>
      <c r="F150" s="52"/>
      <c r="G150" s="42"/>
      <c r="H150" s="42"/>
      <c r="I150" s="42"/>
    </row>
    <row r="151" spans="1:9" x14ac:dyDescent="0.25">
      <c r="A151" s="50" t="s">
        <v>216</v>
      </c>
      <c r="B151" s="51"/>
      <c r="C151" s="51"/>
      <c r="D151" s="51"/>
      <c r="E151" s="51"/>
      <c r="F151" s="52"/>
      <c r="G151" s="42"/>
      <c r="H151" s="42"/>
      <c r="I151" s="42"/>
    </row>
    <row r="152" spans="1:9" x14ac:dyDescent="0.25">
      <c r="A152" s="50" t="s">
        <v>217</v>
      </c>
      <c r="B152" s="51"/>
      <c r="C152" s="51"/>
      <c r="D152" s="51"/>
      <c r="E152" s="51"/>
      <c r="F152" s="52"/>
      <c r="G152" s="42"/>
      <c r="H152" s="42"/>
      <c r="I152" s="42"/>
    </row>
    <row r="153" spans="1:9" x14ac:dyDescent="0.25">
      <c r="A153" s="50" t="s">
        <v>218</v>
      </c>
      <c r="B153" s="51"/>
      <c r="C153" s="51"/>
      <c r="D153" s="51"/>
      <c r="E153" s="51"/>
      <c r="F153" s="52"/>
      <c r="G153" s="42"/>
      <c r="H153" s="42"/>
      <c r="I153" s="42"/>
    </row>
    <row r="154" spans="1:9" x14ac:dyDescent="0.25">
      <c r="A154" s="50" t="s">
        <v>219</v>
      </c>
      <c r="B154" s="51"/>
      <c r="C154" s="51"/>
      <c r="D154" s="51"/>
      <c r="E154" s="51"/>
      <c r="F154" s="52"/>
      <c r="G154" s="42"/>
      <c r="H154" s="42"/>
      <c r="I154" s="42"/>
    </row>
    <row r="155" spans="1:9" x14ac:dyDescent="0.25">
      <c r="A155" s="50" t="s">
        <v>220</v>
      </c>
      <c r="B155" s="51"/>
      <c r="C155" s="51"/>
      <c r="D155" s="51"/>
      <c r="E155" s="51"/>
      <c r="F155" s="52"/>
      <c r="G155" s="42"/>
      <c r="H155" s="42"/>
      <c r="I155" s="42"/>
    </row>
    <row r="156" spans="1:9" x14ac:dyDescent="0.25">
      <c r="A156" s="50" t="s">
        <v>221</v>
      </c>
      <c r="B156" s="51"/>
      <c r="C156" s="51"/>
      <c r="D156" s="51"/>
      <c r="E156" s="51"/>
      <c r="F156" s="52"/>
      <c r="G156" s="42"/>
      <c r="H156" s="42"/>
      <c r="I156" s="42"/>
    </row>
    <row r="157" spans="1:9" x14ac:dyDescent="0.25">
      <c r="A157" s="50" t="s">
        <v>222</v>
      </c>
      <c r="B157" s="51"/>
      <c r="C157" s="51"/>
      <c r="D157" s="51"/>
      <c r="E157" s="51"/>
      <c r="F157" s="52"/>
      <c r="G157" s="42"/>
      <c r="H157" s="42"/>
      <c r="I157" s="42"/>
    </row>
    <row r="158" spans="1:9" x14ac:dyDescent="0.25">
      <c r="A158" s="50" t="s">
        <v>223</v>
      </c>
      <c r="B158" s="51"/>
      <c r="C158" s="51"/>
      <c r="D158" s="51"/>
      <c r="E158" s="51"/>
      <c r="F158" s="52"/>
      <c r="G158" s="42"/>
      <c r="H158" s="42"/>
      <c r="I158" s="42"/>
    </row>
    <row r="159" spans="1:9" x14ac:dyDescent="0.25">
      <c r="A159" s="50" t="s">
        <v>224</v>
      </c>
      <c r="B159" s="51"/>
      <c r="C159" s="51"/>
      <c r="D159" s="51"/>
      <c r="E159" s="51"/>
      <c r="F159" s="52"/>
      <c r="G159" s="42"/>
      <c r="H159" s="42"/>
      <c r="I159" s="42"/>
    </row>
    <row r="160" spans="1:9" x14ac:dyDescent="0.25">
      <c r="A160" s="50" t="s">
        <v>225</v>
      </c>
      <c r="B160" s="51"/>
      <c r="C160" s="51"/>
      <c r="D160" s="51"/>
      <c r="E160" s="51"/>
      <c r="F160" s="52"/>
      <c r="G160" s="42"/>
      <c r="H160" s="42"/>
      <c r="I160" s="42"/>
    </row>
    <row r="161" spans="1:9" x14ac:dyDescent="0.25">
      <c r="A161" s="50" t="s">
        <v>226</v>
      </c>
      <c r="B161" s="51"/>
      <c r="C161" s="51"/>
      <c r="D161" s="51"/>
      <c r="E161" s="51"/>
      <c r="F161" s="52"/>
      <c r="G161" s="42"/>
      <c r="H161" s="42"/>
      <c r="I161" s="42"/>
    </row>
    <row r="162" spans="1:9" x14ac:dyDescent="0.25">
      <c r="A162" s="50" t="s">
        <v>227</v>
      </c>
      <c r="B162" s="51"/>
      <c r="C162" s="51"/>
      <c r="D162" s="51"/>
      <c r="E162" s="51"/>
      <c r="F162" s="52"/>
      <c r="G162" s="42"/>
      <c r="H162" s="42"/>
      <c r="I162" s="42"/>
    </row>
    <row r="163" spans="1:9" x14ac:dyDescent="0.25">
      <c r="A163" s="50" t="s">
        <v>228</v>
      </c>
      <c r="B163" s="51"/>
      <c r="C163" s="51"/>
      <c r="D163" s="51"/>
      <c r="E163" s="51"/>
      <c r="F163" s="52"/>
      <c r="G163" s="42"/>
      <c r="H163" s="42"/>
      <c r="I163" s="42"/>
    </row>
    <row r="164" spans="1:9" x14ac:dyDescent="0.25">
      <c r="A164" s="43"/>
      <c r="B164" s="47"/>
      <c r="C164" s="47"/>
      <c r="D164" s="47"/>
      <c r="E164" s="47"/>
      <c r="F164" s="47"/>
      <c r="G164" s="42"/>
      <c r="H164" s="42"/>
      <c r="I164" s="42"/>
    </row>
    <row r="165" spans="1:9" x14ac:dyDescent="0.25">
      <c r="A165" t="s">
        <v>291</v>
      </c>
    </row>
    <row r="166" spans="1:9" x14ac:dyDescent="0.25">
      <c r="A166" t="s">
        <v>292</v>
      </c>
    </row>
    <row r="167" spans="1:9" x14ac:dyDescent="0.25">
      <c r="A167" t="s">
        <v>292</v>
      </c>
    </row>
  </sheetData>
  <mergeCells count="80">
    <mergeCell ref="A95:F95"/>
    <mergeCell ref="B1:J1"/>
    <mergeCell ref="A2:J2"/>
    <mergeCell ref="A25:I25"/>
    <mergeCell ref="A39:I39"/>
    <mergeCell ref="A88:F88"/>
    <mergeCell ref="A89:F89"/>
    <mergeCell ref="A90:F90"/>
    <mergeCell ref="A91:F91"/>
    <mergeCell ref="A92:F92"/>
    <mergeCell ref="A93:F93"/>
    <mergeCell ref="A94:F94"/>
    <mergeCell ref="A107:F107"/>
    <mergeCell ref="A96:F96"/>
    <mergeCell ref="A97:F97"/>
    <mergeCell ref="A98:F98"/>
    <mergeCell ref="A99:F99"/>
    <mergeCell ref="A100:F100"/>
    <mergeCell ref="A101:F101"/>
    <mergeCell ref="A102:F102"/>
    <mergeCell ref="A103:F103"/>
    <mergeCell ref="A104:F104"/>
    <mergeCell ref="A105:F105"/>
    <mergeCell ref="A106:F106"/>
    <mergeCell ref="A119:F119"/>
    <mergeCell ref="A108:F108"/>
    <mergeCell ref="A109:F109"/>
    <mergeCell ref="A110:F110"/>
    <mergeCell ref="A111:F111"/>
    <mergeCell ref="A112:F112"/>
    <mergeCell ref="A113:F113"/>
    <mergeCell ref="A114:F114"/>
    <mergeCell ref="A115:F115"/>
    <mergeCell ref="A116:F116"/>
    <mergeCell ref="A117:F117"/>
    <mergeCell ref="A118:F118"/>
    <mergeCell ref="A131:F131"/>
    <mergeCell ref="A120:F120"/>
    <mergeCell ref="A121:F121"/>
    <mergeCell ref="A122:F122"/>
    <mergeCell ref="A123:F123"/>
    <mergeCell ref="A124:F124"/>
    <mergeCell ref="A125:F125"/>
    <mergeCell ref="A126:F126"/>
    <mergeCell ref="A127:F127"/>
    <mergeCell ref="A128:F128"/>
    <mergeCell ref="A129:F129"/>
    <mergeCell ref="A130:F130"/>
    <mergeCell ref="A143:F143"/>
    <mergeCell ref="A132:F132"/>
    <mergeCell ref="A133:F133"/>
    <mergeCell ref="A134:F134"/>
    <mergeCell ref="A135:F135"/>
    <mergeCell ref="A136:F136"/>
    <mergeCell ref="A137:F137"/>
    <mergeCell ref="A138:F138"/>
    <mergeCell ref="A139:F139"/>
    <mergeCell ref="A140:F140"/>
    <mergeCell ref="A141:F141"/>
    <mergeCell ref="A142:F142"/>
    <mergeCell ref="A155:F155"/>
    <mergeCell ref="A144:F144"/>
    <mergeCell ref="A145:F145"/>
    <mergeCell ref="A146:F146"/>
    <mergeCell ref="A147:F147"/>
    <mergeCell ref="A148:F148"/>
    <mergeCell ref="A149:F149"/>
    <mergeCell ref="A150:F150"/>
    <mergeCell ref="A151:F151"/>
    <mergeCell ref="A152:F152"/>
    <mergeCell ref="A153:F153"/>
    <mergeCell ref="A154:F154"/>
    <mergeCell ref="A162:F162"/>
    <mergeCell ref="A163:F163"/>
    <mergeCell ref="A156:F156"/>
    <mergeCell ref="A157:F157"/>
    <mergeCell ref="A158:F158"/>
    <mergeCell ref="A159:F159"/>
    <mergeCell ref="A160:F160"/>
    <mergeCell ref="A161:F161"/>
  </mergeCells>
  <dataValidations count="4">
    <dataValidation type="list" allowBlank="1" sqref="D41:D75 D4:D10 D27:D30" xr:uid="{BBF1629B-D828-4757-95BE-8A9B8D107EF8}">
      <formula1>"AGP,CLH,CLT,COM,CTD,CTI,DES,DISP,ELE,ESG,EST,EXM,EXQ,EXR,FRQ,REV,VAGO"</formula1>
    </dataValidation>
    <dataValidation type="list" allowBlank="1" sqref="B41:B75" xr:uid="{D5CE04A2-9A83-4E1D-8661-D5E3ADB0067C}">
      <formula1>"FGS-1,FGS-2,FGS-3,FGA-1,FGA-2,FGA-3"</formula1>
    </dataValidation>
    <dataValidation type="list" allowBlank="1" sqref="B27:B30" xr:uid="{41566FEC-47F2-4348-A9A1-428261F8B23C}">
      <formula1>"FDA,FDA-1,FDA-2,FDA-3,FDA-4"</formula1>
    </dataValidation>
    <dataValidation type="list" allowBlank="1" sqref="B4:B10" xr:uid="{D9B100AD-8760-44DA-998D-C6B52B8B09A6}">
      <formula1>"DAS,DAS-1,DAS-2,DAS-3,DAS-4,DAS-5,CAA-1,CAA-2,CAA-3,CAA-4,CAA-5"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D9C37-A197-42A6-94AF-D9B00FB0700A}">
  <dimension ref="A1:J172"/>
  <sheetViews>
    <sheetView tabSelected="1" topLeftCell="A151" workbookViewId="0">
      <selection activeCell="F167" sqref="F167"/>
    </sheetView>
  </sheetViews>
  <sheetFormatPr defaultRowHeight="15" x14ac:dyDescent="0.25"/>
  <cols>
    <col min="1" max="1" width="80.28515625" customWidth="1"/>
    <col min="2" max="2" width="9" customWidth="1"/>
    <col min="3" max="3" width="19" customWidth="1"/>
    <col min="6" max="6" width="70.5703125" customWidth="1"/>
    <col min="7" max="7" width="15.7109375" customWidth="1"/>
    <col min="8" max="8" width="13.5703125" customWidth="1"/>
    <col min="9" max="9" width="15.28515625" customWidth="1"/>
  </cols>
  <sheetData>
    <row r="1" spans="1:10" x14ac:dyDescent="0.25">
      <c r="A1" s="2">
        <v>44943</v>
      </c>
      <c r="B1" s="68" t="s">
        <v>11</v>
      </c>
      <c r="C1" s="51"/>
      <c r="D1" s="51"/>
      <c r="E1" s="51"/>
      <c r="F1" s="51"/>
      <c r="G1" s="51"/>
      <c r="H1" s="51"/>
      <c r="I1" s="51"/>
      <c r="J1" s="52"/>
    </row>
    <row r="2" spans="1:10" x14ac:dyDescent="0.25">
      <c r="A2" s="69" t="s">
        <v>12</v>
      </c>
      <c r="B2" s="51"/>
      <c r="C2" s="51"/>
      <c r="D2" s="51"/>
      <c r="E2" s="51"/>
      <c r="F2" s="51"/>
      <c r="G2" s="51"/>
      <c r="H2" s="51"/>
      <c r="I2" s="51"/>
      <c r="J2" s="52"/>
    </row>
    <row r="3" spans="1:10" ht="45" x14ac:dyDescent="0.25">
      <c r="A3" s="4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5" t="s">
        <v>21</v>
      </c>
    </row>
    <row r="4" spans="1:10" x14ac:dyDescent="0.25">
      <c r="A4" s="14" t="s">
        <v>23</v>
      </c>
      <c r="B4" s="7" t="s">
        <v>0</v>
      </c>
      <c r="C4" s="9" t="s">
        <v>24</v>
      </c>
      <c r="D4" s="9" t="s">
        <v>25</v>
      </c>
      <c r="E4" s="10">
        <v>1</v>
      </c>
      <c r="F4" s="14" t="s">
        <v>26</v>
      </c>
      <c r="G4" s="11">
        <v>0</v>
      </c>
      <c r="H4" s="11">
        <v>8903.2999999999993</v>
      </c>
      <c r="I4" s="11">
        <v>9249.0300000000007</v>
      </c>
    </row>
    <row r="5" spans="1:10" x14ac:dyDescent="0.25">
      <c r="A5" s="14" t="s">
        <v>27</v>
      </c>
      <c r="B5" s="7" t="s">
        <v>2</v>
      </c>
      <c r="C5" s="9" t="s">
        <v>28</v>
      </c>
      <c r="D5" s="9" t="s">
        <v>29</v>
      </c>
      <c r="E5" s="10">
        <v>1</v>
      </c>
      <c r="F5" s="14" t="s">
        <v>30</v>
      </c>
      <c r="G5" s="11">
        <v>0</v>
      </c>
      <c r="H5" s="11">
        <v>1079.21</v>
      </c>
      <c r="I5" s="11">
        <v>4316.21</v>
      </c>
    </row>
    <row r="6" spans="1:10" x14ac:dyDescent="0.25">
      <c r="A6" s="14" t="s">
        <v>31</v>
      </c>
      <c r="B6" s="7" t="s">
        <v>9</v>
      </c>
      <c r="C6" s="9" t="s">
        <v>32</v>
      </c>
      <c r="D6" s="9" t="s">
        <v>29</v>
      </c>
      <c r="E6" s="10">
        <v>1</v>
      </c>
      <c r="F6" s="14" t="s">
        <v>33</v>
      </c>
      <c r="G6" s="11">
        <v>0</v>
      </c>
      <c r="H6" s="11">
        <v>500.99</v>
      </c>
      <c r="I6" s="11">
        <v>2003.96</v>
      </c>
    </row>
    <row r="7" spans="1:10" x14ac:dyDescent="0.25">
      <c r="A7" s="14" t="s">
        <v>34</v>
      </c>
      <c r="B7" s="7" t="s">
        <v>35</v>
      </c>
      <c r="C7" s="9" t="s">
        <v>36</v>
      </c>
      <c r="D7" s="9" t="s">
        <v>29</v>
      </c>
      <c r="E7" s="10">
        <v>1</v>
      </c>
      <c r="F7" s="14" t="s">
        <v>37</v>
      </c>
      <c r="G7" s="11">
        <v>0</v>
      </c>
      <c r="H7" s="11">
        <v>308.3</v>
      </c>
      <c r="I7" s="11">
        <v>1288</v>
      </c>
    </row>
    <row r="8" spans="1:10" x14ac:dyDescent="0.25">
      <c r="A8" s="14" t="s">
        <v>38</v>
      </c>
      <c r="B8" s="7" t="s">
        <v>8</v>
      </c>
      <c r="C8" s="9" t="s">
        <v>39</v>
      </c>
      <c r="D8" s="9" t="s">
        <v>29</v>
      </c>
      <c r="E8" s="10">
        <v>1</v>
      </c>
      <c r="F8" s="14" t="s">
        <v>40</v>
      </c>
      <c r="G8" s="11">
        <v>0</v>
      </c>
      <c r="H8" s="11">
        <v>770.75</v>
      </c>
      <c r="I8" s="11">
        <v>3083.01</v>
      </c>
    </row>
    <row r="9" spans="1:10" x14ac:dyDescent="0.25">
      <c r="A9" s="14" t="s">
        <v>41</v>
      </c>
      <c r="B9" s="7" t="s">
        <v>8</v>
      </c>
      <c r="C9" s="9" t="s">
        <v>42</v>
      </c>
      <c r="D9" s="9" t="s">
        <v>29</v>
      </c>
      <c r="E9" s="10">
        <v>1</v>
      </c>
      <c r="F9" s="14" t="s">
        <v>248</v>
      </c>
      <c r="G9" s="11">
        <v>0</v>
      </c>
      <c r="H9" s="11">
        <v>770.75</v>
      </c>
      <c r="I9" s="11">
        <v>3083.01</v>
      </c>
    </row>
    <row r="10" spans="1:10" x14ac:dyDescent="0.25">
      <c r="A10" s="14" t="s">
        <v>43</v>
      </c>
      <c r="B10" s="9" t="s">
        <v>2</v>
      </c>
      <c r="C10" s="9" t="s">
        <v>44</v>
      </c>
      <c r="D10" s="9" t="s">
        <v>29</v>
      </c>
      <c r="E10" s="10">
        <v>1</v>
      </c>
      <c r="F10" s="14" t="s">
        <v>241</v>
      </c>
      <c r="G10" s="11">
        <v>0</v>
      </c>
      <c r="H10" s="11">
        <v>1079.21</v>
      </c>
      <c r="I10" s="11">
        <v>4316.21</v>
      </c>
    </row>
    <row r="11" spans="1:10" ht="45" x14ac:dyDescent="0.25">
      <c r="A11" s="15" t="s">
        <v>45</v>
      </c>
      <c r="B11" s="15" t="s">
        <v>46</v>
      </c>
      <c r="C11" s="16" t="s">
        <v>47</v>
      </c>
      <c r="D11" s="16" t="s">
        <v>48</v>
      </c>
      <c r="E11" s="16" t="s">
        <v>49</v>
      </c>
      <c r="F11" s="17"/>
      <c r="G11" s="16" t="s">
        <v>50</v>
      </c>
      <c r="H11" s="16" t="s">
        <v>51</v>
      </c>
      <c r="I11" s="16" t="s">
        <v>52</v>
      </c>
    </row>
    <row r="12" spans="1:10" x14ac:dyDescent="0.25">
      <c r="A12" s="18" t="s">
        <v>54</v>
      </c>
      <c r="B12" s="10" t="s">
        <v>55</v>
      </c>
      <c r="C12" s="19">
        <f ca="1">SUMIFS($E$7:$E$13,$B$7:$B$13,"DAS",$D$7:$D$13,"&lt;&gt;VAGO")</f>
        <v>0</v>
      </c>
      <c r="D12" s="19">
        <f ca="1">SUMIFS($E$7:$E$13,$B$7:$B$13,"DAS",$D$7:$D$13,"VAGO")</f>
        <v>0</v>
      </c>
      <c r="E12" s="19">
        <f t="shared" ref="E12:E22" ca="1" si="0">C12+D12</f>
        <v>0</v>
      </c>
      <c r="F12" s="20"/>
      <c r="G12" s="21">
        <f ca="1">SUMIF($B$7:$B$13,"DAS",$G$7:$G$13)</f>
        <v>0</v>
      </c>
      <c r="H12" s="21">
        <f ca="1">SUMIF($B$7:$B$13,"DAS",$H$7:$H$13)</f>
        <v>0</v>
      </c>
      <c r="I12" s="21">
        <f ca="1">SUMIF($B$7:$B$13,"DAS",$I$7:$I$13)</f>
        <v>0</v>
      </c>
    </row>
    <row r="13" spans="1:10" x14ac:dyDescent="0.25">
      <c r="A13" s="18" t="s">
        <v>56</v>
      </c>
      <c r="B13" s="10" t="s">
        <v>0</v>
      </c>
      <c r="C13" s="19">
        <f ca="1">SUMIFS($E$7:$E$13,$B$7:$B$13,"DAS-1",$D$7:$D$13,"&lt;&gt;VAGO")</f>
        <v>1</v>
      </c>
      <c r="D13" s="19">
        <f ca="1">SUMIFS($E$7:$E$13,$B$7:$B$13,"DAS-1",$D$7:$D$13,"VAGO")</f>
        <v>0</v>
      </c>
      <c r="E13" s="19">
        <f t="shared" ca="1" si="0"/>
        <v>1</v>
      </c>
      <c r="F13" s="23"/>
      <c r="G13" s="21">
        <f ca="1">SUMIF($B$7:$B$13,"DAS-1",$G$7:$G$13)</f>
        <v>0</v>
      </c>
      <c r="H13" s="21">
        <f ca="1">SUMIF($B$7:$B$13,"DAS-1",$H$7:$H$13)</f>
        <v>8479.34</v>
      </c>
      <c r="I13" s="21">
        <f ca="1">SUMIF($B$7:$B$13,"DAS-1",$I$7:$I$13)</f>
        <v>7973.3</v>
      </c>
    </row>
    <row r="14" spans="1:10" x14ac:dyDescent="0.25">
      <c r="A14" s="18" t="s">
        <v>57</v>
      </c>
      <c r="B14" s="10" t="s">
        <v>58</v>
      </c>
      <c r="C14" s="19">
        <f>SUMIFS($E$7:$E$13,$B$7:$B$13,"DAS-2",$D$7:$D$13,"&lt;&gt;VAGO")</f>
        <v>0</v>
      </c>
      <c r="D14" s="19">
        <f>SUMIFS($E$7:$E$13,$B$7:$B$13,"DAS-2",$D$7:$D$13,"VAGO")</f>
        <v>0</v>
      </c>
      <c r="E14" s="19">
        <f t="shared" si="0"/>
        <v>0</v>
      </c>
      <c r="F14" s="23"/>
      <c r="G14" s="21">
        <f>SUMIF($B$7:$B$13,"DAS-2",$G$7:$G$13)</f>
        <v>0</v>
      </c>
      <c r="H14" s="21">
        <f>SUMIF($B$7:$B$13,"DAS-2",$H$7:$H$13)</f>
        <v>0</v>
      </c>
      <c r="I14" s="21">
        <f>SUMIF($B$7:$B$13,"DAS-2",$I$7:$I$13)</f>
        <v>0</v>
      </c>
    </row>
    <row r="15" spans="1:10" x14ac:dyDescent="0.25">
      <c r="A15" s="18" t="s">
        <v>59</v>
      </c>
      <c r="B15" s="10" t="s">
        <v>60</v>
      </c>
      <c r="C15" s="19">
        <f>SUMIFS($E$7:$E$13,$B$7:$B$13,"DAS-3",$D$7:$D$13,"&lt;&gt;VAGO")</f>
        <v>0</v>
      </c>
      <c r="D15" s="19">
        <f>SUMIFS($E$7:$E$13,$B$7:$B$13,"DAS-3",$D$7:$D$13,"VAGO")</f>
        <v>0</v>
      </c>
      <c r="E15" s="19">
        <f t="shared" si="0"/>
        <v>0</v>
      </c>
      <c r="F15" s="23"/>
      <c r="G15" s="21">
        <f>SUMIF($B$7:$B$13,"DAS-3",$G$7:$G$13)</f>
        <v>0</v>
      </c>
      <c r="H15" s="21">
        <f>SUMIF($B$7:$B$13,"DAS-3",$H$7:$H$13)</f>
        <v>0</v>
      </c>
      <c r="I15" s="21">
        <f>SUMIF($B$7:$B$13,"DAS-3",$I$7:$I$13)</f>
        <v>0</v>
      </c>
    </row>
    <row r="16" spans="1:10" x14ac:dyDescent="0.25">
      <c r="A16" s="24" t="s">
        <v>61</v>
      </c>
      <c r="B16" s="10" t="s">
        <v>62</v>
      </c>
      <c r="C16" s="19">
        <f>SUMIFS($E$7:$E$13,$B$7:$B$13,"DAS-4",$D$7:$D$13,"&lt;&gt;VAGO")</f>
        <v>0</v>
      </c>
      <c r="D16" s="19">
        <f>SUMIFS($E$7:$E$13,$B$7:$B$13,"DAS-4",$D$7:$D$13,"VAGO")</f>
        <v>0</v>
      </c>
      <c r="E16" s="19">
        <f t="shared" si="0"/>
        <v>0</v>
      </c>
      <c r="F16" s="25"/>
      <c r="G16" s="21">
        <f>SUMIF($B$7:$B$13,"DAS-4",$G$7:$G$13)</f>
        <v>0</v>
      </c>
      <c r="H16" s="21">
        <f>SUMIF($B$7:$B$13,"DAS-4",$H$7:$H$13)</f>
        <v>0</v>
      </c>
      <c r="I16" s="21">
        <f>SUMIF($B$7:$B$13,"DAS-4",$I$7:$I$13)</f>
        <v>0</v>
      </c>
    </row>
    <row r="17" spans="1:9" x14ac:dyDescent="0.25">
      <c r="A17" s="24" t="s">
        <v>63</v>
      </c>
      <c r="B17" s="10" t="s">
        <v>2</v>
      </c>
      <c r="C17" s="19">
        <f>SUMIFS($E$7:$E$13,$B$7:$B$13,"DAS-5",$D$7:$D$13,"&lt;&gt;VAGO")</f>
        <v>1</v>
      </c>
      <c r="D17" s="19">
        <f>SUMIFS($E$7:$E$13,$B$7:$B$13,"DAS-5",$D$7:$D$13,"VAGO")</f>
        <v>0</v>
      </c>
      <c r="E17" s="19">
        <f t="shared" si="0"/>
        <v>1</v>
      </c>
      <c r="F17" s="25"/>
      <c r="G17" s="21">
        <f>SUMIF($B$7:$B$13,"DAS-5",$G$7:$G$13)</f>
        <v>0</v>
      </c>
      <c r="H17" s="21">
        <f>SUMIF($B$7:$B$13,"DAS-5",$H$7:$H$13)</f>
        <v>1079.21</v>
      </c>
      <c r="I17" s="21">
        <f>SUMIF($B$7:$B$13,"DAS-5",$I$7:$I$13)</f>
        <v>4316.21</v>
      </c>
    </row>
    <row r="18" spans="1:9" x14ac:dyDescent="0.25">
      <c r="A18" s="24" t="s">
        <v>64</v>
      </c>
      <c r="B18" s="10" t="s">
        <v>65</v>
      </c>
      <c r="C18" s="19">
        <f>SUMIFS($E$7:$E$13,$B$7:$B$13,"CAA-1",$D$7:$D$13,"&lt;&gt;VAGO")</f>
        <v>0</v>
      </c>
      <c r="D18" s="19">
        <f>SUMIFS($E$7:$E$13,$B$7:$B$13,"CAA-1",$D$7:$D$13,"VAGO")</f>
        <v>0</v>
      </c>
      <c r="E18" s="19">
        <f t="shared" si="0"/>
        <v>0</v>
      </c>
      <c r="F18" s="25"/>
      <c r="G18" s="21">
        <f>SUMIF($B$7:$B$13,"CAA-1",$G$7:$G$13)</f>
        <v>0</v>
      </c>
      <c r="H18" s="21">
        <f>SUMIF($B$7:$B$13,"CAA-1",$H$7:$H$13)</f>
        <v>0</v>
      </c>
      <c r="I18" s="21">
        <f>SUMIF($B$7:$B$13,"CAA-1",$I$7:$I$13)</f>
        <v>0</v>
      </c>
    </row>
    <row r="19" spans="1:9" x14ac:dyDescent="0.25">
      <c r="A19" s="24" t="s">
        <v>66</v>
      </c>
      <c r="B19" s="10" t="s">
        <v>8</v>
      </c>
      <c r="C19" s="19">
        <f>SUMIFS($E$7:$E$13,$B$7:$B$13,"CAA-2",$D$7:$D$13,"&lt;&gt;VAGO")</f>
        <v>2</v>
      </c>
      <c r="D19" s="19">
        <f>SUMIFS($E$7:$E$13,$B$7:$B$13,"CAA-2",$D$7:$D$13,"VAGO")</f>
        <v>0</v>
      </c>
      <c r="E19" s="19">
        <f t="shared" si="0"/>
        <v>2</v>
      </c>
      <c r="F19" s="25"/>
      <c r="G19" s="21">
        <f>SUMIF($B$7:$B$13,"CAA-2",$G$7:$G$13)</f>
        <v>0</v>
      </c>
      <c r="H19" s="21">
        <f>SUMIF($B$7:$B$13,"CAA-2",$H$7:$H$13)</f>
        <v>1541.5</v>
      </c>
      <c r="I19" s="21">
        <f>SUMIF($B$7:$B$13,"CAA-2",$I$7:$I$13)</f>
        <v>6166.02</v>
      </c>
    </row>
    <row r="20" spans="1:9" x14ac:dyDescent="0.25">
      <c r="A20" s="24" t="s">
        <v>67</v>
      </c>
      <c r="B20" s="10" t="s">
        <v>9</v>
      </c>
      <c r="C20" s="19">
        <f>SUMIFS($E$7:$E$13,$B$7:$B$13,"CAA-3",$D$7:$D$13,"&lt;&gt;VAGO")</f>
        <v>0</v>
      </c>
      <c r="D20" s="19">
        <f>SUMIFS($E$7:$E$13,$B$7:$B$13,"CAA-3",$D$7:$D$13,"VAGO")</f>
        <v>0</v>
      </c>
      <c r="E20" s="19">
        <f t="shared" si="0"/>
        <v>0</v>
      </c>
      <c r="F20" s="23"/>
      <c r="G20" s="21">
        <f>SUMIF($B$7:$B$13,"CAA-3",$G$7:$G$13)</f>
        <v>0</v>
      </c>
      <c r="H20" s="21">
        <f>SUMIF($B$7:$B$13,"CAA-3",$H$7:$H$13)</f>
        <v>0</v>
      </c>
      <c r="I20" s="21">
        <f>SUMIF($B$7:$B$13,"CAA-3",$I$7:$I$13)</f>
        <v>0</v>
      </c>
    </row>
    <row r="21" spans="1:9" x14ac:dyDescent="0.25">
      <c r="A21" s="24" t="s">
        <v>68</v>
      </c>
      <c r="B21" s="10" t="s">
        <v>35</v>
      </c>
      <c r="C21" s="19">
        <f>SUMIFS($E$7:$E$13,$B$7:$B$13,"CAA-4",$D$7:$D$13,"&lt;&gt;VAGO")</f>
        <v>1</v>
      </c>
      <c r="D21" s="19">
        <f>SUMIFS($E$7:$E$13,$B$7:$B$13,"CAA-4",$D$7:$D$13,"VAGO")</f>
        <v>0</v>
      </c>
      <c r="E21" s="19">
        <f t="shared" si="0"/>
        <v>1</v>
      </c>
      <c r="F21" s="23"/>
      <c r="G21" s="21">
        <f>SUMIF($B$7:$B$13,"CAA-4",$G$7:$G$13)</f>
        <v>0</v>
      </c>
      <c r="H21" s="21">
        <f>SUMIF($B$7:$B$13,"CAA-4",$H$7:$H$13)</f>
        <v>308.3</v>
      </c>
      <c r="I21" s="21">
        <f>SUMIF($B$7:$B$13,"CAA-4",$I$7:$I$13)</f>
        <v>1288</v>
      </c>
    </row>
    <row r="22" spans="1:9" x14ac:dyDescent="0.25">
      <c r="A22" s="24" t="s">
        <v>69</v>
      </c>
      <c r="B22" s="10" t="s">
        <v>70</v>
      </c>
      <c r="C22" s="19">
        <f>SUMIFS($E$7:$E$13,$B$7:$B$13,"CAA-5",$D$7:$D$13,"&lt;&gt;VAGO")</f>
        <v>0</v>
      </c>
      <c r="D22" s="19">
        <f>SUMIFS($E$7:$E$13,$B$7:$B$13,"CAA-5",$D$7:$D$13,"VAGO")</f>
        <v>0</v>
      </c>
      <c r="E22" s="19">
        <f t="shared" si="0"/>
        <v>0</v>
      </c>
      <c r="F22" s="23"/>
      <c r="G22" s="21">
        <f>SUMIF($B$7:$B$13,"CAA-5",$G$7:$G$13)</f>
        <v>0</v>
      </c>
      <c r="H22" s="21">
        <f>SUMIF($B$7:$B$13,"CAA-5",$H$7:$H$13)</f>
        <v>0</v>
      </c>
      <c r="I22" s="21">
        <f>SUMIF($B$7:$B$13,"CAA-5",$I$7:$I$13)</f>
        <v>0</v>
      </c>
    </row>
    <row r="23" spans="1:9" x14ac:dyDescent="0.25">
      <c r="A23" s="15" t="s">
        <v>71</v>
      </c>
      <c r="B23" s="17"/>
      <c r="C23" s="16">
        <f ca="1">SUM(C12:C22)</f>
        <v>7</v>
      </c>
      <c r="D23" s="16">
        <f ca="1">SUM(D12:D22)</f>
        <v>0</v>
      </c>
      <c r="E23" s="16">
        <f ca="1">SUM(E12:E22)</f>
        <v>7</v>
      </c>
      <c r="F23" s="17"/>
      <c r="G23" s="26">
        <f ca="1">SUM(G12:G22)</f>
        <v>0</v>
      </c>
      <c r="H23" s="26">
        <f ca="1">SUM(H12:H22)</f>
        <v>12366.33</v>
      </c>
      <c r="I23" s="26">
        <f ca="1">SUM(I12:I22)</f>
        <v>23521.24</v>
      </c>
    </row>
    <row r="24" spans="1:9" x14ac:dyDescent="0.25">
      <c r="A24" s="22"/>
      <c r="B24" s="22"/>
      <c r="C24" s="22"/>
      <c r="D24" s="22"/>
      <c r="E24" s="22"/>
      <c r="F24" s="22"/>
      <c r="G24" s="22"/>
      <c r="H24" s="13"/>
      <c r="I24" s="13"/>
    </row>
    <row r="25" spans="1:9" x14ac:dyDescent="0.25">
      <c r="A25" s="69" t="s">
        <v>72</v>
      </c>
      <c r="B25" s="51"/>
      <c r="C25" s="51"/>
      <c r="D25" s="51"/>
      <c r="E25" s="51"/>
      <c r="F25" s="51"/>
      <c r="G25" s="51"/>
      <c r="H25" s="51"/>
      <c r="I25" s="52"/>
    </row>
    <row r="26" spans="1:9" ht="45" x14ac:dyDescent="0.25">
      <c r="A26" s="5" t="s">
        <v>73</v>
      </c>
      <c r="B26" s="5" t="s">
        <v>74</v>
      </c>
      <c r="C26" s="5" t="s">
        <v>75</v>
      </c>
      <c r="D26" s="5" t="s">
        <v>76</v>
      </c>
      <c r="E26" s="5" t="s">
        <v>77</v>
      </c>
      <c r="F26" s="5" t="s">
        <v>78</v>
      </c>
      <c r="G26" s="5" t="s">
        <v>79</v>
      </c>
      <c r="H26" s="5" t="s">
        <v>80</v>
      </c>
      <c r="I26" s="5" t="s">
        <v>81</v>
      </c>
    </row>
    <row r="27" spans="1:9" ht="28.5" x14ac:dyDescent="0.25">
      <c r="A27" s="39" t="s">
        <v>82</v>
      </c>
      <c r="B27" s="30" t="s">
        <v>1</v>
      </c>
      <c r="C27" s="9" t="s">
        <v>39</v>
      </c>
      <c r="D27" s="9" t="s">
        <v>25</v>
      </c>
      <c r="E27" s="10">
        <v>1</v>
      </c>
      <c r="F27" s="46" t="s">
        <v>83</v>
      </c>
      <c r="G27" s="11">
        <v>7691</v>
      </c>
      <c r="H27" s="11">
        <v>3083.01</v>
      </c>
      <c r="I27" s="12">
        <f t="shared" ref="I27:I30" si="1">SUM(G27:H27)</f>
        <v>10774.01</v>
      </c>
    </row>
    <row r="28" spans="1:9" x14ac:dyDescent="0.25">
      <c r="A28" s="39" t="s">
        <v>84</v>
      </c>
      <c r="B28" s="30" t="s">
        <v>3</v>
      </c>
      <c r="C28" s="9" t="s">
        <v>85</v>
      </c>
      <c r="D28" s="9" t="s">
        <v>25</v>
      </c>
      <c r="E28" s="10">
        <v>1</v>
      </c>
      <c r="F28" s="46" t="s">
        <v>86</v>
      </c>
      <c r="G28" s="11">
        <v>8479.33</v>
      </c>
      <c r="H28" s="11">
        <v>4316.21</v>
      </c>
      <c r="I28" s="12">
        <f t="shared" si="1"/>
        <v>12795.54</v>
      </c>
    </row>
    <row r="29" spans="1:9" x14ac:dyDescent="0.25">
      <c r="A29" s="39" t="s">
        <v>87</v>
      </c>
      <c r="B29" s="30" t="s">
        <v>3</v>
      </c>
      <c r="C29" s="9" t="s">
        <v>88</v>
      </c>
      <c r="D29" s="9" t="s">
        <v>25</v>
      </c>
      <c r="E29" s="10">
        <v>1</v>
      </c>
      <c r="F29" s="39" t="s">
        <v>239</v>
      </c>
      <c r="G29" s="11">
        <v>7691</v>
      </c>
      <c r="H29" s="11">
        <v>4316.21</v>
      </c>
      <c r="I29" s="12">
        <f t="shared" si="1"/>
        <v>12007.21</v>
      </c>
    </row>
    <row r="30" spans="1:9" x14ac:dyDescent="0.25">
      <c r="A30" s="39" t="s">
        <v>89</v>
      </c>
      <c r="B30" s="30" t="s">
        <v>3</v>
      </c>
      <c r="C30" s="9" t="s">
        <v>39</v>
      </c>
      <c r="D30" s="9" t="s">
        <v>25</v>
      </c>
      <c r="E30" s="10">
        <v>1</v>
      </c>
      <c r="F30" s="39" t="s">
        <v>240</v>
      </c>
      <c r="G30" s="11">
        <v>5933.35</v>
      </c>
      <c r="H30" s="11">
        <v>4316.21</v>
      </c>
      <c r="I30" s="12">
        <f t="shared" si="1"/>
        <v>10249.560000000001</v>
      </c>
    </row>
    <row r="31" spans="1:9" ht="45" x14ac:dyDescent="0.25">
      <c r="A31" s="15" t="s">
        <v>90</v>
      </c>
      <c r="B31" s="15" t="s">
        <v>91</v>
      </c>
      <c r="C31" s="16" t="s">
        <v>92</v>
      </c>
      <c r="D31" s="16" t="s">
        <v>93</v>
      </c>
      <c r="E31" s="16" t="s">
        <v>94</v>
      </c>
      <c r="F31" s="32"/>
      <c r="G31" s="16" t="s">
        <v>95</v>
      </c>
      <c r="H31" s="16" t="s">
        <v>96</v>
      </c>
      <c r="I31" s="16" t="s">
        <v>97</v>
      </c>
    </row>
    <row r="32" spans="1:9" x14ac:dyDescent="0.25">
      <c r="A32" s="18" t="s">
        <v>98</v>
      </c>
      <c r="B32" s="33" t="s">
        <v>99</v>
      </c>
      <c r="C32" s="19">
        <f ca="1">SUMIFS($E$30:$E$33,$B$30:$B$33,"FDA",$D$30:$D$33,"&lt;&gt;VAGO")</f>
        <v>0</v>
      </c>
      <c r="D32" s="19">
        <f ca="1">SUMIFS($E$30:$E$33,$B$30:$B$33,"FDA",$D$30:$D$33,"VAGO")</f>
        <v>0</v>
      </c>
      <c r="E32" s="19">
        <f t="shared" ref="E32:E36" ca="1" si="2">C32+D32</f>
        <v>0</v>
      </c>
      <c r="F32" s="20"/>
      <c r="G32" s="12">
        <f ca="1">SUMIF($B$30:$B$33,"FDA",$G$30:$G$33)</f>
        <v>0</v>
      </c>
      <c r="H32" s="12">
        <f ca="1">SUMIF($B$30:$B$33,"FDA",$H$30:$H$33)</f>
        <v>0</v>
      </c>
      <c r="I32" s="12">
        <f ca="1">SUMIF($B$30:$B$33,"FDA",$I$30:$I$33)</f>
        <v>0</v>
      </c>
    </row>
    <row r="33" spans="1:9" x14ac:dyDescent="0.25">
      <c r="A33" s="18" t="s">
        <v>100</v>
      </c>
      <c r="B33" s="33" t="s">
        <v>101</v>
      </c>
      <c r="C33" s="19">
        <f ca="1">SUMIFS($E$30:$E$33,$B$30:$B$33,"FDA-1",$D$30:$D$33,"&lt;&gt;VAGO")</f>
        <v>0</v>
      </c>
      <c r="D33" s="19">
        <f ca="1">SUMIFS($E$30:$E$33,$B$30:$B$33,"FDA-1",$D$30:$D$33,"VAGO")</f>
        <v>0</v>
      </c>
      <c r="E33" s="19">
        <f t="shared" ca="1" si="2"/>
        <v>0</v>
      </c>
      <c r="F33" s="20"/>
      <c r="G33" s="12">
        <f ca="1">SUMIF($B$30:$B$33,"FDA-1",$G$30:$G$33)</f>
        <v>0</v>
      </c>
      <c r="H33" s="12">
        <f ca="1">SUMIF($B$30:$B$33,"FDA-1",$H$30:$H$33)</f>
        <v>0</v>
      </c>
      <c r="I33" s="12">
        <f ca="1">SUMIF($B$30:$B$33,"FDA-1",$I$30:$I$33)</f>
        <v>0</v>
      </c>
    </row>
    <row r="34" spans="1:9" x14ac:dyDescent="0.25">
      <c r="A34" s="18" t="s">
        <v>102</v>
      </c>
      <c r="B34" s="33" t="s">
        <v>103</v>
      </c>
      <c r="C34" s="19">
        <f>SUMIFS($E$30:$E$33,$B$30:$B$33,"FDA-2",$D$30:$D$33,"&lt;&gt;VAGO")</f>
        <v>0</v>
      </c>
      <c r="D34" s="19">
        <f>SUMIFS($E$30:$E$33,$B$30:$B$33,"FDA-2",$D$30:$D$33,"VAGO")</f>
        <v>0</v>
      </c>
      <c r="E34" s="19">
        <f t="shared" si="2"/>
        <v>0</v>
      </c>
      <c r="F34" s="23"/>
      <c r="G34" s="12">
        <f>SUMIF($B$30:$B$33,"FDA-2",$G$30:$G$33)</f>
        <v>0</v>
      </c>
      <c r="H34" s="12">
        <f>SUMIF($B$30:$B$33,"FDA-2",$H$30:$H$33)</f>
        <v>0</v>
      </c>
      <c r="I34" s="12">
        <f>SUMIF($B$30:$B$33,"FDA-2",$I$30:$I$33)</f>
        <v>0</v>
      </c>
    </row>
    <row r="35" spans="1:9" x14ac:dyDescent="0.25">
      <c r="A35" s="18" t="s">
        <v>104</v>
      </c>
      <c r="B35" s="33" t="s">
        <v>3</v>
      </c>
      <c r="C35" s="19">
        <f>SUMIFS($E$30:$E$33,$B$30:$B$33,"FDA-3",$D$30:$D$33,"&lt;&gt;VAGO")</f>
        <v>1</v>
      </c>
      <c r="D35" s="19">
        <f>SUMIFS($E$30:$E$33,$B$30:$B$33,"FDA-3",$D$30:$D$33,"VAGO")</f>
        <v>0</v>
      </c>
      <c r="E35" s="19">
        <f t="shared" si="2"/>
        <v>1</v>
      </c>
      <c r="F35" s="25"/>
      <c r="G35" s="12">
        <f>SUMIF($B$30:$B$33,"FDA-3",$G$30:$G$33)</f>
        <v>5933.35</v>
      </c>
      <c r="H35" s="12">
        <f>SUMIF($B$30:$B$33,"FDA-3",$H$30:$H$33)</f>
        <v>4316.21</v>
      </c>
      <c r="I35" s="12">
        <f>SUMIF($B$30:$B$33,"FDA-3",$I$30:$I$33)</f>
        <v>10249.560000000001</v>
      </c>
    </row>
    <row r="36" spans="1:9" x14ac:dyDescent="0.25">
      <c r="A36" s="18" t="s">
        <v>105</v>
      </c>
      <c r="B36" s="33" t="s">
        <v>1</v>
      </c>
      <c r="C36" s="19">
        <f>SUMIFS($E$30:$E$33,$B$30:$B$33,"FDA-4",$D$30:$D$33,"&lt;&gt;VAGO")</f>
        <v>0</v>
      </c>
      <c r="D36" s="19">
        <f>SUMIFS($E$30:$E$33,$B$30:$B$33,"FDA-4",$D$30:$D$33,"VAGO")</f>
        <v>0</v>
      </c>
      <c r="E36" s="19">
        <f t="shared" si="2"/>
        <v>0</v>
      </c>
      <c r="F36" s="23"/>
      <c r="G36" s="12">
        <f>SUMIF($B$30:$B$33,"FDA-4",$G$30:$G$33)</f>
        <v>0</v>
      </c>
      <c r="H36" s="12">
        <f>SUMIF($B$30:$B$33,"FDA-4",$H$30:$H$33)</f>
        <v>0</v>
      </c>
      <c r="I36" s="12">
        <f>SUMIF($B$30:$B$33,"FDA-4",$I$30:$I$33)</f>
        <v>0</v>
      </c>
    </row>
    <row r="37" spans="1:9" ht="30" x14ac:dyDescent="0.25">
      <c r="A37" s="15" t="s">
        <v>106</v>
      </c>
      <c r="B37" s="32"/>
      <c r="C37" s="16">
        <f t="shared" ref="C37:E37" ca="1" si="3">SUM(C33:C36)</f>
        <v>4</v>
      </c>
      <c r="D37" s="16">
        <f t="shared" ca="1" si="3"/>
        <v>0</v>
      </c>
      <c r="E37" s="16">
        <f t="shared" ca="1" si="3"/>
        <v>4</v>
      </c>
      <c r="F37" s="32"/>
      <c r="G37" s="34">
        <f t="shared" ref="G37:I37" ca="1" si="4">SUM(G32:G36)</f>
        <v>28238.09</v>
      </c>
      <c r="H37" s="34">
        <f t="shared" ca="1" si="4"/>
        <v>13820.380000000001</v>
      </c>
      <c r="I37" s="34">
        <f t="shared" ca="1" si="4"/>
        <v>42058.47</v>
      </c>
    </row>
    <row r="38" spans="1:9" x14ac:dyDescent="0.25">
      <c r="A38" s="27"/>
      <c r="B38" s="27"/>
      <c r="C38" s="27"/>
      <c r="D38" s="27"/>
      <c r="E38" s="27"/>
      <c r="F38" s="27"/>
      <c r="G38" s="27"/>
      <c r="H38" s="27"/>
      <c r="I38" s="3"/>
    </row>
    <row r="39" spans="1:9" x14ac:dyDescent="0.25">
      <c r="A39" s="69" t="s">
        <v>107</v>
      </c>
      <c r="B39" s="51"/>
      <c r="C39" s="51"/>
      <c r="D39" s="51"/>
      <c r="E39" s="51"/>
      <c r="F39" s="51"/>
      <c r="G39" s="51"/>
      <c r="H39" s="51"/>
      <c r="I39" s="52"/>
    </row>
    <row r="40" spans="1:9" ht="45" x14ac:dyDescent="0.25">
      <c r="A40" s="35" t="s">
        <v>108</v>
      </c>
      <c r="B40" s="5" t="s">
        <v>109</v>
      </c>
      <c r="C40" s="5" t="s">
        <v>110</v>
      </c>
      <c r="D40" s="5" t="s">
        <v>111</v>
      </c>
      <c r="E40" s="5" t="s">
        <v>112</v>
      </c>
      <c r="F40" s="5" t="s">
        <v>113</v>
      </c>
      <c r="G40" s="5" t="s">
        <v>114</v>
      </c>
      <c r="H40" s="5" t="s">
        <v>115</v>
      </c>
      <c r="I40" s="5" t="s">
        <v>116</v>
      </c>
    </row>
    <row r="41" spans="1:9" x14ac:dyDescent="0.25">
      <c r="A41" s="36"/>
      <c r="B41" s="37" t="s">
        <v>4</v>
      </c>
      <c r="C41" s="37"/>
      <c r="D41" s="9" t="s">
        <v>25</v>
      </c>
      <c r="E41" s="10">
        <v>1</v>
      </c>
      <c r="F41" s="36" t="s">
        <v>250</v>
      </c>
      <c r="G41" s="11">
        <v>8075.56</v>
      </c>
      <c r="H41" s="11">
        <v>1392.8</v>
      </c>
      <c r="I41" s="12">
        <f>SUM(G41:H41)</f>
        <v>9468.36</v>
      </c>
    </row>
    <row r="42" spans="1:9" x14ac:dyDescent="0.25">
      <c r="A42" s="39"/>
      <c r="B42" s="37" t="s">
        <v>4</v>
      </c>
      <c r="C42" s="9"/>
      <c r="D42" s="9" t="s">
        <v>25</v>
      </c>
      <c r="E42" s="10">
        <v>1</v>
      </c>
      <c r="F42" s="39" t="s">
        <v>295</v>
      </c>
      <c r="G42" s="11">
        <v>7691</v>
      </c>
      <c r="H42" s="11">
        <v>1392.8</v>
      </c>
      <c r="I42" s="12">
        <f t="shared" ref="I42:I75" si="5">SUM(G42:H42)</f>
        <v>9083.7999999999993</v>
      </c>
    </row>
    <row r="43" spans="1:9" x14ac:dyDescent="0.25">
      <c r="A43" s="39"/>
      <c r="B43" s="37" t="s">
        <v>4</v>
      </c>
      <c r="C43" s="9"/>
      <c r="D43" s="9" t="s">
        <v>25</v>
      </c>
      <c r="E43" s="10">
        <v>1</v>
      </c>
      <c r="F43" s="39" t="s">
        <v>242</v>
      </c>
      <c r="G43" s="11">
        <v>8075.56</v>
      </c>
      <c r="H43" s="11">
        <v>1392.8</v>
      </c>
      <c r="I43" s="12">
        <f t="shared" si="5"/>
        <v>9468.36</v>
      </c>
    </row>
    <row r="44" spans="1:9" x14ac:dyDescent="0.25">
      <c r="A44" s="39"/>
      <c r="B44" s="37" t="s">
        <v>4</v>
      </c>
      <c r="C44" s="9"/>
      <c r="D44" s="9" t="s">
        <v>25</v>
      </c>
      <c r="E44" s="10">
        <v>1</v>
      </c>
      <c r="F44" s="39" t="s">
        <v>117</v>
      </c>
      <c r="G44" s="11">
        <v>7691</v>
      </c>
      <c r="H44" s="11">
        <v>1392.8</v>
      </c>
      <c r="I44" s="12">
        <f t="shared" si="5"/>
        <v>9083.7999999999993</v>
      </c>
    </row>
    <row r="45" spans="1:9" x14ac:dyDescent="0.25">
      <c r="A45" s="39"/>
      <c r="B45" s="37" t="s">
        <v>4</v>
      </c>
      <c r="C45" s="9"/>
      <c r="D45" s="9" t="s">
        <v>25</v>
      </c>
      <c r="E45" s="10">
        <v>1</v>
      </c>
      <c r="F45" s="39" t="s">
        <v>118</v>
      </c>
      <c r="G45" s="11">
        <v>8299.11</v>
      </c>
      <c r="H45" s="11">
        <v>1392.8</v>
      </c>
      <c r="I45" s="12">
        <f t="shared" si="5"/>
        <v>9691.91</v>
      </c>
    </row>
    <row r="46" spans="1:9" x14ac:dyDescent="0.25">
      <c r="A46" s="39"/>
      <c r="B46" s="37" t="s">
        <v>4</v>
      </c>
      <c r="C46" s="9"/>
      <c r="D46" s="9" t="s">
        <v>25</v>
      </c>
      <c r="E46" s="10">
        <v>1</v>
      </c>
      <c r="F46" s="39" t="s">
        <v>119</v>
      </c>
      <c r="G46" s="11">
        <v>8075.56</v>
      </c>
      <c r="H46" s="11">
        <v>1392.8</v>
      </c>
      <c r="I46" s="12">
        <f t="shared" si="5"/>
        <v>9468.36</v>
      </c>
    </row>
    <row r="47" spans="1:9" x14ac:dyDescent="0.25">
      <c r="A47" s="39"/>
      <c r="B47" s="37" t="s">
        <v>4</v>
      </c>
      <c r="C47" s="9"/>
      <c r="D47" s="9" t="s">
        <v>25</v>
      </c>
      <c r="E47" s="10">
        <v>1</v>
      </c>
      <c r="F47" s="39" t="s">
        <v>120</v>
      </c>
      <c r="G47" s="11">
        <v>7691</v>
      </c>
      <c r="H47" s="11">
        <v>1392.8</v>
      </c>
      <c r="I47" s="12">
        <f t="shared" si="5"/>
        <v>9083.7999999999993</v>
      </c>
    </row>
    <row r="48" spans="1:9" x14ac:dyDescent="0.25">
      <c r="A48" s="39"/>
      <c r="B48" s="37" t="s">
        <v>4</v>
      </c>
      <c r="C48" s="9"/>
      <c r="D48" s="9" t="s">
        <v>25</v>
      </c>
      <c r="E48" s="10">
        <v>1</v>
      </c>
      <c r="F48" s="39" t="s">
        <v>243</v>
      </c>
      <c r="G48" s="11">
        <v>7691</v>
      </c>
      <c r="H48" s="11">
        <v>1392.8</v>
      </c>
      <c r="I48" s="12">
        <f t="shared" si="5"/>
        <v>9083.7999999999993</v>
      </c>
    </row>
    <row r="49" spans="1:9" x14ac:dyDescent="0.25">
      <c r="A49" s="39"/>
      <c r="B49" s="37" t="s">
        <v>4</v>
      </c>
      <c r="C49" s="9"/>
      <c r="D49" s="9" t="s">
        <v>25</v>
      </c>
      <c r="E49" s="10">
        <v>1</v>
      </c>
      <c r="F49" s="39" t="s">
        <v>245</v>
      </c>
      <c r="G49" s="11">
        <v>8075.56</v>
      </c>
      <c r="H49" s="11">
        <v>1392.8</v>
      </c>
      <c r="I49" s="12">
        <f t="shared" si="5"/>
        <v>9468.36</v>
      </c>
    </row>
    <row r="50" spans="1:9" x14ac:dyDescent="0.25">
      <c r="A50" s="39"/>
      <c r="B50" s="37" t="s">
        <v>4</v>
      </c>
      <c r="C50" s="9"/>
      <c r="D50" s="9" t="s">
        <v>25</v>
      </c>
      <c r="E50" s="10">
        <v>1</v>
      </c>
      <c r="F50" s="39" t="s">
        <v>121</v>
      </c>
      <c r="G50" s="11">
        <v>8075.56</v>
      </c>
      <c r="H50" s="11">
        <v>1392.8</v>
      </c>
      <c r="I50" s="12">
        <f t="shared" si="5"/>
        <v>9468.36</v>
      </c>
    </row>
    <row r="51" spans="1:9" x14ac:dyDescent="0.25">
      <c r="A51" s="39"/>
      <c r="B51" s="37" t="s">
        <v>4</v>
      </c>
      <c r="C51" s="9"/>
      <c r="D51" s="9" t="s">
        <v>25</v>
      </c>
      <c r="E51" s="10">
        <v>1</v>
      </c>
      <c r="F51" s="39" t="s">
        <v>267</v>
      </c>
      <c r="G51" s="11">
        <v>7691</v>
      </c>
      <c r="H51" s="11">
        <v>1392.8</v>
      </c>
      <c r="I51" s="12">
        <f t="shared" si="5"/>
        <v>9083.7999999999993</v>
      </c>
    </row>
    <row r="52" spans="1:9" x14ac:dyDescent="0.25">
      <c r="A52" s="39"/>
      <c r="B52" s="37" t="s">
        <v>4</v>
      </c>
      <c r="C52" s="9"/>
      <c r="D52" s="9" t="s">
        <v>25</v>
      </c>
      <c r="E52" s="10">
        <v>1</v>
      </c>
      <c r="F52" s="39" t="s">
        <v>122</v>
      </c>
      <c r="G52" s="11">
        <v>2295.89</v>
      </c>
      <c r="H52" s="11">
        <v>1392.8</v>
      </c>
      <c r="I52" s="12">
        <f t="shared" si="5"/>
        <v>3688.6899999999996</v>
      </c>
    </row>
    <row r="53" spans="1:9" x14ac:dyDescent="0.25">
      <c r="A53" s="39"/>
      <c r="B53" s="37" t="s">
        <v>4</v>
      </c>
      <c r="C53" s="9"/>
      <c r="D53" s="9" t="s">
        <v>25</v>
      </c>
      <c r="E53" s="10">
        <v>1</v>
      </c>
      <c r="F53" s="39" t="s">
        <v>123</v>
      </c>
      <c r="G53" s="11">
        <v>5125.45</v>
      </c>
      <c r="H53" s="11">
        <v>1392.8</v>
      </c>
      <c r="I53" s="12">
        <f>SUM(G53:H53)</f>
        <v>6518.25</v>
      </c>
    </row>
    <row r="54" spans="1:9" x14ac:dyDescent="0.25">
      <c r="A54" s="39"/>
      <c r="B54" s="37" t="s">
        <v>4</v>
      </c>
      <c r="C54" s="9"/>
      <c r="D54" s="9" t="s">
        <v>25</v>
      </c>
      <c r="E54" s="10">
        <v>1</v>
      </c>
      <c r="F54" s="39" t="s">
        <v>296</v>
      </c>
      <c r="G54" s="11">
        <v>5125.45</v>
      </c>
      <c r="H54" s="11">
        <v>1392.8</v>
      </c>
      <c r="I54" s="12">
        <f t="shared" si="5"/>
        <v>6518.25</v>
      </c>
    </row>
    <row r="55" spans="1:9" x14ac:dyDescent="0.25">
      <c r="A55" s="39"/>
      <c r="B55" s="37" t="s">
        <v>4</v>
      </c>
      <c r="C55" s="9"/>
      <c r="D55" s="9" t="s">
        <v>25</v>
      </c>
      <c r="E55" s="10">
        <v>1</v>
      </c>
      <c r="F55" s="39" t="s">
        <v>124</v>
      </c>
      <c r="G55" s="11">
        <v>5933.35</v>
      </c>
      <c r="H55" s="11">
        <v>1392.8</v>
      </c>
      <c r="I55" s="12">
        <f t="shared" si="5"/>
        <v>7326.1500000000005</v>
      </c>
    </row>
    <row r="56" spans="1:9" x14ac:dyDescent="0.25">
      <c r="A56" s="39"/>
      <c r="B56" s="37" t="s">
        <v>4</v>
      </c>
      <c r="C56" s="9"/>
      <c r="D56" s="9" t="s">
        <v>25</v>
      </c>
      <c r="E56" s="10">
        <v>1</v>
      </c>
      <c r="F56" s="39" t="s">
        <v>268</v>
      </c>
      <c r="G56" s="11">
        <v>5125.45</v>
      </c>
      <c r="H56" s="11">
        <v>1392.8</v>
      </c>
      <c r="I56" s="12">
        <f t="shared" si="5"/>
        <v>6518.25</v>
      </c>
    </row>
    <row r="57" spans="1:9" x14ac:dyDescent="0.25">
      <c r="A57" s="39"/>
      <c r="B57" s="37" t="s">
        <v>4</v>
      </c>
      <c r="C57" s="9"/>
      <c r="D57" s="9" t="s">
        <v>25</v>
      </c>
      <c r="E57" s="10">
        <v>1</v>
      </c>
      <c r="F57" s="39" t="s">
        <v>126</v>
      </c>
      <c r="G57" s="11">
        <v>5404.89</v>
      </c>
      <c r="H57" s="11">
        <v>1392.8</v>
      </c>
      <c r="I57" s="12">
        <f t="shared" si="5"/>
        <v>6797.6900000000005</v>
      </c>
    </row>
    <row r="58" spans="1:9" x14ac:dyDescent="0.25">
      <c r="A58" s="39"/>
      <c r="B58" s="37" t="s">
        <v>4</v>
      </c>
      <c r="C58" s="9"/>
      <c r="D58" s="9" t="s">
        <v>25</v>
      </c>
      <c r="E58" s="10">
        <v>1</v>
      </c>
      <c r="F58" s="39" t="s">
        <v>269</v>
      </c>
      <c r="G58" s="11">
        <v>5298.9</v>
      </c>
      <c r="H58" s="11">
        <v>1392.8</v>
      </c>
      <c r="I58" s="12">
        <f t="shared" si="5"/>
        <v>6691.7</v>
      </c>
    </row>
    <row r="59" spans="1:9" ht="15" customHeight="1" x14ac:dyDescent="0.25">
      <c r="A59" s="39"/>
      <c r="B59" s="37" t="s">
        <v>4</v>
      </c>
      <c r="C59" s="9"/>
      <c r="D59" s="9" t="s">
        <v>128</v>
      </c>
      <c r="E59" s="10">
        <v>1</v>
      </c>
      <c r="F59" s="74" t="s">
        <v>297</v>
      </c>
      <c r="G59" s="11">
        <v>0</v>
      </c>
      <c r="H59" s="11">
        <v>1392.8</v>
      </c>
      <c r="I59" s="12">
        <f t="shared" si="5"/>
        <v>1392.8</v>
      </c>
    </row>
    <row r="60" spans="1:9" x14ac:dyDescent="0.25">
      <c r="A60" s="39"/>
      <c r="B60" s="37" t="s">
        <v>4</v>
      </c>
      <c r="C60" s="9"/>
      <c r="D60" s="9" t="s">
        <v>128</v>
      </c>
      <c r="E60" s="10">
        <v>1</v>
      </c>
      <c r="F60" s="39" t="s">
        <v>298</v>
      </c>
      <c r="G60" s="11">
        <v>8075.56</v>
      </c>
      <c r="H60" s="11">
        <v>1392.8</v>
      </c>
      <c r="I60" s="12">
        <f t="shared" si="5"/>
        <v>9468.36</v>
      </c>
    </row>
    <row r="61" spans="1:9" x14ac:dyDescent="0.25">
      <c r="A61" s="39"/>
      <c r="B61" s="37" t="s">
        <v>5</v>
      </c>
      <c r="C61" s="9"/>
      <c r="D61" s="9" t="s">
        <v>25</v>
      </c>
      <c r="E61" s="10">
        <v>1</v>
      </c>
      <c r="F61" s="39" t="s">
        <v>129</v>
      </c>
      <c r="G61" s="11">
        <v>8479.33</v>
      </c>
      <c r="H61" s="11">
        <v>849.76</v>
      </c>
      <c r="I61" s="12">
        <f t="shared" si="5"/>
        <v>9329.09</v>
      </c>
    </row>
    <row r="62" spans="1:9" x14ac:dyDescent="0.25">
      <c r="A62" s="39"/>
      <c r="B62" s="37" t="s">
        <v>5</v>
      </c>
      <c r="C62" s="9"/>
      <c r="D62" s="9" t="s">
        <v>25</v>
      </c>
      <c r="E62" s="10">
        <v>1</v>
      </c>
      <c r="F62" s="39" t="s">
        <v>272</v>
      </c>
      <c r="G62" s="11">
        <v>5675.13</v>
      </c>
      <c r="H62" s="11">
        <v>849.76</v>
      </c>
      <c r="I62" s="12">
        <f t="shared" si="5"/>
        <v>6524.89</v>
      </c>
    </row>
    <row r="63" spans="1:9" x14ac:dyDescent="0.25">
      <c r="A63" s="39"/>
      <c r="B63" s="37" t="s">
        <v>5</v>
      </c>
      <c r="C63" s="9"/>
      <c r="D63" s="9" t="s">
        <v>25</v>
      </c>
      <c r="E63" s="10">
        <v>1</v>
      </c>
      <c r="F63" s="39" t="s">
        <v>247</v>
      </c>
      <c r="G63" s="11">
        <v>5675.13</v>
      </c>
      <c r="H63" s="11">
        <v>849.76</v>
      </c>
      <c r="I63" s="12">
        <f t="shared" si="5"/>
        <v>6524.89</v>
      </c>
    </row>
    <row r="64" spans="1:9" x14ac:dyDescent="0.25">
      <c r="A64" s="39"/>
      <c r="B64" s="37" t="s">
        <v>6</v>
      </c>
      <c r="C64" s="9"/>
      <c r="D64" s="9" t="s">
        <v>25</v>
      </c>
      <c r="E64" s="10">
        <v>1</v>
      </c>
      <c r="F64" s="39" t="s">
        <v>131</v>
      </c>
      <c r="G64" s="11">
        <v>2531.2199999999998</v>
      </c>
      <c r="H64" s="11">
        <v>505.81</v>
      </c>
      <c r="I64" s="12">
        <f t="shared" si="5"/>
        <v>3037.0299999999997</v>
      </c>
    </row>
    <row r="65" spans="1:9" x14ac:dyDescent="0.25">
      <c r="A65" s="39"/>
      <c r="B65" s="37" t="s">
        <v>6</v>
      </c>
      <c r="C65" s="9"/>
      <c r="D65" s="9" t="s">
        <v>25</v>
      </c>
      <c r="E65" s="10">
        <v>1</v>
      </c>
      <c r="F65" s="39" t="s">
        <v>132</v>
      </c>
      <c r="G65" s="11">
        <v>2295.89</v>
      </c>
      <c r="H65" s="11">
        <v>505.81</v>
      </c>
      <c r="I65" s="12">
        <f t="shared" si="5"/>
        <v>2801.7</v>
      </c>
    </row>
    <row r="66" spans="1:9" x14ac:dyDescent="0.25">
      <c r="A66" s="36"/>
      <c r="B66" s="37" t="s">
        <v>6</v>
      </c>
      <c r="C66" s="9"/>
      <c r="D66" s="9" t="s">
        <v>128</v>
      </c>
      <c r="E66" s="10">
        <v>1</v>
      </c>
      <c r="F66" s="39" t="s">
        <v>273</v>
      </c>
      <c r="G66" s="11">
        <v>0</v>
      </c>
      <c r="H66" s="11">
        <v>505.81</v>
      </c>
      <c r="I66" s="12">
        <f t="shared" si="5"/>
        <v>505.81</v>
      </c>
    </row>
    <row r="67" spans="1:9" x14ac:dyDescent="0.25">
      <c r="A67" s="36"/>
      <c r="B67" s="37" t="s">
        <v>6</v>
      </c>
      <c r="C67" s="37"/>
      <c r="D67" s="9" t="s">
        <v>128</v>
      </c>
      <c r="E67" s="10">
        <v>1</v>
      </c>
      <c r="F67" s="46" t="s">
        <v>274</v>
      </c>
      <c r="G67" s="11">
        <v>0</v>
      </c>
      <c r="H67" s="11">
        <v>505.81</v>
      </c>
      <c r="I67" s="12">
        <f t="shared" si="5"/>
        <v>505.81</v>
      </c>
    </row>
    <row r="68" spans="1:9" x14ac:dyDescent="0.25">
      <c r="A68" s="36"/>
      <c r="B68" s="37" t="s">
        <v>6</v>
      </c>
      <c r="C68" s="37"/>
      <c r="D68" s="9" t="s">
        <v>25</v>
      </c>
      <c r="E68" s="10">
        <v>1</v>
      </c>
      <c r="F68" s="46" t="s">
        <v>133</v>
      </c>
      <c r="G68" s="11">
        <v>5650.81</v>
      </c>
      <c r="H68" s="11">
        <v>505.81</v>
      </c>
      <c r="I68" s="12">
        <f t="shared" si="5"/>
        <v>6156.6200000000008</v>
      </c>
    </row>
    <row r="69" spans="1:9" x14ac:dyDescent="0.25">
      <c r="A69" s="36"/>
      <c r="B69" s="37" t="s">
        <v>7</v>
      </c>
      <c r="C69" s="37"/>
      <c r="D69" s="9" t="s">
        <v>25</v>
      </c>
      <c r="E69" s="10">
        <v>1</v>
      </c>
      <c r="F69" s="36" t="s">
        <v>288</v>
      </c>
      <c r="G69" s="11">
        <v>7691</v>
      </c>
      <c r="H69" s="11">
        <v>465.35</v>
      </c>
      <c r="I69" s="12">
        <f t="shared" si="5"/>
        <v>8156.35</v>
      </c>
    </row>
    <row r="70" spans="1:9" x14ac:dyDescent="0.25">
      <c r="A70" s="36"/>
      <c r="B70" s="37" t="s">
        <v>7</v>
      </c>
      <c r="C70" s="37"/>
      <c r="D70" s="9" t="s">
        <v>128</v>
      </c>
      <c r="E70" s="10">
        <v>1</v>
      </c>
      <c r="F70" s="36" t="s">
        <v>276</v>
      </c>
      <c r="G70" s="11">
        <v>0</v>
      </c>
      <c r="H70" s="11">
        <v>465.35</v>
      </c>
      <c r="I70" s="12">
        <f t="shared" si="5"/>
        <v>465.35</v>
      </c>
    </row>
    <row r="71" spans="1:9" x14ac:dyDescent="0.25">
      <c r="A71" s="36"/>
      <c r="B71" s="37" t="s">
        <v>7</v>
      </c>
      <c r="C71" s="37"/>
      <c r="D71" s="9" t="s">
        <v>128</v>
      </c>
      <c r="E71" s="10">
        <v>1</v>
      </c>
      <c r="F71" s="36" t="s">
        <v>277</v>
      </c>
      <c r="G71" s="11">
        <v>0</v>
      </c>
      <c r="H71" s="11">
        <v>465.35</v>
      </c>
      <c r="I71" s="12">
        <f t="shared" si="5"/>
        <v>465.35</v>
      </c>
    </row>
    <row r="72" spans="1:9" x14ac:dyDescent="0.25">
      <c r="A72" s="36"/>
      <c r="B72" s="37" t="s">
        <v>7</v>
      </c>
      <c r="C72" s="37"/>
      <c r="D72" s="9" t="s">
        <v>128</v>
      </c>
      <c r="E72" s="10">
        <v>1</v>
      </c>
      <c r="F72" s="36" t="s">
        <v>278</v>
      </c>
      <c r="G72" s="11">
        <v>0</v>
      </c>
      <c r="H72" s="11">
        <v>465.35</v>
      </c>
      <c r="I72" s="12">
        <f t="shared" si="5"/>
        <v>465.35</v>
      </c>
    </row>
    <row r="73" spans="1:9" x14ac:dyDescent="0.25">
      <c r="A73" s="36"/>
      <c r="B73" s="37" t="s">
        <v>7</v>
      </c>
      <c r="C73" s="37"/>
      <c r="D73" s="9" t="s">
        <v>128</v>
      </c>
      <c r="E73" s="10">
        <v>1</v>
      </c>
      <c r="F73" s="36" t="s">
        <v>299</v>
      </c>
      <c r="G73" s="11">
        <v>5046.58</v>
      </c>
      <c r="H73" s="11">
        <v>465.35</v>
      </c>
      <c r="I73" s="12">
        <f t="shared" si="5"/>
        <v>5511.93</v>
      </c>
    </row>
    <row r="74" spans="1:9" x14ac:dyDescent="0.25">
      <c r="A74" s="36"/>
      <c r="B74" s="37" t="s">
        <v>7</v>
      </c>
      <c r="C74" s="37"/>
      <c r="D74" s="9" t="s">
        <v>128</v>
      </c>
      <c r="E74" s="10">
        <v>1</v>
      </c>
      <c r="F74" s="36" t="s">
        <v>280</v>
      </c>
      <c r="G74" s="11">
        <v>0</v>
      </c>
      <c r="H74" s="11">
        <v>465.35</v>
      </c>
      <c r="I74" s="12">
        <f t="shared" si="5"/>
        <v>465.35</v>
      </c>
    </row>
    <row r="75" spans="1:9" x14ac:dyDescent="0.25">
      <c r="A75" s="36"/>
      <c r="B75" s="37" t="s">
        <v>7</v>
      </c>
      <c r="C75" s="37"/>
      <c r="D75" s="9" t="s">
        <v>128</v>
      </c>
      <c r="E75" s="10">
        <v>1</v>
      </c>
      <c r="F75" s="36" t="s">
        <v>294</v>
      </c>
      <c r="G75" s="11">
        <v>0</v>
      </c>
      <c r="H75" s="11">
        <v>465.35</v>
      </c>
      <c r="I75" s="12">
        <f t="shared" si="5"/>
        <v>465.35</v>
      </c>
    </row>
    <row r="76" spans="1:9" ht="45" x14ac:dyDescent="0.25">
      <c r="A76" s="15" t="s">
        <v>135</v>
      </c>
      <c r="B76" s="15" t="s">
        <v>136</v>
      </c>
      <c r="C76" s="16" t="s">
        <v>137</v>
      </c>
      <c r="D76" s="16" t="s">
        <v>138</v>
      </c>
      <c r="E76" s="16" t="s">
        <v>139</v>
      </c>
      <c r="F76" s="32"/>
      <c r="G76" s="16" t="s">
        <v>140</v>
      </c>
      <c r="H76" s="16" t="s">
        <v>141</v>
      </c>
      <c r="I76" s="16" t="s">
        <v>142</v>
      </c>
    </row>
    <row r="77" spans="1:9" x14ac:dyDescent="0.25">
      <c r="A77" s="18" t="s">
        <v>143</v>
      </c>
      <c r="B77" s="33" t="s">
        <v>4</v>
      </c>
      <c r="C77" s="19">
        <f ca="1">SUMIFS($E$44:$E$78,$B$44:$B$78,"FGS-1",$D$44:$D$78,"&lt;&gt;VAGO")</f>
        <v>20</v>
      </c>
      <c r="D77" s="19">
        <f ca="1">SUMIFS($E$44:$E$78,$B$44:$B$78,"FGS-1",$D$44:$D$78,"VAGO")</f>
        <v>0</v>
      </c>
      <c r="E77" s="19">
        <f t="shared" ref="E77:E82" ca="1" si="6">C77+D77</f>
        <v>20</v>
      </c>
      <c r="F77" s="20"/>
      <c r="G77" s="12">
        <f>SUMIF($B$44:$B$63,"FGS-1",$G$44:$G$63)</f>
        <v>105674.72999999998</v>
      </c>
      <c r="H77" s="12">
        <f>SUMIF($B$44:$B$63,"FGS-1",$H$44:$H$63)</f>
        <v>23677.599999999991</v>
      </c>
      <c r="I77" s="12">
        <f>SUMIF($B$44:$B$63,"FGS-1",$I$44:$I$63)</f>
        <v>129352.33</v>
      </c>
    </row>
    <row r="78" spans="1:9" x14ac:dyDescent="0.25">
      <c r="A78" s="18" t="s">
        <v>144</v>
      </c>
      <c r="B78" s="33" t="s">
        <v>145</v>
      </c>
      <c r="C78" s="19">
        <f>SUMIFS($E$44:$E$78,$B$44:$B$78,"FGS-2",$D$44:$D$78,"&lt;&gt;VAGO")</f>
        <v>3</v>
      </c>
      <c r="D78" s="19">
        <f>SUMIFS($E$44:$E$78,$B$44:$B$78,"FGS-2",$D$44:$D$78,"VAGO")</f>
        <v>0</v>
      </c>
      <c r="E78" s="19">
        <f t="shared" si="6"/>
        <v>3</v>
      </c>
      <c r="F78" s="23"/>
      <c r="G78" s="12">
        <f>SUMIF($B$64:$B$66,"FGS-2",$G$64:$G$66)</f>
        <v>0</v>
      </c>
      <c r="H78" s="12">
        <f>SUMIF($B$64:$B$66,"FGS-2",$H$64:$H$66)</f>
        <v>0</v>
      </c>
      <c r="I78" s="12">
        <f>SUMIF($B$64:$B$66,"FGS-2",$I$64:$I$66)</f>
        <v>0</v>
      </c>
    </row>
    <row r="79" spans="1:9" x14ac:dyDescent="0.25">
      <c r="A79" s="18" t="s">
        <v>146</v>
      </c>
      <c r="B79" s="33" t="s">
        <v>147</v>
      </c>
      <c r="C79" s="19">
        <f>SUMIFS($E$44:$E$78,$B$44:$B$78,"FGS-3",$D$44:$D$78,"&lt;&gt;VAGO")</f>
        <v>0</v>
      </c>
      <c r="D79" s="19">
        <f>SUMIFS($E$44:$E$78,$B$44:$B$78,"FGS-3",$D$44:$D$78,"VAGO")</f>
        <v>0</v>
      </c>
      <c r="E79" s="19">
        <f t="shared" si="6"/>
        <v>0</v>
      </c>
      <c r="F79" s="23"/>
      <c r="G79" s="12">
        <f>SUMIF($B$44:$B$78,"FGS-3",$G$44:$G$78)</f>
        <v>0</v>
      </c>
      <c r="H79" s="12">
        <f>SUMIF($B$44:$B$78,"FGS-3",$G$44:$G$78)</f>
        <v>0</v>
      </c>
      <c r="I79" s="12">
        <f>SUMIF($B$44:$B$78,"FGS-3",$G$44:$G$78)</f>
        <v>0</v>
      </c>
    </row>
    <row r="80" spans="1:9" x14ac:dyDescent="0.25">
      <c r="A80" s="24" t="s">
        <v>148</v>
      </c>
      <c r="B80" s="41" t="s">
        <v>149</v>
      </c>
      <c r="C80" s="19">
        <f>SUMIFS($E$44:$E$78,$B$44:$B$78,"FGA-1",$D$44:$D$78,"&lt;&gt;VAGO")</f>
        <v>5</v>
      </c>
      <c r="D80" s="19">
        <f>SUMIFS($E$44:$E$78,$B$44:$B$78,"FGA-1",$D$44:$D$78,"VAGO")</f>
        <v>0</v>
      </c>
      <c r="E80" s="19">
        <f t="shared" si="6"/>
        <v>5</v>
      </c>
      <c r="F80" s="25"/>
      <c r="G80" s="12">
        <f>SUMIF($B$67:$B$71,"FGA-1",$G$67:$G$71)</f>
        <v>5650.81</v>
      </c>
      <c r="H80" s="12">
        <f>SUMIF($B$67:$B$71,"FGA-1",$H$67:$H$71)</f>
        <v>1011.62</v>
      </c>
      <c r="I80" s="12">
        <f>SUMIF($B$67:$B$71,"FGA-1",$I$67:$I$71)</f>
        <v>6662.4300000000012</v>
      </c>
    </row>
    <row r="81" spans="1:9" x14ac:dyDescent="0.25">
      <c r="A81" s="18" t="s">
        <v>150</v>
      </c>
      <c r="B81" s="33" t="s">
        <v>7</v>
      </c>
      <c r="C81" s="19">
        <f>SUMIFS($E$44:$E$78,$B$44:$B$78,"FGA-2",$D$44:$D$78,"&lt;&gt;VAGO")</f>
        <v>7</v>
      </c>
      <c r="D81" s="19">
        <f>SUMIFS($E$44:$E$78,$B$44:$B$78,"FGA-2",$D$44:$D$78,"VAGO")</f>
        <v>0</v>
      </c>
      <c r="E81" s="19">
        <f t="shared" si="6"/>
        <v>7</v>
      </c>
      <c r="F81" s="25"/>
      <c r="G81" s="12">
        <f>SUMIF($B$72:$B$78,"FGA-2",$G$72:$G$78)</f>
        <v>5046.58</v>
      </c>
      <c r="H81" s="12">
        <f>SUMIF($B$72:$B$78,"FGA-2",$H$72:$H$78)</f>
        <v>1861.4</v>
      </c>
      <c r="I81" s="12">
        <f>SUMIF($B$72:$B$78,"FGA-2",$I$72:$I$78)</f>
        <v>6907.9800000000014</v>
      </c>
    </row>
    <row r="82" spans="1:9" x14ac:dyDescent="0.25">
      <c r="A82" s="18" t="s">
        <v>151</v>
      </c>
      <c r="B82" s="33" t="s">
        <v>152</v>
      </c>
      <c r="C82" s="19">
        <f>SUMIFS($E$44:$E$78,$B$44:$B$78,"FGA-3",$D$44:$D$78,"&lt;&gt;VAGO")</f>
        <v>0</v>
      </c>
      <c r="D82" s="19">
        <f>SUMIFS($E$44:$E$78,$B$44:$B$78,"FGA-3",$D$44:$D$78,"VAGO")</f>
        <v>0</v>
      </c>
      <c r="E82" s="19">
        <f t="shared" si="6"/>
        <v>0</v>
      </c>
      <c r="F82" s="23"/>
      <c r="G82" s="12">
        <f>SUMIF($B$44:$B$78,"FGA-3",$G$44:$G$78)</f>
        <v>0</v>
      </c>
      <c r="H82" s="12">
        <f>SUMIF($B$44:$B$78,"FGA-3",$G$44:$G$78)</f>
        <v>0</v>
      </c>
      <c r="I82" s="12">
        <f>SUMIF($B$44:$B$78,"FGA-3",$G$44:$G$78)</f>
        <v>0</v>
      </c>
    </row>
    <row r="83" spans="1:9" ht="30" x14ac:dyDescent="0.25">
      <c r="A83" s="15" t="s">
        <v>153</v>
      </c>
      <c r="B83" s="32"/>
      <c r="C83" s="16">
        <f t="shared" ref="C83:E83" ca="1" si="7">SUM(C77:C82)</f>
        <v>35</v>
      </c>
      <c r="D83" s="16">
        <f t="shared" ca="1" si="7"/>
        <v>0</v>
      </c>
      <c r="E83" s="16">
        <f t="shared" ca="1" si="7"/>
        <v>35</v>
      </c>
      <c r="F83" s="32"/>
      <c r="G83" s="34">
        <f>SUM(G77:G82)</f>
        <v>116372.11999999998</v>
      </c>
      <c r="H83" s="34">
        <f>SUM(H77:H82)</f>
        <v>26550.619999999992</v>
      </c>
      <c r="I83" s="34">
        <f>SUM(I77:I82)</f>
        <v>142922.74000000002</v>
      </c>
    </row>
    <row r="84" spans="1:9" x14ac:dyDescent="0.25">
      <c r="A84" s="22"/>
      <c r="B84" s="22"/>
      <c r="C84" s="22"/>
      <c r="D84" s="22"/>
      <c r="E84" s="22"/>
      <c r="F84" s="22"/>
      <c r="G84" s="22"/>
      <c r="H84" s="22"/>
      <c r="I84" s="28"/>
    </row>
    <row r="85" spans="1:9" ht="60" x14ac:dyDescent="0.25">
      <c r="A85" s="15"/>
      <c r="B85" s="15"/>
      <c r="C85" s="16" t="s">
        <v>154</v>
      </c>
      <c r="D85" s="16" t="s">
        <v>155</v>
      </c>
      <c r="E85" s="16" t="s">
        <v>156</v>
      </c>
      <c r="F85" s="17"/>
      <c r="G85" s="16" t="s">
        <v>157</v>
      </c>
      <c r="H85" s="16" t="s">
        <v>158</v>
      </c>
      <c r="I85" s="16" t="s">
        <v>159</v>
      </c>
    </row>
    <row r="86" spans="1:9" ht="30" x14ac:dyDescent="0.25">
      <c r="A86" s="15" t="s">
        <v>160</v>
      </c>
      <c r="B86" s="17"/>
      <c r="C86" s="16">
        <f ca="1">SUM(C23+C37+C83)</f>
        <v>46</v>
      </c>
      <c r="D86" s="16">
        <f ca="1">SUM(D23+D37+D83)</f>
        <v>0</v>
      </c>
      <c r="E86" s="16">
        <f ca="1">SUM(E23+E37+E83)</f>
        <v>46</v>
      </c>
      <c r="F86" s="17"/>
      <c r="G86" s="34">
        <f ca="1">SUM(H23+G37+G83)</f>
        <v>185959.39</v>
      </c>
      <c r="H86" s="34">
        <f ca="1">SUM(I23+H37+H83)</f>
        <v>68541.39</v>
      </c>
      <c r="I86" s="34">
        <f ca="1">SUM(J23+I37+I83)</f>
        <v>254500.78000000003</v>
      </c>
    </row>
    <row r="87" spans="1:9" x14ac:dyDescent="0.25">
      <c r="A87" s="22"/>
      <c r="B87" s="22"/>
      <c r="C87" s="22"/>
      <c r="D87" s="22"/>
      <c r="E87" s="22"/>
      <c r="F87" s="22"/>
      <c r="G87" s="22"/>
      <c r="H87" s="22"/>
      <c r="I87" s="28"/>
    </row>
    <row r="88" spans="1:9" x14ac:dyDescent="0.25">
      <c r="A88" s="70" t="s">
        <v>161</v>
      </c>
      <c r="B88" s="51"/>
      <c r="C88" s="51"/>
      <c r="D88" s="51"/>
      <c r="E88" s="51"/>
      <c r="F88" s="52"/>
      <c r="G88" s="13"/>
      <c r="H88" s="22"/>
      <c r="I88" s="22"/>
    </row>
    <row r="89" spans="1:9" x14ac:dyDescent="0.25">
      <c r="A89" s="63" t="s">
        <v>162</v>
      </c>
      <c r="B89" s="64"/>
      <c r="C89" s="64"/>
      <c r="D89" s="64"/>
      <c r="E89" s="64"/>
      <c r="F89" s="65"/>
      <c r="G89" s="13"/>
      <c r="H89" s="22"/>
      <c r="I89" s="22"/>
    </row>
    <row r="90" spans="1:9" x14ac:dyDescent="0.25">
      <c r="A90" s="63" t="s">
        <v>163</v>
      </c>
      <c r="B90" s="64"/>
      <c r="C90" s="64"/>
      <c r="D90" s="64"/>
      <c r="E90" s="64"/>
      <c r="F90" s="65"/>
      <c r="G90" s="13"/>
      <c r="H90" s="22"/>
      <c r="I90" s="22"/>
    </row>
    <row r="91" spans="1:9" x14ac:dyDescent="0.25">
      <c r="A91" s="66" t="s">
        <v>164</v>
      </c>
      <c r="B91" s="64"/>
      <c r="C91" s="64"/>
      <c r="D91" s="64"/>
      <c r="E91" s="64"/>
      <c r="F91" s="65"/>
      <c r="G91" s="13"/>
      <c r="H91" s="22"/>
      <c r="I91" s="22"/>
    </row>
    <row r="92" spans="1:9" x14ac:dyDescent="0.25">
      <c r="A92" s="66" t="s">
        <v>165</v>
      </c>
      <c r="B92" s="64"/>
      <c r="C92" s="64"/>
      <c r="D92" s="64"/>
      <c r="E92" s="64"/>
      <c r="F92" s="65"/>
      <c r="G92" s="13"/>
      <c r="H92" s="22"/>
      <c r="I92" s="22"/>
    </row>
    <row r="93" spans="1:9" x14ac:dyDescent="0.25">
      <c r="A93" s="66" t="s">
        <v>166</v>
      </c>
      <c r="B93" s="64"/>
      <c r="C93" s="64"/>
      <c r="D93" s="64"/>
      <c r="E93" s="64"/>
      <c r="F93" s="65"/>
      <c r="G93" s="13"/>
      <c r="H93" s="22"/>
      <c r="I93" s="22"/>
    </row>
    <row r="94" spans="1:9" x14ac:dyDescent="0.25">
      <c r="A94" s="66" t="s">
        <v>282</v>
      </c>
      <c r="B94" s="64"/>
      <c r="C94" s="64"/>
      <c r="D94" s="64"/>
      <c r="E94" s="64"/>
      <c r="F94" s="65"/>
      <c r="G94" s="13"/>
      <c r="H94" s="22"/>
      <c r="I94" s="22"/>
    </row>
    <row r="95" spans="1:9" x14ac:dyDescent="0.25">
      <c r="A95" s="66" t="s">
        <v>300</v>
      </c>
      <c r="B95" s="64"/>
      <c r="C95" s="64"/>
      <c r="D95" s="64"/>
      <c r="E95" s="64"/>
      <c r="F95" s="65"/>
      <c r="G95" s="13"/>
      <c r="H95" s="22"/>
      <c r="I95" s="22"/>
    </row>
    <row r="96" spans="1:9" x14ac:dyDescent="0.25">
      <c r="A96" s="57"/>
      <c r="B96" s="51"/>
      <c r="C96" s="51"/>
      <c r="D96" s="51"/>
      <c r="E96" s="51"/>
      <c r="F96" s="52"/>
      <c r="G96" s="13"/>
      <c r="H96" s="22"/>
      <c r="I96" s="22"/>
    </row>
    <row r="97" spans="1:9" x14ac:dyDescent="0.25">
      <c r="A97" s="57"/>
      <c r="B97" s="51"/>
      <c r="C97" s="51"/>
      <c r="D97" s="51"/>
      <c r="E97" s="51"/>
      <c r="F97" s="52"/>
      <c r="G97" s="13"/>
      <c r="H97" s="22"/>
      <c r="I97" s="22"/>
    </row>
    <row r="98" spans="1:9" x14ac:dyDescent="0.25">
      <c r="A98" s="57"/>
      <c r="B98" s="51"/>
      <c r="C98" s="51"/>
      <c r="D98" s="51"/>
      <c r="E98" s="51"/>
      <c r="F98" s="52"/>
      <c r="G98" s="13"/>
      <c r="H98" s="22"/>
      <c r="I98" s="22"/>
    </row>
    <row r="99" spans="1:9" x14ac:dyDescent="0.25">
      <c r="A99" s="57"/>
      <c r="B99" s="51"/>
      <c r="C99" s="51"/>
      <c r="D99" s="51"/>
      <c r="E99" s="51"/>
      <c r="F99" s="52"/>
      <c r="G99" s="13"/>
      <c r="H99" s="22"/>
      <c r="I99" s="22"/>
    </row>
    <row r="100" spans="1:9" x14ac:dyDescent="0.25">
      <c r="A100" s="58"/>
      <c r="B100" s="59"/>
      <c r="C100" s="59"/>
      <c r="D100" s="59"/>
      <c r="E100" s="59"/>
      <c r="F100" s="60"/>
      <c r="G100" s="13"/>
      <c r="H100" s="22"/>
      <c r="I100" s="22"/>
    </row>
    <row r="101" spans="1:9" x14ac:dyDescent="0.25">
      <c r="A101" s="61"/>
      <c r="B101" s="62"/>
      <c r="C101" s="62"/>
      <c r="D101" s="62"/>
      <c r="E101" s="62"/>
      <c r="F101" s="62"/>
      <c r="G101" s="13"/>
      <c r="H101" s="22"/>
      <c r="I101" s="22"/>
    </row>
    <row r="102" spans="1:9" x14ac:dyDescent="0.25">
      <c r="A102" s="53" t="s">
        <v>167</v>
      </c>
      <c r="B102" s="54"/>
      <c r="C102" s="54"/>
      <c r="D102" s="54"/>
      <c r="E102" s="54"/>
      <c r="F102" s="55"/>
      <c r="G102" s="13"/>
      <c r="H102" s="22"/>
      <c r="I102" s="22"/>
    </row>
    <row r="103" spans="1:9" x14ac:dyDescent="0.25">
      <c r="A103" s="56" t="s">
        <v>168</v>
      </c>
      <c r="B103" s="51"/>
      <c r="C103" s="51"/>
      <c r="D103" s="51"/>
      <c r="E103" s="51"/>
      <c r="F103" s="52"/>
      <c r="G103" s="13"/>
      <c r="H103" s="22"/>
      <c r="I103" s="22"/>
    </row>
    <row r="104" spans="1:9" x14ac:dyDescent="0.25">
      <c r="A104" s="50" t="s">
        <v>169</v>
      </c>
      <c r="B104" s="51"/>
      <c r="C104" s="51"/>
      <c r="D104" s="51"/>
      <c r="E104" s="51"/>
      <c r="F104" s="52"/>
      <c r="G104" s="13"/>
      <c r="H104" s="22"/>
      <c r="I104" s="22"/>
    </row>
    <row r="105" spans="1:9" x14ac:dyDescent="0.25">
      <c r="A105" s="50" t="s">
        <v>170</v>
      </c>
      <c r="B105" s="51"/>
      <c r="C105" s="51"/>
      <c r="D105" s="51"/>
      <c r="E105" s="51"/>
      <c r="F105" s="52"/>
      <c r="G105" s="13"/>
      <c r="H105" s="22"/>
      <c r="I105" s="22"/>
    </row>
    <row r="106" spans="1:9" x14ac:dyDescent="0.25">
      <c r="A106" s="50" t="s">
        <v>171</v>
      </c>
      <c r="B106" s="51"/>
      <c r="C106" s="51"/>
      <c r="D106" s="51"/>
      <c r="E106" s="51"/>
      <c r="F106" s="52"/>
      <c r="G106" s="13"/>
      <c r="H106" s="22"/>
      <c r="I106" s="22"/>
    </row>
    <row r="107" spans="1:9" x14ac:dyDescent="0.25">
      <c r="A107" s="50" t="s">
        <v>172</v>
      </c>
      <c r="B107" s="51"/>
      <c r="C107" s="51"/>
      <c r="D107" s="51"/>
      <c r="E107" s="51"/>
      <c r="F107" s="52"/>
      <c r="G107" s="13"/>
      <c r="H107" s="22"/>
      <c r="I107" s="22"/>
    </row>
    <row r="108" spans="1:9" x14ac:dyDescent="0.25">
      <c r="A108" s="50" t="s">
        <v>173</v>
      </c>
      <c r="B108" s="51"/>
      <c r="C108" s="51"/>
      <c r="D108" s="51"/>
      <c r="E108" s="51"/>
      <c r="F108" s="52"/>
      <c r="G108" s="13"/>
      <c r="H108" s="22"/>
      <c r="I108" s="22"/>
    </row>
    <row r="109" spans="1:9" x14ac:dyDescent="0.25">
      <c r="A109" s="50" t="s">
        <v>174</v>
      </c>
      <c r="B109" s="51"/>
      <c r="C109" s="51"/>
      <c r="D109" s="51"/>
      <c r="E109" s="51"/>
      <c r="F109" s="52"/>
      <c r="G109" s="13"/>
      <c r="H109" s="22"/>
      <c r="I109" s="22"/>
    </row>
    <row r="110" spans="1:9" x14ac:dyDescent="0.25">
      <c r="A110" s="50" t="s">
        <v>175</v>
      </c>
      <c r="B110" s="51"/>
      <c r="C110" s="51"/>
      <c r="D110" s="51"/>
      <c r="E110" s="51"/>
      <c r="F110" s="52"/>
      <c r="G110" s="13"/>
      <c r="H110" s="22"/>
      <c r="I110" s="22"/>
    </row>
    <row r="111" spans="1:9" x14ac:dyDescent="0.25">
      <c r="A111" s="50" t="s">
        <v>176</v>
      </c>
      <c r="B111" s="51"/>
      <c r="C111" s="51"/>
      <c r="D111" s="51"/>
      <c r="E111" s="51"/>
      <c r="F111" s="52"/>
      <c r="G111" s="13"/>
      <c r="H111" s="22"/>
      <c r="I111" s="22"/>
    </row>
    <row r="112" spans="1:9" x14ac:dyDescent="0.25">
      <c r="A112" s="50" t="s">
        <v>177</v>
      </c>
      <c r="B112" s="51"/>
      <c r="C112" s="51"/>
      <c r="D112" s="51"/>
      <c r="E112" s="51"/>
      <c r="F112" s="52"/>
      <c r="G112" s="13"/>
      <c r="H112" s="22"/>
      <c r="I112" s="22"/>
    </row>
    <row r="113" spans="1:9" x14ac:dyDescent="0.25">
      <c r="A113" s="50" t="s">
        <v>178</v>
      </c>
      <c r="B113" s="51"/>
      <c r="C113" s="51"/>
      <c r="D113" s="51"/>
      <c r="E113" s="51"/>
      <c r="F113" s="52"/>
      <c r="G113" s="13"/>
      <c r="H113" s="22"/>
      <c r="I113" s="22"/>
    </row>
    <row r="114" spans="1:9" x14ac:dyDescent="0.25">
      <c r="A114" s="50" t="s">
        <v>179</v>
      </c>
      <c r="B114" s="51"/>
      <c r="C114" s="51"/>
      <c r="D114" s="51"/>
      <c r="E114" s="51"/>
      <c r="F114" s="52"/>
      <c r="G114" s="13"/>
      <c r="H114" s="22"/>
      <c r="I114" s="22"/>
    </row>
    <row r="115" spans="1:9" x14ac:dyDescent="0.25">
      <c r="A115" s="50" t="s">
        <v>180</v>
      </c>
      <c r="B115" s="51"/>
      <c r="C115" s="51"/>
      <c r="D115" s="51"/>
      <c r="E115" s="51"/>
      <c r="F115" s="52"/>
      <c r="G115" s="13"/>
      <c r="H115" s="22"/>
      <c r="I115" s="22"/>
    </row>
    <row r="116" spans="1:9" x14ac:dyDescent="0.25">
      <c r="A116" s="50" t="s">
        <v>181</v>
      </c>
      <c r="B116" s="51"/>
      <c r="C116" s="51"/>
      <c r="D116" s="51"/>
      <c r="E116" s="51"/>
      <c r="F116" s="52"/>
      <c r="G116" s="13"/>
      <c r="H116" s="22"/>
      <c r="I116" s="22"/>
    </row>
    <row r="117" spans="1:9" x14ac:dyDescent="0.25">
      <c r="A117" s="50" t="s">
        <v>182</v>
      </c>
      <c r="B117" s="51"/>
      <c r="C117" s="51"/>
      <c r="D117" s="51"/>
      <c r="E117" s="51"/>
      <c r="F117" s="52"/>
      <c r="G117" s="13"/>
      <c r="H117" s="22"/>
      <c r="I117" s="22"/>
    </row>
    <row r="118" spans="1:9" x14ac:dyDescent="0.25">
      <c r="A118" s="50" t="s">
        <v>183</v>
      </c>
      <c r="B118" s="51"/>
      <c r="C118" s="51"/>
      <c r="D118" s="51"/>
      <c r="E118" s="51"/>
      <c r="F118" s="52"/>
      <c r="G118" s="13"/>
      <c r="H118" s="22"/>
      <c r="I118" s="22"/>
    </row>
    <row r="119" spans="1:9" x14ac:dyDescent="0.25">
      <c r="A119" s="50" t="s">
        <v>184</v>
      </c>
      <c r="B119" s="51"/>
      <c r="C119" s="51"/>
      <c r="D119" s="51"/>
      <c r="E119" s="51"/>
      <c r="F119" s="52"/>
      <c r="G119" s="13"/>
      <c r="H119" s="22"/>
      <c r="I119" s="22"/>
    </row>
    <row r="120" spans="1:9" x14ac:dyDescent="0.25">
      <c r="A120" s="50" t="s">
        <v>185</v>
      </c>
      <c r="B120" s="51"/>
      <c r="C120" s="51"/>
      <c r="D120" s="51"/>
      <c r="E120" s="51"/>
      <c r="F120" s="52"/>
      <c r="G120" s="13"/>
      <c r="H120" s="22"/>
      <c r="I120" s="22"/>
    </row>
    <row r="121" spans="1:9" x14ac:dyDescent="0.25">
      <c r="A121" s="50" t="s">
        <v>186</v>
      </c>
      <c r="B121" s="51"/>
      <c r="C121" s="51"/>
      <c r="D121" s="51"/>
      <c r="E121" s="51"/>
      <c r="F121" s="52"/>
      <c r="G121" s="13"/>
      <c r="H121" s="22"/>
      <c r="I121" s="22"/>
    </row>
    <row r="122" spans="1:9" x14ac:dyDescent="0.25">
      <c r="A122" s="50" t="s">
        <v>187</v>
      </c>
      <c r="B122" s="51"/>
      <c r="C122" s="51"/>
      <c r="D122" s="51"/>
      <c r="E122" s="51"/>
      <c r="F122" s="52"/>
      <c r="G122" s="13"/>
      <c r="H122" s="22"/>
      <c r="I122" s="22"/>
    </row>
    <row r="123" spans="1:9" x14ac:dyDescent="0.25">
      <c r="A123" s="50" t="s">
        <v>188</v>
      </c>
      <c r="B123" s="51"/>
      <c r="C123" s="51"/>
      <c r="D123" s="51"/>
      <c r="E123" s="51"/>
      <c r="F123" s="52"/>
      <c r="G123" s="13"/>
      <c r="H123" s="22"/>
      <c r="I123" s="22"/>
    </row>
    <row r="124" spans="1:9" x14ac:dyDescent="0.25">
      <c r="A124" s="50" t="s">
        <v>189</v>
      </c>
      <c r="B124" s="51"/>
      <c r="C124" s="51"/>
      <c r="D124" s="51"/>
      <c r="E124" s="51"/>
      <c r="F124" s="52"/>
      <c r="G124" s="13"/>
      <c r="H124" s="22"/>
      <c r="I124" s="22"/>
    </row>
    <row r="125" spans="1:9" x14ac:dyDescent="0.25">
      <c r="A125" s="50" t="s">
        <v>190</v>
      </c>
      <c r="B125" s="51"/>
      <c r="C125" s="51"/>
      <c r="D125" s="51"/>
      <c r="E125" s="51"/>
      <c r="F125" s="52"/>
      <c r="G125" s="13"/>
      <c r="H125" s="22"/>
      <c r="I125" s="22"/>
    </row>
    <row r="126" spans="1:9" x14ac:dyDescent="0.25">
      <c r="A126" s="50" t="s">
        <v>191</v>
      </c>
      <c r="B126" s="51"/>
      <c r="C126" s="51"/>
      <c r="D126" s="51"/>
      <c r="E126" s="51"/>
      <c r="F126" s="52"/>
      <c r="G126" s="13"/>
      <c r="H126" s="22"/>
      <c r="I126" s="22"/>
    </row>
    <row r="127" spans="1:9" x14ac:dyDescent="0.25">
      <c r="A127" s="50" t="s">
        <v>192</v>
      </c>
      <c r="B127" s="51"/>
      <c r="C127" s="51"/>
      <c r="D127" s="51"/>
      <c r="E127" s="51"/>
      <c r="F127" s="52"/>
      <c r="G127" s="13"/>
      <c r="H127" s="22"/>
      <c r="I127" s="22"/>
    </row>
    <row r="128" spans="1:9" x14ac:dyDescent="0.25">
      <c r="A128" s="50" t="s">
        <v>193</v>
      </c>
      <c r="B128" s="51"/>
      <c r="C128" s="51"/>
      <c r="D128" s="51"/>
      <c r="E128" s="51"/>
      <c r="F128" s="52"/>
      <c r="G128" s="13"/>
      <c r="H128" s="22"/>
      <c r="I128" s="22"/>
    </row>
    <row r="129" spans="1:9" x14ac:dyDescent="0.25">
      <c r="A129" s="50" t="s">
        <v>194</v>
      </c>
      <c r="B129" s="51"/>
      <c r="C129" s="51"/>
      <c r="D129" s="51"/>
      <c r="E129" s="51"/>
      <c r="F129" s="52"/>
      <c r="G129" s="13"/>
      <c r="H129" s="22"/>
      <c r="I129" s="22"/>
    </row>
    <row r="130" spans="1:9" x14ac:dyDescent="0.25">
      <c r="A130" s="50" t="s">
        <v>195</v>
      </c>
      <c r="B130" s="51"/>
      <c r="C130" s="51"/>
      <c r="D130" s="51"/>
      <c r="E130" s="51"/>
      <c r="F130" s="52"/>
      <c r="G130" s="13"/>
      <c r="H130" s="22"/>
      <c r="I130" s="22"/>
    </row>
    <row r="131" spans="1:9" x14ac:dyDescent="0.25">
      <c r="A131" s="50" t="s">
        <v>196</v>
      </c>
      <c r="B131" s="51"/>
      <c r="C131" s="51"/>
      <c r="D131" s="51"/>
      <c r="E131" s="51"/>
      <c r="F131" s="52"/>
      <c r="G131" s="13"/>
      <c r="H131" s="22"/>
      <c r="I131" s="22"/>
    </row>
    <row r="132" spans="1:9" x14ac:dyDescent="0.25">
      <c r="A132" s="50" t="s">
        <v>197</v>
      </c>
      <c r="B132" s="51"/>
      <c r="C132" s="51"/>
      <c r="D132" s="51"/>
      <c r="E132" s="51"/>
      <c r="F132" s="52"/>
      <c r="G132" s="13"/>
      <c r="H132" s="22"/>
      <c r="I132" s="22"/>
    </row>
    <row r="133" spans="1:9" x14ac:dyDescent="0.25">
      <c r="A133" s="50" t="s">
        <v>198</v>
      </c>
      <c r="B133" s="51"/>
      <c r="C133" s="51"/>
      <c r="D133" s="51"/>
      <c r="E133" s="51"/>
      <c r="F133" s="52"/>
      <c r="G133" s="13"/>
      <c r="H133" s="22"/>
      <c r="I133" s="22"/>
    </row>
    <row r="134" spans="1:9" x14ac:dyDescent="0.25">
      <c r="A134" s="50" t="s">
        <v>199</v>
      </c>
      <c r="B134" s="51"/>
      <c r="C134" s="51"/>
      <c r="D134" s="51"/>
      <c r="E134" s="51"/>
      <c r="F134" s="52"/>
      <c r="G134" s="13"/>
      <c r="H134" s="22"/>
      <c r="I134" s="22"/>
    </row>
    <row r="135" spans="1:9" x14ac:dyDescent="0.25">
      <c r="A135" s="50" t="s">
        <v>200</v>
      </c>
      <c r="B135" s="51"/>
      <c r="C135" s="51"/>
      <c r="D135" s="51"/>
      <c r="E135" s="51"/>
      <c r="F135" s="52"/>
      <c r="G135" s="13"/>
      <c r="H135" s="22"/>
      <c r="I135" s="22"/>
    </row>
    <row r="136" spans="1:9" x14ac:dyDescent="0.25">
      <c r="A136" s="50" t="s">
        <v>201</v>
      </c>
      <c r="B136" s="51"/>
      <c r="C136" s="51"/>
      <c r="D136" s="51"/>
      <c r="E136" s="51"/>
      <c r="F136" s="52"/>
      <c r="G136" s="13"/>
      <c r="H136" s="22"/>
      <c r="I136" s="22"/>
    </row>
    <row r="137" spans="1:9" x14ac:dyDescent="0.25">
      <c r="A137" s="50" t="s">
        <v>202</v>
      </c>
      <c r="B137" s="51"/>
      <c r="C137" s="51"/>
      <c r="D137" s="51"/>
      <c r="E137" s="51"/>
      <c r="F137" s="52"/>
      <c r="G137" s="13"/>
      <c r="H137" s="22"/>
      <c r="I137" s="22"/>
    </row>
    <row r="138" spans="1:9" x14ac:dyDescent="0.25">
      <c r="A138" s="50" t="s">
        <v>203</v>
      </c>
      <c r="B138" s="51"/>
      <c r="C138" s="51"/>
      <c r="D138" s="51"/>
      <c r="E138" s="51"/>
      <c r="F138" s="52"/>
      <c r="G138" s="13"/>
      <c r="H138" s="22"/>
      <c r="I138" s="22"/>
    </row>
    <row r="139" spans="1:9" x14ac:dyDescent="0.25">
      <c r="A139" s="50" t="s">
        <v>204</v>
      </c>
      <c r="B139" s="51"/>
      <c r="C139" s="51"/>
      <c r="D139" s="51"/>
      <c r="E139" s="51"/>
      <c r="F139" s="52"/>
      <c r="G139" s="13"/>
      <c r="H139" s="22"/>
      <c r="I139" s="22"/>
    </row>
    <row r="140" spans="1:9" x14ac:dyDescent="0.25">
      <c r="A140" s="50" t="s">
        <v>205</v>
      </c>
      <c r="B140" s="51"/>
      <c r="C140" s="51"/>
      <c r="D140" s="51"/>
      <c r="E140" s="51"/>
      <c r="F140" s="52"/>
      <c r="G140" s="13"/>
      <c r="H140" s="22"/>
      <c r="I140" s="22"/>
    </row>
    <row r="141" spans="1:9" x14ac:dyDescent="0.25">
      <c r="A141" s="50" t="s">
        <v>206</v>
      </c>
      <c r="B141" s="51"/>
      <c r="C141" s="51"/>
      <c r="D141" s="51"/>
      <c r="E141" s="51"/>
      <c r="F141" s="52"/>
      <c r="G141" s="13"/>
      <c r="H141" s="22"/>
      <c r="I141" s="22"/>
    </row>
    <row r="142" spans="1:9" x14ac:dyDescent="0.25">
      <c r="A142" s="50" t="s">
        <v>207</v>
      </c>
      <c r="B142" s="51"/>
      <c r="C142" s="51"/>
      <c r="D142" s="51"/>
      <c r="E142" s="51"/>
      <c r="F142" s="52"/>
      <c r="G142" s="13"/>
      <c r="H142" s="22"/>
      <c r="I142" s="22"/>
    </row>
    <row r="143" spans="1:9" x14ac:dyDescent="0.25">
      <c r="A143" s="50" t="s">
        <v>208</v>
      </c>
      <c r="B143" s="51"/>
      <c r="C143" s="51"/>
      <c r="D143" s="51"/>
      <c r="E143" s="51"/>
      <c r="F143" s="52"/>
      <c r="G143" s="13"/>
      <c r="H143" s="22"/>
      <c r="I143" s="22"/>
    </row>
    <row r="144" spans="1:9" x14ac:dyDescent="0.25">
      <c r="A144" s="50" t="s">
        <v>209</v>
      </c>
      <c r="B144" s="51"/>
      <c r="C144" s="51"/>
      <c r="D144" s="51"/>
      <c r="E144" s="51"/>
      <c r="F144" s="52"/>
      <c r="G144" s="42"/>
      <c r="H144" s="42"/>
      <c r="I144" s="42"/>
    </row>
    <row r="145" spans="1:9" x14ac:dyDescent="0.25">
      <c r="A145" s="50" t="s">
        <v>210</v>
      </c>
      <c r="B145" s="51"/>
      <c r="C145" s="51"/>
      <c r="D145" s="51"/>
      <c r="E145" s="51"/>
      <c r="F145" s="52"/>
      <c r="G145" s="42"/>
      <c r="H145" s="42"/>
      <c r="I145" s="42"/>
    </row>
    <row r="146" spans="1:9" x14ac:dyDescent="0.25">
      <c r="A146" s="50" t="s">
        <v>211</v>
      </c>
      <c r="B146" s="51"/>
      <c r="C146" s="51"/>
      <c r="D146" s="51"/>
      <c r="E146" s="51"/>
      <c r="F146" s="52"/>
      <c r="G146" s="42"/>
      <c r="H146" s="42"/>
      <c r="I146" s="42"/>
    </row>
    <row r="147" spans="1:9" x14ac:dyDescent="0.25">
      <c r="A147" s="50" t="s">
        <v>212</v>
      </c>
      <c r="B147" s="51"/>
      <c r="C147" s="51"/>
      <c r="D147" s="51"/>
      <c r="E147" s="51"/>
      <c r="F147" s="52"/>
      <c r="G147" s="42"/>
      <c r="H147" s="42"/>
      <c r="I147" s="42"/>
    </row>
    <row r="148" spans="1:9" x14ac:dyDescent="0.25">
      <c r="A148" s="50" t="s">
        <v>213</v>
      </c>
      <c r="B148" s="51"/>
      <c r="C148" s="51"/>
      <c r="D148" s="51"/>
      <c r="E148" s="51"/>
      <c r="F148" s="52"/>
      <c r="G148" s="42"/>
      <c r="H148" s="42"/>
      <c r="I148" s="42"/>
    </row>
    <row r="149" spans="1:9" x14ac:dyDescent="0.25">
      <c r="A149" s="50" t="s">
        <v>214</v>
      </c>
      <c r="B149" s="51"/>
      <c r="C149" s="51"/>
      <c r="D149" s="51"/>
      <c r="E149" s="51"/>
      <c r="F149" s="52"/>
      <c r="G149" s="42"/>
      <c r="H149" s="42"/>
      <c r="I149" s="42"/>
    </row>
    <row r="150" spans="1:9" x14ac:dyDescent="0.25">
      <c r="A150" s="50" t="s">
        <v>215</v>
      </c>
      <c r="B150" s="51"/>
      <c r="C150" s="51"/>
      <c r="D150" s="51"/>
      <c r="E150" s="51"/>
      <c r="F150" s="52"/>
      <c r="G150" s="42"/>
      <c r="H150" s="42"/>
      <c r="I150" s="42"/>
    </row>
    <row r="151" spans="1:9" x14ac:dyDescent="0.25">
      <c r="A151" s="50" t="s">
        <v>216</v>
      </c>
      <c r="B151" s="51"/>
      <c r="C151" s="51"/>
      <c r="D151" s="51"/>
      <c r="E151" s="51"/>
      <c r="F151" s="52"/>
      <c r="G151" s="42"/>
      <c r="H151" s="42"/>
      <c r="I151" s="42"/>
    </row>
    <row r="152" spans="1:9" x14ac:dyDescent="0.25">
      <c r="A152" s="50" t="s">
        <v>217</v>
      </c>
      <c r="B152" s="51"/>
      <c r="C152" s="51"/>
      <c r="D152" s="51"/>
      <c r="E152" s="51"/>
      <c r="F152" s="52"/>
      <c r="G152" s="42"/>
      <c r="H152" s="42"/>
      <c r="I152" s="42"/>
    </row>
    <row r="153" spans="1:9" x14ac:dyDescent="0.25">
      <c r="A153" s="50" t="s">
        <v>218</v>
      </c>
      <c r="B153" s="51"/>
      <c r="C153" s="51"/>
      <c r="D153" s="51"/>
      <c r="E153" s="51"/>
      <c r="F153" s="52"/>
      <c r="G153" s="42"/>
      <c r="H153" s="42"/>
      <c r="I153" s="42"/>
    </row>
    <row r="154" spans="1:9" x14ac:dyDescent="0.25">
      <c r="A154" s="50" t="s">
        <v>219</v>
      </c>
      <c r="B154" s="51"/>
      <c r="C154" s="51"/>
      <c r="D154" s="51"/>
      <c r="E154" s="51"/>
      <c r="F154" s="52"/>
      <c r="G154" s="42"/>
      <c r="H154" s="42"/>
      <c r="I154" s="42"/>
    </row>
    <row r="155" spans="1:9" x14ac:dyDescent="0.25">
      <c r="A155" s="50" t="s">
        <v>220</v>
      </c>
      <c r="B155" s="51"/>
      <c r="C155" s="51"/>
      <c r="D155" s="51"/>
      <c r="E155" s="51"/>
      <c r="F155" s="52"/>
      <c r="G155" s="42"/>
      <c r="H155" s="42"/>
      <c r="I155" s="42"/>
    </row>
    <row r="156" spans="1:9" x14ac:dyDescent="0.25">
      <c r="A156" s="50" t="s">
        <v>221</v>
      </c>
      <c r="B156" s="51"/>
      <c r="C156" s="51"/>
      <c r="D156" s="51"/>
      <c r="E156" s="51"/>
      <c r="F156" s="52"/>
      <c r="G156" s="42"/>
      <c r="H156" s="42"/>
      <c r="I156" s="42"/>
    </row>
    <row r="157" spans="1:9" x14ac:dyDescent="0.25">
      <c r="A157" s="50" t="s">
        <v>222</v>
      </c>
      <c r="B157" s="51"/>
      <c r="C157" s="51"/>
      <c r="D157" s="51"/>
      <c r="E157" s="51"/>
      <c r="F157" s="52"/>
      <c r="G157" s="42"/>
      <c r="H157" s="42"/>
      <c r="I157" s="42"/>
    </row>
    <row r="158" spans="1:9" x14ac:dyDescent="0.25">
      <c r="A158" s="50" t="s">
        <v>223</v>
      </c>
      <c r="B158" s="51"/>
      <c r="C158" s="51"/>
      <c r="D158" s="51"/>
      <c r="E158" s="51"/>
      <c r="F158" s="52"/>
      <c r="G158" s="42"/>
      <c r="H158" s="42"/>
      <c r="I158" s="42"/>
    </row>
    <row r="159" spans="1:9" x14ac:dyDescent="0.25">
      <c r="A159" s="50" t="s">
        <v>224</v>
      </c>
      <c r="B159" s="51"/>
      <c r="C159" s="51"/>
      <c r="D159" s="51"/>
      <c r="E159" s="51"/>
      <c r="F159" s="52"/>
      <c r="G159" s="42"/>
      <c r="H159" s="42"/>
      <c r="I159" s="42"/>
    </row>
    <row r="160" spans="1:9" x14ac:dyDescent="0.25">
      <c r="A160" s="50" t="s">
        <v>225</v>
      </c>
      <c r="B160" s="51"/>
      <c r="C160" s="51"/>
      <c r="D160" s="51"/>
      <c r="E160" s="51"/>
      <c r="F160" s="52"/>
      <c r="G160" s="42"/>
      <c r="H160" s="42"/>
      <c r="I160" s="42"/>
    </row>
    <row r="161" spans="1:9" x14ac:dyDescent="0.25">
      <c r="A161" s="50" t="s">
        <v>226</v>
      </c>
      <c r="B161" s="51"/>
      <c r="C161" s="51"/>
      <c r="D161" s="51"/>
      <c r="E161" s="51"/>
      <c r="F161" s="52"/>
      <c r="G161" s="42"/>
      <c r="H161" s="42"/>
      <c r="I161" s="42"/>
    </row>
    <row r="162" spans="1:9" x14ac:dyDescent="0.25">
      <c r="A162" s="50" t="s">
        <v>227</v>
      </c>
      <c r="B162" s="51"/>
      <c r="C162" s="51"/>
      <c r="D162" s="51"/>
      <c r="E162" s="51"/>
      <c r="F162" s="52"/>
      <c r="G162" s="42"/>
      <c r="H162" s="42"/>
      <c r="I162" s="42"/>
    </row>
    <row r="163" spans="1:9" x14ac:dyDescent="0.25">
      <c r="A163" s="50" t="s">
        <v>228</v>
      </c>
      <c r="B163" s="51"/>
      <c r="C163" s="51"/>
      <c r="D163" s="51"/>
      <c r="E163" s="51"/>
      <c r="F163" s="52"/>
      <c r="G163" s="42"/>
      <c r="H163" s="42"/>
      <c r="I163" s="42"/>
    </row>
    <row r="164" spans="1:9" x14ac:dyDescent="0.25">
      <c r="A164" s="43"/>
      <c r="B164" s="47"/>
      <c r="C164" s="47"/>
      <c r="D164" s="47"/>
      <c r="E164" s="47"/>
      <c r="F164" s="47"/>
      <c r="G164" s="42"/>
      <c r="H164" s="42"/>
      <c r="I164" s="42"/>
    </row>
    <row r="166" spans="1:9" x14ac:dyDescent="0.25">
      <c r="A166" t="s">
        <v>301</v>
      </c>
    </row>
    <row r="167" spans="1:9" x14ac:dyDescent="0.25">
      <c r="A167" t="s">
        <v>302</v>
      </c>
    </row>
    <row r="170" spans="1:9" x14ac:dyDescent="0.25">
      <c r="A170" s="75" t="s">
        <v>303</v>
      </c>
    </row>
    <row r="171" spans="1:9" x14ac:dyDescent="0.25">
      <c r="A171" s="76" t="s">
        <v>10</v>
      </c>
    </row>
    <row r="172" spans="1:9" x14ac:dyDescent="0.25">
      <c r="A172" s="75" t="s">
        <v>304</v>
      </c>
    </row>
  </sheetData>
  <mergeCells count="80">
    <mergeCell ref="A162:F162"/>
    <mergeCell ref="A163:F163"/>
    <mergeCell ref="A156:F156"/>
    <mergeCell ref="A157:F157"/>
    <mergeCell ref="A158:F158"/>
    <mergeCell ref="A159:F159"/>
    <mergeCell ref="A160:F160"/>
    <mergeCell ref="A161:F161"/>
    <mergeCell ref="A150:F150"/>
    <mergeCell ref="A151:F151"/>
    <mergeCell ref="A152:F152"/>
    <mergeCell ref="A153:F153"/>
    <mergeCell ref="A154:F154"/>
    <mergeCell ref="A155:F155"/>
    <mergeCell ref="A144:F144"/>
    <mergeCell ref="A145:F145"/>
    <mergeCell ref="A146:F146"/>
    <mergeCell ref="A147:F147"/>
    <mergeCell ref="A148:F148"/>
    <mergeCell ref="A149:F149"/>
    <mergeCell ref="A138:F138"/>
    <mergeCell ref="A139:F139"/>
    <mergeCell ref="A140:F140"/>
    <mergeCell ref="A141:F141"/>
    <mergeCell ref="A142:F142"/>
    <mergeCell ref="A143:F143"/>
    <mergeCell ref="A132:F132"/>
    <mergeCell ref="A133:F133"/>
    <mergeCell ref="A134:F134"/>
    <mergeCell ref="A135:F135"/>
    <mergeCell ref="A136:F136"/>
    <mergeCell ref="A137:F137"/>
    <mergeCell ref="A126:F126"/>
    <mergeCell ref="A127:F127"/>
    <mergeCell ref="A128:F128"/>
    <mergeCell ref="A129:F129"/>
    <mergeCell ref="A130:F130"/>
    <mergeCell ref="A131:F131"/>
    <mergeCell ref="A120:F120"/>
    <mergeCell ref="A121:F121"/>
    <mergeCell ref="A122:F122"/>
    <mergeCell ref="A123:F123"/>
    <mergeCell ref="A124:F124"/>
    <mergeCell ref="A125:F125"/>
    <mergeCell ref="A114:F114"/>
    <mergeCell ref="A115:F115"/>
    <mergeCell ref="A116:F116"/>
    <mergeCell ref="A117:F117"/>
    <mergeCell ref="A118:F118"/>
    <mergeCell ref="A119:F119"/>
    <mergeCell ref="A108:F108"/>
    <mergeCell ref="A109:F109"/>
    <mergeCell ref="A110:F110"/>
    <mergeCell ref="A111:F111"/>
    <mergeCell ref="A112:F112"/>
    <mergeCell ref="A113:F113"/>
    <mergeCell ref="A102:F102"/>
    <mergeCell ref="A103:F103"/>
    <mergeCell ref="A104:F104"/>
    <mergeCell ref="A105:F105"/>
    <mergeCell ref="A106:F106"/>
    <mergeCell ref="A107:F107"/>
    <mergeCell ref="A96:F96"/>
    <mergeCell ref="A97:F97"/>
    <mergeCell ref="A98:F98"/>
    <mergeCell ref="A99:F99"/>
    <mergeCell ref="A100:F100"/>
    <mergeCell ref="A101:F101"/>
    <mergeCell ref="A90:F90"/>
    <mergeCell ref="A91:F91"/>
    <mergeCell ref="A92:F92"/>
    <mergeCell ref="A93:F93"/>
    <mergeCell ref="A94:F94"/>
    <mergeCell ref="A95:F95"/>
    <mergeCell ref="B1:J1"/>
    <mergeCell ref="A2:J2"/>
    <mergeCell ref="A25:I25"/>
    <mergeCell ref="A39:I39"/>
    <mergeCell ref="A88:F88"/>
    <mergeCell ref="A89:F89"/>
  </mergeCells>
  <dataValidations count="4">
    <dataValidation type="list" allowBlank="1" sqref="B4:B10" xr:uid="{2A71C281-E930-461A-AC74-0C0B3F61CF42}">
      <formula1>"DAS,DAS-1,DAS-2,DAS-3,DAS-4,DAS-5,CAA-1,CAA-2,CAA-3,CAA-4,CAA-5"</formula1>
    </dataValidation>
    <dataValidation type="list" allowBlank="1" sqref="B27:B30" xr:uid="{7C8D15B0-6F24-4EAB-8073-76A779A47E80}">
      <formula1>"FDA,FDA-1,FDA-2,FDA-3,FDA-4"</formula1>
    </dataValidation>
    <dataValidation type="list" allowBlank="1" sqref="B41:B75" xr:uid="{626DD7E5-A16F-472E-AB91-076CDA83D1D0}">
      <formula1>"FGS-1,FGS-2,FGS-3,FGA-1,FGA-2,FGA-3"</formula1>
    </dataValidation>
    <dataValidation type="list" allowBlank="1" sqref="D41:D75 D4:D10 D27:D30" xr:uid="{ABE6389C-8ADD-4D0B-93B7-D086FA05B361}">
      <formula1>"AGP,CLH,CLT,COM,CTD,CTI,DES,DISP,ELE,ESG,EST,EXM,EXQ,EXR,FRQ,REV,VAGO"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K168"/>
  <sheetViews>
    <sheetView topLeftCell="D1" workbookViewId="0">
      <selection activeCell="F36" sqref="F36"/>
    </sheetView>
  </sheetViews>
  <sheetFormatPr defaultRowHeight="15" x14ac:dyDescent="0.25"/>
  <cols>
    <col min="1" max="1" width="82.140625" customWidth="1"/>
    <col min="3" max="3" width="17.5703125" customWidth="1"/>
    <col min="5" max="5" width="11.85546875" customWidth="1"/>
    <col min="6" max="6" width="49.5703125" customWidth="1"/>
    <col min="7" max="7" width="17.140625" customWidth="1"/>
    <col min="8" max="8" width="21.140625" customWidth="1"/>
    <col min="9" max="9" width="16.7109375" customWidth="1"/>
    <col min="10" max="10" width="21.28515625" customWidth="1"/>
  </cols>
  <sheetData>
    <row r="1" spans="1:10" x14ac:dyDescent="0.25">
      <c r="A1" s="2">
        <v>44629</v>
      </c>
      <c r="B1" s="68" t="s">
        <v>11</v>
      </c>
      <c r="C1" s="51"/>
      <c r="D1" s="51"/>
      <c r="E1" s="51"/>
      <c r="F1" s="51"/>
      <c r="G1" s="51"/>
      <c r="H1" s="51"/>
      <c r="I1" s="51"/>
      <c r="J1" s="52"/>
    </row>
    <row r="2" spans="1:10" x14ac:dyDescent="0.25">
      <c r="A2" s="69" t="s">
        <v>12</v>
      </c>
      <c r="B2" s="51"/>
      <c r="C2" s="51"/>
      <c r="D2" s="51"/>
      <c r="E2" s="51"/>
      <c r="F2" s="51"/>
      <c r="G2" s="51"/>
      <c r="H2" s="51"/>
      <c r="I2" s="51"/>
      <c r="J2" s="52"/>
    </row>
    <row r="3" spans="1:10" ht="45" x14ac:dyDescent="0.25">
      <c r="A3" s="4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5" t="s">
        <v>21</v>
      </c>
      <c r="J3" s="5" t="s">
        <v>22</v>
      </c>
    </row>
    <row r="4" spans="1:10" x14ac:dyDescent="0.25">
      <c r="A4" s="6" t="s">
        <v>23</v>
      </c>
      <c r="B4" s="7" t="s">
        <v>0</v>
      </c>
      <c r="C4" s="8" t="s">
        <v>24</v>
      </c>
      <c r="D4" s="9" t="s">
        <v>25</v>
      </c>
      <c r="E4" s="10">
        <v>1</v>
      </c>
      <c r="F4" s="6" t="s">
        <v>26</v>
      </c>
      <c r="G4" s="11">
        <v>0</v>
      </c>
      <c r="H4" s="11">
        <v>8479.34</v>
      </c>
      <c r="I4" s="11">
        <v>7973.3</v>
      </c>
      <c r="J4" s="12">
        <f t="shared" ref="J4:J10" si="0">SUM(G4:I4)</f>
        <v>16452.64</v>
      </c>
    </row>
    <row r="5" spans="1:10" x14ac:dyDescent="0.25">
      <c r="A5" s="6" t="s">
        <v>27</v>
      </c>
      <c r="B5" s="7" t="s">
        <v>2</v>
      </c>
      <c r="C5" s="8" t="s">
        <v>28</v>
      </c>
      <c r="D5" s="9" t="s">
        <v>29</v>
      </c>
      <c r="E5" s="10">
        <v>1</v>
      </c>
      <c r="F5" s="14" t="s">
        <v>30</v>
      </c>
      <c r="G5" s="11">
        <v>0</v>
      </c>
      <c r="H5" s="11">
        <v>930.22</v>
      </c>
      <c r="I5" s="11">
        <v>3720.87</v>
      </c>
      <c r="J5" s="12">
        <f t="shared" si="0"/>
        <v>4651.09</v>
      </c>
    </row>
    <row r="6" spans="1:10" x14ac:dyDescent="0.25">
      <c r="A6" s="6" t="s">
        <v>31</v>
      </c>
      <c r="B6" s="7" t="s">
        <v>9</v>
      </c>
      <c r="C6" s="8" t="s">
        <v>32</v>
      </c>
      <c r="D6" s="9" t="s">
        <v>29</v>
      </c>
      <c r="E6" s="10">
        <v>1</v>
      </c>
      <c r="F6" s="6" t="s">
        <v>33</v>
      </c>
      <c r="G6" s="11">
        <v>0</v>
      </c>
      <c r="H6" s="11">
        <v>431.89</v>
      </c>
      <c r="I6" s="11">
        <v>1727.55</v>
      </c>
      <c r="J6" s="12">
        <f t="shared" si="0"/>
        <v>2159.44</v>
      </c>
    </row>
    <row r="7" spans="1:10" x14ac:dyDescent="0.25">
      <c r="A7" s="6" t="s">
        <v>34</v>
      </c>
      <c r="B7" s="7" t="s">
        <v>35</v>
      </c>
      <c r="C7" s="8" t="s">
        <v>36</v>
      </c>
      <c r="D7" s="9" t="s">
        <v>29</v>
      </c>
      <c r="E7" s="10">
        <v>1</v>
      </c>
      <c r="F7" s="6" t="s">
        <v>37</v>
      </c>
      <c r="G7" s="11">
        <v>0</v>
      </c>
      <c r="H7" s="11">
        <v>265.77999999999997</v>
      </c>
      <c r="I7" s="11">
        <v>1063.1099999999999</v>
      </c>
      <c r="J7" s="12">
        <f t="shared" si="0"/>
        <v>1328.8899999999999</v>
      </c>
    </row>
    <row r="8" spans="1:10" x14ac:dyDescent="0.25">
      <c r="A8" s="6" t="s">
        <v>38</v>
      </c>
      <c r="B8" s="7" t="s">
        <v>8</v>
      </c>
      <c r="C8" s="8" t="s">
        <v>39</v>
      </c>
      <c r="D8" s="9" t="s">
        <v>29</v>
      </c>
      <c r="E8" s="10">
        <v>1</v>
      </c>
      <c r="F8" s="6" t="s">
        <v>40</v>
      </c>
      <c r="G8" s="11">
        <v>0</v>
      </c>
      <c r="H8" s="11">
        <v>664.44</v>
      </c>
      <c r="I8" s="11">
        <v>2657.77</v>
      </c>
      <c r="J8" s="12">
        <f t="shared" si="0"/>
        <v>3322.21</v>
      </c>
    </row>
    <row r="9" spans="1:10" x14ac:dyDescent="0.25">
      <c r="A9" s="6" t="s">
        <v>41</v>
      </c>
      <c r="B9" s="7" t="s">
        <v>8</v>
      </c>
      <c r="C9" s="8" t="s">
        <v>42</v>
      </c>
      <c r="D9" s="9" t="s">
        <v>29</v>
      </c>
      <c r="E9" s="10">
        <v>1</v>
      </c>
      <c r="F9" s="6" t="s">
        <v>248</v>
      </c>
      <c r="G9" s="11">
        <v>0</v>
      </c>
      <c r="H9" s="11">
        <v>664.44</v>
      </c>
      <c r="I9" s="11">
        <v>2657.77</v>
      </c>
      <c r="J9" s="12">
        <f t="shared" si="0"/>
        <v>3322.21</v>
      </c>
    </row>
    <row r="10" spans="1:10" x14ac:dyDescent="0.25">
      <c r="A10" s="6" t="s">
        <v>43</v>
      </c>
      <c r="B10" s="9" t="s">
        <v>2</v>
      </c>
      <c r="C10" s="8" t="s">
        <v>44</v>
      </c>
      <c r="D10" s="9" t="s">
        <v>29</v>
      </c>
      <c r="E10" s="10">
        <v>1</v>
      </c>
      <c r="F10" s="6" t="s">
        <v>241</v>
      </c>
      <c r="G10" s="11">
        <v>0</v>
      </c>
      <c r="H10" s="11">
        <v>930.22</v>
      </c>
      <c r="I10" s="11">
        <v>3720.87</v>
      </c>
      <c r="J10" s="12">
        <f t="shared" si="0"/>
        <v>4651.09</v>
      </c>
    </row>
    <row r="11" spans="1:10" ht="45" x14ac:dyDescent="0.25">
      <c r="A11" s="15" t="s">
        <v>45</v>
      </c>
      <c r="B11" s="15" t="s">
        <v>46</v>
      </c>
      <c r="C11" s="16" t="s">
        <v>47</v>
      </c>
      <c r="D11" s="16" t="s">
        <v>48</v>
      </c>
      <c r="E11" s="16" t="s">
        <v>49</v>
      </c>
      <c r="F11" s="17"/>
      <c r="G11" s="16" t="s">
        <v>50</v>
      </c>
      <c r="H11" s="16" t="s">
        <v>51</v>
      </c>
      <c r="I11" s="16" t="s">
        <v>52</v>
      </c>
      <c r="J11" s="16" t="s">
        <v>53</v>
      </c>
    </row>
    <row r="12" spans="1:10" x14ac:dyDescent="0.25">
      <c r="A12" s="18" t="s">
        <v>54</v>
      </c>
      <c r="B12" s="10" t="s">
        <v>55</v>
      </c>
      <c r="C12" s="19">
        <f ca="1">SUMIFS($E$7:$E$13,$B$7:$B$13,"DAS",$D$7:$D$13,"&lt;&gt;VAGO")</f>
        <v>0</v>
      </c>
      <c r="D12" s="19">
        <f ca="1">SUMIFS($E$7:$E$13,$B$7:$B$13,"DAS",$D$7:$D$13,"VAGO")</f>
        <v>0</v>
      </c>
      <c r="E12" s="19">
        <f t="shared" ref="E12:E22" ca="1" si="1">C12+D12</f>
        <v>0</v>
      </c>
      <c r="F12" s="20"/>
      <c r="G12" s="21">
        <f ca="1">SUMIF($B$7:$B$13,"DAS",$G$7:$G$13)</f>
        <v>0</v>
      </c>
      <c r="H12" s="21">
        <f ca="1">SUMIF($B$7:$B$13,"DAS",$H$7:$H$13)</f>
        <v>0</v>
      </c>
      <c r="I12" s="21">
        <f ca="1">SUMIF($B$7:$B$13,"DAS",$I$7:$I$13)</f>
        <v>0</v>
      </c>
      <c r="J12" s="21">
        <f ca="1">SUMIF($B$7:$B$13,"DAS",$J$7:$J$13)</f>
        <v>0</v>
      </c>
    </row>
    <row r="13" spans="1:10" x14ac:dyDescent="0.25">
      <c r="A13" s="18" t="s">
        <v>56</v>
      </c>
      <c r="B13" s="10" t="s">
        <v>0</v>
      </c>
      <c r="C13" s="19">
        <f ca="1">SUMIFS($E$7:$E$13,$B$7:$B$13,"DAS-1",$D$7:$D$13,"&lt;&gt;VAGO")</f>
        <v>1</v>
      </c>
      <c r="D13" s="19">
        <f ca="1">SUMIFS($E$7:$E$13,$B$7:$B$13,"DAS-1",$D$7:$D$13,"VAGO")</f>
        <v>0</v>
      </c>
      <c r="E13" s="19">
        <f t="shared" ca="1" si="1"/>
        <v>1</v>
      </c>
      <c r="F13" s="23"/>
      <c r="G13" s="21">
        <f ca="1">SUMIF($B$7:$B$13,"DAS-1",$G$7:$G$13)</f>
        <v>0</v>
      </c>
      <c r="H13" s="21">
        <f ca="1">SUMIF($B$7:$B$13,"DAS-1",$H$7:$H$13)</f>
        <v>8479.34</v>
      </c>
      <c r="I13" s="21">
        <f ca="1">SUMIF($B$7:$B$13,"DAS-1",$I$7:$I$13)</f>
        <v>7973.3</v>
      </c>
      <c r="J13" s="21">
        <f ca="1">SUMIF($B$7:$B$13,"DAS-1",$J$7:$J$13)</f>
        <v>16452.64</v>
      </c>
    </row>
    <row r="14" spans="1:10" x14ac:dyDescent="0.25">
      <c r="A14" s="18" t="s">
        <v>57</v>
      </c>
      <c r="B14" s="10" t="s">
        <v>58</v>
      </c>
      <c r="C14" s="19">
        <f>SUMIFS($E$7:$E$13,$B$7:$B$13,"DAS-2",$D$7:$D$13,"&lt;&gt;VAGO")</f>
        <v>0</v>
      </c>
      <c r="D14" s="19">
        <f>SUMIFS($E$7:$E$13,$B$7:$B$13,"DAS-2",$D$7:$D$13,"VAGO")</f>
        <v>0</v>
      </c>
      <c r="E14" s="19">
        <f t="shared" si="1"/>
        <v>0</v>
      </c>
      <c r="F14" s="23"/>
      <c r="G14" s="21">
        <f>SUMIF($B$7:$B$13,"DAS-2",$G$7:$G$13)</f>
        <v>0</v>
      </c>
      <c r="H14" s="21">
        <f>SUMIF($B$7:$B$13,"DAS-2",$H$7:$H$13)</f>
        <v>0</v>
      </c>
      <c r="I14" s="21">
        <f>SUMIF($B$7:$B$13,"DAS-2",$I$7:$I$13)</f>
        <v>0</v>
      </c>
      <c r="J14" s="21">
        <f>SUMIF($B$7:$B$13,"DAS-2",$J$7:$J$13)</f>
        <v>0</v>
      </c>
    </row>
    <row r="15" spans="1:10" x14ac:dyDescent="0.25">
      <c r="A15" s="18" t="s">
        <v>59</v>
      </c>
      <c r="B15" s="10" t="s">
        <v>60</v>
      </c>
      <c r="C15" s="19">
        <f>SUMIFS($E$7:$E$13,$B$7:$B$13,"DAS-3",$D$7:$D$13,"&lt;&gt;VAGO")</f>
        <v>0</v>
      </c>
      <c r="D15" s="19">
        <f>SUMIFS($E$7:$E$13,$B$7:$B$13,"DAS-3",$D$7:$D$13,"VAGO")</f>
        <v>0</v>
      </c>
      <c r="E15" s="19">
        <f t="shared" si="1"/>
        <v>0</v>
      </c>
      <c r="F15" s="23"/>
      <c r="G15" s="21">
        <f>SUMIF($B$7:$B$13,"DAS-3",$G$7:$G$13)</f>
        <v>0</v>
      </c>
      <c r="H15" s="21">
        <f>SUMIF($B$7:$B$13,"DAS-3",$H$7:$H$13)</f>
        <v>0</v>
      </c>
      <c r="I15" s="21">
        <f>SUMIF($B$7:$B$13,"DAS-3",$I$7:$I$13)</f>
        <v>0</v>
      </c>
      <c r="J15" s="21">
        <f>SUMIF($B$7:$B$13,"DAS-3",$J$7:$J$13)</f>
        <v>0</v>
      </c>
    </row>
    <row r="16" spans="1:10" x14ac:dyDescent="0.25">
      <c r="A16" s="24" t="s">
        <v>61</v>
      </c>
      <c r="B16" s="10" t="s">
        <v>62</v>
      </c>
      <c r="C16" s="19">
        <f>SUMIFS($E$7:$E$13,$B$7:$B$13,"DAS-4",$D$7:$D$13,"&lt;&gt;VAGO")</f>
        <v>0</v>
      </c>
      <c r="D16" s="19">
        <f>SUMIFS($E$7:$E$13,$B$7:$B$13,"DAS-4",$D$7:$D$13,"VAGO")</f>
        <v>0</v>
      </c>
      <c r="E16" s="19">
        <f t="shared" si="1"/>
        <v>0</v>
      </c>
      <c r="F16" s="25"/>
      <c r="G16" s="21">
        <f>SUMIF($B$7:$B$13,"DAS-4",$G$7:$G$13)</f>
        <v>0</v>
      </c>
      <c r="H16" s="21">
        <f>SUMIF($B$7:$B$13,"DAS-4",$H$7:$H$13)</f>
        <v>0</v>
      </c>
      <c r="I16" s="21">
        <f>SUMIF($B$7:$B$13,"DAS-4",$I$7:$I$13)</f>
        <v>0</v>
      </c>
      <c r="J16" s="21">
        <f>SUMIF($B$7:$B$13,"DAS-4",$J$7:$J$13)</f>
        <v>0</v>
      </c>
    </row>
    <row r="17" spans="1:11" x14ac:dyDescent="0.25">
      <c r="A17" s="24" t="s">
        <v>63</v>
      </c>
      <c r="B17" s="10" t="s">
        <v>2</v>
      </c>
      <c r="C17" s="19">
        <f>SUMIFS($E$7:$E$13,$B$7:$B$13,"DAS-5",$D$7:$D$13,"&lt;&gt;VAGO")</f>
        <v>1</v>
      </c>
      <c r="D17" s="19">
        <f>SUMIFS($E$7:$E$13,$B$7:$B$13,"DAS-5",$D$7:$D$13,"VAGO")</f>
        <v>0</v>
      </c>
      <c r="E17" s="19">
        <f t="shared" si="1"/>
        <v>1</v>
      </c>
      <c r="F17" s="25"/>
      <c r="G17" s="21">
        <f>SUMIF($B$7:$B$13,"DAS-5",$G$7:$G$13)</f>
        <v>0</v>
      </c>
      <c r="H17" s="21">
        <f>SUMIF($B$7:$B$13,"DAS-5",$H$7:$H$13)</f>
        <v>930.22</v>
      </c>
      <c r="I17" s="21">
        <f>SUMIF($B$7:$B$13,"DAS-5",$I$7:$I$13)</f>
        <v>3720.87</v>
      </c>
      <c r="J17" s="21">
        <f>SUMIF($B$7:$B$13,"DAS-5",$J$7:$J$13)</f>
        <v>4651.09</v>
      </c>
    </row>
    <row r="18" spans="1:11" x14ac:dyDescent="0.25">
      <c r="A18" s="24" t="s">
        <v>64</v>
      </c>
      <c r="B18" s="10" t="s">
        <v>65</v>
      </c>
      <c r="C18" s="19">
        <f>SUMIFS($E$7:$E$13,$B$7:$B$13,"CAA-1",$D$7:$D$13,"&lt;&gt;VAGO")</f>
        <v>0</v>
      </c>
      <c r="D18" s="19">
        <f>SUMIFS($E$7:$E$13,$B$7:$B$13,"CAA-1",$D$7:$D$13,"VAGO")</f>
        <v>0</v>
      </c>
      <c r="E18" s="19">
        <f t="shared" si="1"/>
        <v>0</v>
      </c>
      <c r="F18" s="25"/>
      <c r="G18" s="21">
        <f>SUMIF($B$7:$B$13,"CAA-1",$G$7:$G$13)</f>
        <v>0</v>
      </c>
      <c r="H18" s="21">
        <f>SUMIF($B$7:$B$13,"CAA-1",$H$7:$H$13)</f>
        <v>0</v>
      </c>
      <c r="I18" s="21">
        <f>SUMIF($B$7:$B$13,"CAA-1",$I$7:$I$13)</f>
        <v>0</v>
      </c>
      <c r="J18" s="21">
        <f>SUMIF($B$7:$B$13,"CAA-1",$J$7:$J$13)</f>
        <v>0</v>
      </c>
    </row>
    <row r="19" spans="1:11" x14ac:dyDescent="0.25">
      <c r="A19" s="24" t="s">
        <v>66</v>
      </c>
      <c r="B19" s="10" t="s">
        <v>8</v>
      </c>
      <c r="C19" s="19">
        <f>SUMIFS($E$7:$E$13,$B$7:$B$13,"CAA-2",$D$7:$D$13,"&lt;&gt;VAGO")</f>
        <v>2</v>
      </c>
      <c r="D19" s="19">
        <f>SUMIFS($E$7:$E$13,$B$7:$B$13,"CAA-2",$D$7:$D$13,"VAGO")</f>
        <v>0</v>
      </c>
      <c r="E19" s="19">
        <f t="shared" si="1"/>
        <v>2</v>
      </c>
      <c r="F19" s="25"/>
      <c r="G19" s="21">
        <f>SUMIF($B$7:$B$13,"CAA-2",$G$7:$G$13)</f>
        <v>0</v>
      </c>
      <c r="H19" s="21">
        <f>SUMIF($B$7:$B$13,"CAA-2",$H$7:$H$13)</f>
        <v>1328.88</v>
      </c>
      <c r="I19" s="21">
        <f>SUMIF($B$7:$B$13,"CAA-2",$I$7:$I$13)</f>
        <v>5315.54</v>
      </c>
      <c r="J19" s="21">
        <f>SUMIF($B$7:$B$13,"CAA-2",$J$7:$J$13)</f>
        <v>6644.42</v>
      </c>
    </row>
    <row r="20" spans="1:11" x14ac:dyDescent="0.25">
      <c r="A20" s="24" t="s">
        <v>67</v>
      </c>
      <c r="B20" s="10" t="s">
        <v>9</v>
      </c>
      <c r="C20" s="19">
        <f>SUMIFS($E$7:$E$13,$B$7:$B$13,"CAA-3",$D$7:$D$13,"&lt;&gt;VAGO")</f>
        <v>0</v>
      </c>
      <c r="D20" s="19">
        <f>SUMIFS($E$7:$E$13,$B$7:$B$13,"CAA-3",$D$7:$D$13,"VAGO")</f>
        <v>0</v>
      </c>
      <c r="E20" s="19">
        <f t="shared" si="1"/>
        <v>0</v>
      </c>
      <c r="F20" s="23"/>
      <c r="G20" s="21">
        <f>SUMIF($B$7:$B$13,"CAA-3",$G$7:$G$13)</f>
        <v>0</v>
      </c>
      <c r="H20" s="21">
        <f>SUMIF($B$7:$B$13,"CAA-3",$H$7:$H$13)</f>
        <v>0</v>
      </c>
      <c r="I20" s="21">
        <f>SUMIF($B$7:$B$13,"CAA-3",$I$7:$I$13)</f>
        <v>0</v>
      </c>
      <c r="J20" s="21">
        <f>SUMIF($B$7:$B$13,"CAA-3",$J$7:$J$13)</f>
        <v>0</v>
      </c>
    </row>
    <row r="21" spans="1:11" x14ac:dyDescent="0.25">
      <c r="A21" s="24" t="s">
        <v>68</v>
      </c>
      <c r="B21" s="10" t="s">
        <v>35</v>
      </c>
      <c r="C21" s="19">
        <f>SUMIFS($E$7:$E$13,$B$7:$B$13,"CAA-4",$D$7:$D$13,"&lt;&gt;VAGO")</f>
        <v>1</v>
      </c>
      <c r="D21" s="19">
        <f>SUMIFS($E$7:$E$13,$B$7:$B$13,"CAA-4",$D$7:$D$13,"VAGO")</f>
        <v>0</v>
      </c>
      <c r="E21" s="19">
        <f t="shared" si="1"/>
        <v>1</v>
      </c>
      <c r="F21" s="23"/>
      <c r="G21" s="21">
        <f>SUMIF($B$7:$B$13,"CAA-4",$G$7:$G$13)</f>
        <v>0</v>
      </c>
      <c r="H21" s="21">
        <f>SUMIF($B$7:$B$13,"CAA-4",$H$7:$H$13)</f>
        <v>265.77999999999997</v>
      </c>
      <c r="I21" s="21">
        <f>SUMIF($B$7:$B$13,"CAA-4",$I$7:$I$13)</f>
        <v>1063.1099999999999</v>
      </c>
      <c r="J21" s="21">
        <f>SUMIF($B$7:$B$13,"CAA-4",$J$7:$J$13)</f>
        <v>1328.8899999999999</v>
      </c>
    </row>
    <row r="22" spans="1:11" x14ac:dyDescent="0.25">
      <c r="A22" s="24" t="s">
        <v>69</v>
      </c>
      <c r="B22" s="10" t="s">
        <v>70</v>
      </c>
      <c r="C22" s="19">
        <f>SUMIFS($E$7:$E$13,$B$7:$B$13,"CAA-5",$D$7:$D$13,"&lt;&gt;VAGO")</f>
        <v>0</v>
      </c>
      <c r="D22" s="19">
        <f>SUMIFS($E$7:$E$13,$B$7:$B$13,"CAA-5",$D$7:$D$13,"VAGO")</f>
        <v>0</v>
      </c>
      <c r="E22" s="19">
        <f t="shared" si="1"/>
        <v>0</v>
      </c>
      <c r="F22" s="23"/>
      <c r="G22" s="21">
        <f>SUMIF($B$7:$B$13,"CAA-5",$G$7:$G$13)</f>
        <v>0</v>
      </c>
      <c r="H22" s="21">
        <f>SUMIF($B$7:$B$13,"CAA-5",$H$7:$H$13)</f>
        <v>0</v>
      </c>
      <c r="I22" s="21">
        <f>SUMIF($B$7:$B$13,"CAA-5",$I$7:$I$13)</f>
        <v>0</v>
      </c>
      <c r="J22" s="21">
        <f>SUMIF($B$7:$B$13,"CAA-5",$J$7:$J$13)</f>
        <v>0</v>
      </c>
      <c r="K22" s="1"/>
    </row>
    <row r="23" spans="1:11" x14ac:dyDescent="0.25">
      <c r="A23" s="15" t="s">
        <v>71</v>
      </c>
      <c r="B23" s="17"/>
      <c r="C23" s="16">
        <f ca="1">SUM(C12:C22)</f>
        <v>7</v>
      </c>
      <c r="D23" s="16">
        <f ca="1">SUM(D12:D22)</f>
        <v>0</v>
      </c>
      <c r="E23" s="16">
        <f ca="1">SUM(E12:E22)</f>
        <v>7</v>
      </c>
      <c r="F23" s="17"/>
      <c r="G23" s="26">
        <f ca="1">SUM(G12:G22)</f>
        <v>0</v>
      </c>
      <c r="H23" s="26">
        <f ca="1">SUM(H12:H22)</f>
        <v>12366.33</v>
      </c>
      <c r="I23" s="26">
        <f ca="1">SUM(I12:I22)</f>
        <v>23521.24</v>
      </c>
      <c r="J23" s="26">
        <f ca="1">SUM(J12:J22)</f>
        <v>35887.57</v>
      </c>
    </row>
    <row r="24" spans="1:11" x14ac:dyDescent="0.25">
      <c r="A24" s="22"/>
      <c r="B24" s="22"/>
      <c r="C24" s="22"/>
      <c r="D24" s="22"/>
      <c r="E24" s="22"/>
      <c r="F24" s="22"/>
      <c r="G24" s="22"/>
      <c r="H24" s="13"/>
      <c r="I24" s="13"/>
      <c r="J24" s="27"/>
    </row>
    <row r="25" spans="1:11" x14ac:dyDescent="0.25">
      <c r="A25" s="69" t="s">
        <v>72</v>
      </c>
      <c r="B25" s="51"/>
      <c r="C25" s="51"/>
      <c r="D25" s="51"/>
      <c r="E25" s="51"/>
      <c r="F25" s="51"/>
      <c r="G25" s="51"/>
      <c r="H25" s="51"/>
      <c r="I25" s="52"/>
      <c r="J25" s="22"/>
    </row>
    <row r="26" spans="1:11" ht="45" x14ac:dyDescent="0.25">
      <c r="A26" s="5" t="s">
        <v>73</v>
      </c>
      <c r="B26" s="5" t="s">
        <v>74</v>
      </c>
      <c r="C26" s="5" t="s">
        <v>75</v>
      </c>
      <c r="D26" s="5" t="s">
        <v>76</v>
      </c>
      <c r="E26" s="5" t="s">
        <v>77</v>
      </c>
      <c r="F26" s="5" t="s">
        <v>78</v>
      </c>
      <c r="G26" s="5" t="s">
        <v>79</v>
      </c>
      <c r="H26" s="5" t="s">
        <v>80</v>
      </c>
      <c r="I26" s="5" t="s">
        <v>81</v>
      </c>
      <c r="J26" s="28"/>
    </row>
    <row r="27" spans="1:11" x14ac:dyDescent="0.25">
      <c r="A27" s="29" t="s">
        <v>82</v>
      </c>
      <c r="B27" s="30" t="s">
        <v>1</v>
      </c>
      <c r="C27" s="8" t="s">
        <v>39</v>
      </c>
      <c r="D27" s="9" t="s">
        <v>25</v>
      </c>
      <c r="E27" s="10">
        <v>1</v>
      </c>
      <c r="F27" s="31" t="s">
        <v>83</v>
      </c>
      <c r="G27" s="11">
        <v>7324.77</v>
      </c>
      <c r="H27" s="11">
        <v>2657.77</v>
      </c>
      <c r="I27" s="12">
        <f t="shared" ref="I27:I30" si="2">SUM(G27:H27)</f>
        <v>9982.5400000000009</v>
      </c>
      <c r="J27" s="22"/>
    </row>
    <row r="28" spans="1:11" x14ac:dyDescent="0.25">
      <c r="A28" s="29" t="s">
        <v>84</v>
      </c>
      <c r="B28" s="30" t="s">
        <v>3</v>
      </c>
      <c r="C28" s="8" t="s">
        <v>85</v>
      </c>
      <c r="D28" s="9" t="s">
        <v>25</v>
      </c>
      <c r="E28" s="10">
        <v>1</v>
      </c>
      <c r="F28" s="31" t="s">
        <v>86</v>
      </c>
      <c r="G28" s="11">
        <v>8075.56</v>
      </c>
      <c r="H28" s="11">
        <v>3720.87</v>
      </c>
      <c r="I28" s="12">
        <f t="shared" si="2"/>
        <v>11796.43</v>
      </c>
      <c r="J28" s="22"/>
      <c r="K28" s="1"/>
    </row>
    <row r="29" spans="1:11" x14ac:dyDescent="0.25">
      <c r="A29" s="29" t="s">
        <v>87</v>
      </c>
      <c r="B29" s="30" t="s">
        <v>3</v>
      </c>
      <c r="C29" s="8" t="s">
        <v>88</v>
      </c>
      <c r="D29" s="9" t="s">
        <v>25</v>
      </c>
      <c r="E29" s="10">
        <v>1</v>
      </c>
      <c r="F29" s="29" t="s">
        <v>239</v>
      </c>
      <c r="G29" s="11">
        <v>7324.77</v>
      </c>
      <c r="H29" s="11">
        <v>3720.87</v>
      </c>
      <c r="I29" s="12">
        <f t="shared" si="2"/>
        <v>11045.64</v>
      </c>
      <c r="J29" s="22"/>
    </row>
    <row r="30" spans="1:11" x14ac:dyDescent="0.25">
      <c r="A30" s="29" t="s">
        <v>89</v>
      </c>
      <c r="B30" s="30" t="s">
        <v>3</v>
      </c>
      <c r="C30" s="8" t="s">
        <v>39</v>
      </c>
      <c r="D30" s="9" t="s">
        <v>25</v>
      </c>
      <c r="E30" s="10">
        <v>1</v>
      </c>
      <c r="F30" s="29" t="s">
        <v>240</v>
      </c>
      <c r="G30" s="11">
        <v>5512.99</v>
      </c>
      <c r="H30" s="11">
        <v>3720.87</v>
      </c>
      <c r="I30" s="12">
        <f t="shared" si="2"/>
        <v>9233.86</v>
      </c>
      <c r="J30" s="22"/>
    </row>
    <row r="31" spans="1:11" ht="45" x14ac:dyDescent="0.25">
      <c r="A31" s="15" t="s">
        <v>90</v>
      </c>
      <c r="B31" s="15" t="s">
        <v>91</v>
      </c>
      <c r="C31" s="16" t="s">
        <v>92</v>
      </c>
      <c r="D31" s="16" t="s">
        <v>93</v>
      </c>
      <c r="E31" s="16" t="s">
        <v>94</v>
      </c>
      <c r="F31" s="32"/>
      <c r="G31" s="16" t="s">
        <v>95</v>
      </c>
      <c r="H31" s="16" t="s">
        <v>96</v>
      </c>
      <c r="I31" s="16" t="s">
        <v>97</v>
      </c>
      <c r="J31" s="22"/>
    </row>
    <row r="32" spans="1:11" x14ac:dyDescent="0.25">
      <c r="A32" s="18" t="s">
        <v>98</v>
      </c>
      <c r="B32" s="33" t="s">
        <v>99</v>
      </c>
      <c r="C32" s="19">
        <f ca="1">SUMIFS($E$30:$E$33,$B$30:$B$33,"FDA",$D$30:$D$33,"&lt;&gt;VAGO")</f>
        <v>0</v>
      </c>
      <c r="D32" s="19">
        <f ca="1">SUMIFS($E$30:$E$33,$B$30:$B$33,"FDA",$D$30:$D$33,"VAGO")</f>
        <v>0</v>
      </c>
      <c r="E32" s="19">
        <f t="shared" ref="E32:E36" ca="1" si="3">C32+D32</f>
        <v>0</v>
      </c>
      <c r="F32" s="20"/>
      <c r="G32" s="12">
        <f ca="1">SUMIF($B$30:$B$33,"FDA",$G$30:$G$33)</f>
        <v>0</v>
      </c>
      <c r="H32" s="12">
        <f ca="1">SUMIF($B$30:$B$33,"FDA",$H$30:$H$33)</f>
        <v>0</v>
      </c>
      <c r="I32" s="12">
        <f ca="1">SUMIF($B$30:$B$33,"FDA",$I$30:$I$33)</f>
        <v>0</v>
      </c>
      <c r="J32" s="13"/>
    </row>
    <row r="33" spans="1:11" x14ac:dyDescent="0.25">
      <c r="A33" s="18" t="s">
        <v>100</v>
      </c>
      <c r="B33" s="33" t="s">
        <v>101</v>
      </c>
      <c r="C33" s="19">
        <f ca="1">SUMIFS($E$30:$E$33,$B$30:$B$33,"FDA-1",$D$30:$D$33,"&lt;&gt;VAGO")</f>
        <v>0</v>
      </c>
      <c r="D33" s="19">
        <f ca="1">SUMIFS($E$30:$E$33,$B$30:$B$33,"FDA-1",$D$30:$D$33,"VAGO")</f>
        <v>0</v>
      </c>
      <c r="E33" s="19">
        <f t="shared" ca="1" si="3"/>
        <v>0</v>
      </c>
      <c r="F33" s="20"/>
      <c r="G33" s="12">
        <f ca="1">SUMIF($B$30:$B$33,"FDA-1",$G$30:$G$33)</f>
        <v>0</v>
      </c>
      <c r="H33" s="12">
        <f ca="1">SUMIF($B$30:$B$33,"FDA-1",$H$30:$H$33)</f>
        <v>0</v>
      </c>
      <c r="I33" s="12">
        <f ca="1">SUMIF($B$30:$B$33,"FDA-1",$I$30:$I$33)</f>
        <v>0</v>
      </c>
      <c r="J33" s="13"/>
    </row>
    <row r="34" spans="1:11" x14ac:dyDescent="0.25">
      <c r="A34" s="18" t="s">
        <v>102</v>
      </c>
      <c r="B34" s="33" t="s">
        <v>103</v>
      </c>
      <c r="C34" s="19">
        <f>SUMIFS($E$30:$E$33,$B$30:$B$33,"FDA-2",$D$30:$D$33,"&lt;&gt;VAGO")</f>
        <v>0</v>
      </c>
      <c r="D34" s="19">
        <f>SUMIFS($E$30:$E$33,$B$30:$B$33,"FDA-2",$D$30:$D$33,"VAGO")</f>
        <v>0</v>
      </c>
      <c r="E34" s="19">
        <f t="shared" si="3"/>
        <v>0</v>
      </c>
      <c r="F34" s="23"/>
      <c r="G34" s="12">
        <f>SUMIF($B$30:$B$33,"FDA-2",$G$30:$G$33)</f>
        <v>0</v>
      </c>
      <c r="H34" s="12">
        <f>SUMIF($B$30:$B$33,"FDA-2",$H$30:$H$33)</f>
        <v>0</v>
      </c>
      <c r="I34" s="12">
        <f>SUMIF($B$30:$B$33,"FDA-2",$I$30:$I$33)</f>
        <v>0</v>
      </c>
      <c r="J34" s="13"/>
    </row>
    <row r="35" spans="1:11" x14ac:dyDescent="0.25">
      <c r="A35" s="18" t="s">
        <v>104</v>
      </c>
      <c r="B35" s="33" t="s">
        <v>3</v>
      </c>
      <c r="C35" s="19">
        <f>SUMIFS($E$30:$E$33,$B$30:$B$33,"FDA-3",$D$30:$D$33,"&lt;&gt;VAGO")</f>
        <v>1</v>
      </c>
      <c r="D35" s="19">
        <f>SUMIFS($E$30:$E$33,$B$30:$B$33,"FDA-3",$D$30:$D$33,"VAGO")</f>
        <v>0</v>
      </c>
      <c r="E35" s="19">
        <f t="shared" si="3"/>
        <v>1</v>
      </c>
      <c r="F35" s="25"/>
      <c r="G35" s="12">
        <f>SUMIF($B$30:$B$33,"FDA-3",$G$30:$G$33)</f>
        <v>5512.99</v>
      </c>
      <c r="H35" s="12">
        <f>SUMIF($B$30:$B$33,"FDA-3",$H$30:$H$33)</f>
        <v>3720.87</v>
      </c>
      <c r="I35" s="12">
        <f>SUMIF($B$30:$B$33,"FDA-3",$I$30:$I$33)</f>
        <v>9233.86</v>
      </c>
      <c r="J35" s="13"/>
    </row>
    <row r="36" spans="1:11" x14ac:dyDescent="0.25">
      <c r="A36" s="18" t="s">
        <v>105</v>
      </c>
      <c r="B36" s="33" t="s">
        <v>1</v>
      </c>
      <c r="C36" s="19">
        <f>SUMIFS($E$30:$E$33,$B$30:$B$33,"FDA-4",$D$30:$D$33,"&lt;&gt;VAGO")</f>
        <v>0</v>
      </c>
      <c r="D36" s="19">
        <f>SUMIFS($E$30:$E$33,$B$30:$B$33,"FDA-4",$D$30:$D$33,"VAGO")</f>
        <v>0</v>
      </c>
      <c r="E36" s="19">
        <f t="shared" si="3"/>
        <v>0</v>
      </c>
      <c r="F36" s="23"/>
      <c r="G36" s="12">
        <f>SUMIF($B$30:$B$33,"FDA-4",$G$30:$G$33)</f>
        <v>0</v>
      </c>
      <c r="H36" s="12">
        <f>SUMIF($B$30:$B$33,"FDA-4",$H$30:$H$33)</f>
        <v>0</v>
      </c>
      <c r="I36" s="12">
        <f>SUMIF($B$30:$B$33,"FDA-4",$I$30:$I$33)</f>
        <v>0</v>
      </c>
      <c r="J36" s="13"/>
    </row>
    <row r="37" spans="1:11" ht="30" x14ac:dyDescent="0.25">
      <c r="A37" s="15" t="s">
        <v>106</v>
      </c>
      <c r="B37" s="32"/>
      <c r="C37" s="16">
        <f t="shared" ref="C37:E37" ca="1" si="4">SUM(C33:C36)</f>
        <v>4</v>
      </c>
      <c r="D37" s="16">
        <f t="shared" ca="1" si="4"/>
        <v>0</v>
      </c>
      <c r="E37" s="16">
        <f t="shared" ca="1" si="4"/>
        <v>4</v>
      </c>
      <c r="F37" s="32"/>
      <c r="G37" s="34">
        <f t="shared" ref="G37:I37" ca="1" si="5">SUM(G32:G36)</f>
        <v>28238.09</v>
      </c>
      <c r="H37" s="34">
        <f t="shared" ca="1" si="5"/>
        <v>13820.380000000001</v>
      </c>
      <c r="I37" s="34">
        <f t="shared" ca="1" si="5"/>
        <v>42058.47</v>
      </c>
      <c r="J37" s="13"/>
    </row>
    <row r="38" spans="1:11" x14ac:dyDescent="0.25">
      <c r="A38" s="27"/>
      <c r="B38" s="27"/>
      <c r="C38" s="27"/>
      <c r="D38" s="27"/>
      <c r="E38" s="27"/>
      <c r="F38" s="27"/>
      <c r="G38" s="27"/>
      <c r="H38" s="27"/>
      <c r="I38" s="3"/>
      <c r="J38" s="13"/>
    </row>
    <row r="39" spans="1:11" x14ac:dyDescent="0.25">
      <c r="A39" s="69" t="s">
        <v>107</v>
      </c>
      <c r="B39" s="51"/>
      <c r="C39" s="51"/>
      <c r="D39" s="51"/>
      <c r="E39" s="51"/>
      <c r="F39" s="51"/>
      <c r="G39" s="51"/>
      <c r="H39" s="51"/>
      <c r="I39" s="52"/>
      <c r="J39" s="13"/>
    </row>
    <row r="40" spans="1:11" ht="45" x14ac:dyDescent="0.25">
      <c r="A40" s="35" t="s">
        <v>108</v>
      </c>
      <c r="B40" s="5" t="s">
        <v>109</v>
      </c>
      <c r="C40" s="5" t="s">
        <v>110</v>
      </c>
      <c r="D40" s="5" t="s">
        <v>111</v>
      </c>
      <c r="E40" s="5" t="s">
        <v>112</v>
      </c>
      <c r="F40" s="5" t="s">
        <v>113</v>
      </c>
      <c r="G40" s="5" t="s">
        <v>114</v>
      </c>
      <c r="H40" s="5" t="s">
        <v>115</v>
      </c>
      <c r="I40" s="5" t="s">
        <v>116</v>
      </c>
      <c r="J40" s="3"/>
    </row>
    <row r="41" spans="1:11" ht="15" customHeight="1" x14ac:dyDescent="0.25">
      <c r="A41" s="36"/>
      <c r="B41" s="37" t="s">
        <v>4</v>
      </c>
      <c r="C41" s="37"/>
      <c r="D41" s="9" t="s">
        <v>25</v>
      </c>
      <c r="E41" s="10">
        <v>1</v>
      </c>
      <c r="F41" s="38" t="s">
        <v>250</v>
      </c>
      <c r="G41" s="11">
        <v>7691.01</v>
      </c>
      <c r="H41" s="11">
        <v>1200.69</v>
      </c>
      <c r="I41" s="12">
        <f>SUM(G41:H41)</f>
        <v>8891.7000000000007</v>
      </c>
      <c r="J41" s="13"/>
    </row>
    <row r="42" spans="1:11" x14ac:dyDescent="0.25">
      <c r="A42" s="39"/>
      <c r="B42" s="37" t="s">
        <v>4</v>
      </c>
      <c r="C42" s="9"/>
      <c r="D42" s="9" t="s">
        <v>25</v>
      </c>
      <c r="E42" s="10">
        <v>1</v>
      </c>
      <c r="F42" s="29" t="s">
        <v>244</v>
      </c>
      <c r="G42" s="11">
        <v>7324.77</v>
      </c>
      <c r="H42" s="11">
        <v>1200.69</v>
      </c>
      <c r="I42" s="12">
        <f t="shared" ref="I42:I75" si="6">SUM(G42:H42)</f>
        <v>8525.4600000000009</v>
      </c>
      <c r="J42" s="13"/>
    </row>
    <row r="43" spans="1:11" x14ac:dyDescent="0.25">
      <c r="A43" s="39"/>
      <c r="B43" s="37" t="s">
        <v>4</v>
      </c>
      <c r="C43" s="9"/>
      <c r="D43" s="9" t="s">
        <v>25</v>
      </c>
      <c r="E43" s="10">
        <v>1</v>
      </c>
      <c r="F43" s="29" t="s">
        <v>242</v>
      </c>
      <c r="G43" s="11">
        <v>7691.01</v>
      </c>
      <c r="H43" s="11">
        <v>1200.69</v>
      </c>
      <c r="I43" s="12">
        <f t="shared" si="6"/>
        <v>8891.7000000000007</v>
      </c>
      <c r="J43" s="13"/>
    </row>
    <row r="44" spans="1:11" x14ac:dyDescent="0.25">
      <c r="A44" s="39"/>
      <c r="B44" s="37" t="s">
        <v>4</v>
      </c>
      <c r="C44" s="9"/>
      <c r="D44" s="9" t="s">
        <v>25</v>
      </c>
      <c r="E44" s="10">
        <v>1</v>
      </c>
      <c r="F44" s="29" t="s">
        <v>117</v>
      </c>
      <c r="G44" s="11">
        <v>7324.77</v>
      </c>
      <c r="H44" s="11">
        <v>1200.69</v>
      </c>
      <c r="I44" s="12">
        <f t="shared" si="6"/>
        <v>8525.4600000000009</v>
      </c>
      <c r="J44" s="13"/>
    </row>
    <row r="45" spans="1:11" x14ac:dyDescent="0.25">
      <c r="A45" s="39"/>
      <c r="B45" s="37" t="s">
        <v>4</v>
      </c>
      <c r="C45" s="9"/>
      <c r="D45" s="9" t="s">
        <v>25</v>
      </c>
      <c r="E45" s="10">
        <v>1</v>
      </c>
      <c r="F45" s="29" t="s">
        <v>118</v>
      </c>
      <c r="G45" s="11">
        <v>8075.56</v>
      </c>
      <c r="H45" s="11">
        <v>1200.69</v>
      </c>
      <c r="I45" s="12">
        <f t="shared" si="6"/>
        <v>9276.25</v>
      </c>
      <c r="J45" s="13"/>
    </row>
    <row r="46" spans="1:11" x14ac:dyDescent="0.25">
      <c r="A46" s="39"/>
      <c r="B46" s="37" t="s">
        <v>4</v>
      </c>
      <c r="C46" s="9"/>
      <c r="D46" s="9" t="s">
        <v>25</v>
      </c>
      <c r="E46" s="10">
        <v>1</v>
      </c>
      <c r="F46" s="29" t="s">
        <v>119</v>
      </c>
      <c r="G46" s="11">
        <v>7691.01</v>
      </c>
      <c r="H46" s="11">
        <v>1200.69</v>
      </c>
      <c r="I46" s="12">
        <f t="shared" si="6"/>
        <v>8891.7000000000007</v>
      </c>
      <c r="J46" s="13"/>
      <c r="K46" s="1"/>
    </row>
    <row r="47" spans="1:11" x14ac:dyDescent="0.25">
      <c r="A47" s="39"/>
      <c r="B47" s="37" t="s">
        <v>4</v>
      </c>
      <c r="C47" s="9"/>
      <c r="D47" s="9" t="s">
        <v>25</v>
      </c>
      <c r="E47" s="10">
        <v>1</v>
      </c>
      <c r="F47" s="29" t="s">
        <v>120</v>
      </c>
      <c r="G47" s="11">
        <v>7324.77</v>
      </c>
      <c r="H47" s="11">
        <v>1200.69</v>
      </c>
      <c r="I47" s="12">
        <f t="shared" si="6"/>
        <v>8525.4600000000009</v>
      </c>
      <c r="J47" s="13"/>
    </row>
    <row r="48" spans="1:11" x14ac:dyDescent="0.25">
      <c r="A48" s="39"/>
      <c r="B48" s="37" t="s">
        <v>4</v>
      </c>
      <c r="C48" s="9"/>
      <c r="D48" s="9" t="s">
        <v>25</v>
      </c>
      <c r="E48" s="10">
        <v>1</v>
      </c>
      <c r="F48" s="29" t="s">
        <v>243</v>
      </c>
      <c r="G48" s="11">
        <v>7324.77</v>
      </c>
      <c r="H48" s="11">
        <v>1200.69</v>
      </c>
      <c r="I48" s="12">
        <f t="shared" si="6"/>
        <v>8525.4600000000009</v>
      </c>
      <c r="J48" s="13"/>
    </row>
    <row r="49" spans="1:10" x14ac:dyDescent="0.25">
      <c r="A49" s="39"/>
      <c r="B49" s="37" t="s">
        <v>4</v>
      </c>
      <c r="C49" s="9"/>
      <c r="D49" s="9" t="s">
        <v>25</v>
      </c>
      <c r="E49" s="10">
        <v>1</v>
      </c>
      <c r="F49" s="29" t="s">
        <v>245</v>
      </c>
      <c r="G49" s="11">
        <v>7691.01</v>
      </c>
      <c r="H49" s="11">
        <v>1200.69</v>
      </c>
      <c r="I49" s="12">
        <f t="shared" si="6"/>
        <v>8891.7000000000007</v>
      </c>
      <c r="J49" s="13"/>
    </row>
    <row r="50" spans="1:10" x14ac:dyDescent="0.25">
      <c r="A50" s="39"/>
      <c r="B50" s="37" t="s">
        <v>4</v>
      </c>
      <c r="C50" s="9"/>
      <c r="D50" s="9" t="s">
        <v>25</v>
      </c>
      <c r="E50" s="10">
        <v>1</v>
      </c>
      <c r="F50" s="29" t="s">
        <v>121</v>
      </c>
      <c r="G50" s="11">
        <v>7691.01</v>
      </c>
      <c r="H50" s="11">
        <v>1200.69</v>
      </c>
      <c r="I50" s="12">
        <f t="shared" si="6"/>
        <v>8891.7000000000007</v>
      </c>
      <c r="J50" s="13"/>
    </row>
    <row r="51" spans="1:10" x14ac:dyDescent="0.25">
      <c r="A51" s="39"/>
      <c r="B51" s="37" t="s">
        <v>4</v>
      </c>
      <c r="C51" s="9"/>
      <c r="D51" s="9" t="s">
        <v>25</v>
      </c>
      <c r="E51" s="10">
        <v>1</v>
      </c>
      <c r="F51" s="29" t="s">
        <v>246</v>
      </c>
      <c r="G51" s="11">
        <v>7324.77</v>
      </c>
      <c r="H51" s="11">
        <v>1200.69</v>
      </c>
      <c r="I51" s="12">
        <f t="shared" si="6"/>
        <v>8525.4600000000009</v>
      </c>
      <c r="J51" s="13"/>
    </row>
    <row r="52" spans="1:10" x14ac:dyDescent="0.25">
      <c r="A52" s="39"/>
      <c r="B52" s="37" t="s">
        <v>4</v>
      </c>
      <c r="C52" s="9"/>
      <c r="D52" s="9" t="s">
        <v>25</v>
      </c>
      <c r="E52" s="10">
        <v>1</v>
      </c>
      <c r="F52" s="29" t="s">
        <v>122</v>
      </c>
      <c r="G52" s="11">
        <v>2186.5700000000002</v>
      </c>
      <c r="H52" s="11">
        <v>1200.69</v>
      </c>
      <c r="I52" s="12">
        <f t="shared" si="6"/>
        <v>3387.26</v>
      </c>
      <c r="J52" s="13"/>
    </row>
    <row r="53" spans="1:10" x14ac:dyDescent="0.25">
      <c r="A53" s="39"/>
      <c r="B53" s="37" t="s">
        <v>4</v>
      </c>
      <c r="C53" s="9"/>
      <c r="D53" s="9" t="s">
        <v>25</v>
      </c>
      <c r="E53" s="10">
        <v>1</v>
      </c>
      <c r="F53" s="29" t="s">
        <v>123</v>
      </c>
      <c r="G53" s="11">
        <v>4762.33</v>
      </c>
      <c r="H53" s="11">
        <v>1200.69</v>
      </c>
      <c r="I53" s="12">
        <f>SUM(G53:H53)</f>
        <v>5963.02</v>
      </c>
      <c r="J53" s="13"/>
    </row>
    <row r="54" spans="1:10" x14ac:dyDescent="0.25">
      <c r="A54" s="39"/>
      <c r="B54" s="37" t="s">
        <v>4</v>
      </c>
      <c r="C54" s="9"/>
      <c r="D54" s="9" t="s">
        <v>25</v>
      </c>
      <c r="E54" s="10">
        <v>1</v>
      </c>
      <c r="F54" s="29" t="s">
        <v>249</v>
      </c>
      <c r="G54" s="11">
        <v>4762.33</v>
      </c>
      <c r="H54" s="11">
        <v>1200.69</v>
      </c>
      <c r="I54" s="12">
        <f t="shared" si="6"/>
        <v>5963.02</v>
      </c>
      <c r="J54" s="13"/>
    </row>
    <row r="55" spans="1:10" x14ac:dyDescent="0.25">
      <c r="A55" s="39"/>
      <c r="B55" s="37" t="s">
        <v>4</v>
      </c>
      <c r="C55" s="9"/>
      <c r="D55" s="9" t="s">
        <v>25</v>
      </c>
      <c r="E55" s="10">
        <v>1</v>
      </c>
      <c r="F55" s="29" t="s">
        <v>124</v>
      </c>
      <c r="G55" s="11">
        <v>5512.99</v>
      </c>
      <c r="H55" s="11">
        <v>1200.69</v>
      </c>
      <c r="I55" s="12">
        <f t="shared" si="6"/>
        <v>6713.68</v>
      </c>
      <c r="J55" s="13"/>
    </row>
    <row r="56" spans="1:10" x14ac:dyDescent="0.25">
      <c r="A56" s="39"/>
      <c r="B56" s="37" t="s">
        <v>4</v>
      </c>
      <c r="C56" s="9"/>
      <c r="D56" s="9" t="s">
        <v>25</v>
      </c>
      <c r="E56" s="10">
        <v>1</v>
      </c>
      <c r="F56" s="29" t="s">
        <v>125</v>
      </c>
      <c r="G56" s="11">
        <v>4762.33</v>
      </c>
      <c r="H56" s="11">
        <v>1200.69</v>
      </c>
      <c r="I56" s="12">
        <f t="shared" si="6"/>
        <v>5963.02</v>
      </c>
      <c r="J56" s="13"/>
    </row>
    <row r="57" spans="1:10" x14ac:dyDescent="0.25">
      <c r="A57" s="39"/>
      <c r="B57" s="37" t="s">
        <v>4</v>
      </c>
      <c r="C57" s="9"/>
      <c r="D57" s="9" t="s">
        <v>25</v>
      </c>
      <c r="E57" s="10">
        <v>1</v>
      </c>
      <c r="F57" s="29" t="s">
        <v>126</v>
      </c>
      <c r="G57" s="11">
        <v>5046.58</v>
      </c>
      <c r="H57" s="11">
        <v>1200.69</v>
      </c>
      <c r="I57" s="12">
        <f t="shared" si="6"/>
        <v>6247.27</v>
      </c>
      <c r="J57" s="13"/>
    </row>
    <row r="58" spans="1:10" x14ac:dyDescent="0.25">
      <c r="A58" s="39"/>
      <c r="B58" s="37" t="s">
        <v>4</v>
      </c>
      <c r="C58" s="9"/>
      <c r="D58" s="9" t="s">
        <v>25</v>
      </c>
      <c r="E58" s="10">
        <v>1</v>
      </c>
      <c r="F58" s="29" t="s">
        <v>127</v>
      </c>
      <c r="G58" s="11">
        <v>4712.03</v>
      </c>
      <c r="H58" s="11">
        <v>1200.69</v>
      </c>
      <c r="I58" s="12">
        <f t="shared" si="6"/>
        <v>5912.7199999999993</v>
      </c>
      <c r="J58" s="13"/>
    </row>
    <row r="59" spans="1:10" x14ac:dyDescent="0.25">
      <c r="A59" s="39"/>
      <c r="B59" s="37" t="s">
        <v>4</v>
      </c>
      <c r="C59" s="9"/>
      <c r="D59" s="9" t="s">
        <v>128</v>
      </c>
      <c r="E59" s="10">
        <v>1</v>
      </c>
      <c r="F59" s="29" t="s">
        <v>229</v>
      </c>
      <c r="G59" s="11">
        <v>0</v>
      </c>
      <c r="H59" s="11">
        <v>1200.69</v>
      </c>
      <c r="I59" s="12">
        <f t="shared" si="6"/>
        <v>1200.69</v>
      </c>
      <c r="J59" s="13"/>
    </row>
    <row r="60" spans="1:10" ht="28.5" x14ac:dyDescent="0.25">
      <c r="A60" s="39"/>
      <c r="B60" s="37" t="s">
        <v>4</v>
      </c>
      <c r="C60" s="9"/>
      <c r="D60" s="9" t="s">
        <v>128</v>
      </c>
      <c r="E60" s="10">
        <v>1</v>
      </c>
      <c r="F60" s="29" t="s">
        <v>230</v>
      </c>
      <c r="G60" s="11">
        <v>0</v>
      </c>
      <c r="H60" s="11">
        <v>1200.69</v>
      </c>
      <c r="I60" s="12">
        <f t="shared" si="6"/>
        <v>1200.69</v>
      </c>
      <c r="J60" s="13"/>
    </row>
    <row r="61" spans="1:10" x14ac:dyDescent="0.25">
      <c r="A61" s="39"/>
      <c r="B61" s="37" t="s">
        <v>5</v>
      </c>
      <c r="C61" s="9"/>
      <c r="D61" s="9" t="s">
        <v>25</v>
      </c>
      <c r="E61" s="10">
        <v>1</v>
      </c>
      <c r="F61" s="29" t="s">
        <v>129</v>
      </c>
      <c r="G61" s="11">
        <v>8075.56</v>
      </c>
      <c r="H61" s="11">
        <v>732.55</v>
      </c>
      <c r="I61" s="12">
        <f t="shared" si="6"/>
        <v>8808.11</v>
      </c>
      <c r="J61" s="13"/>
    </row>
    <row r="62" spans="1:10" x14ac:dyDescent="0.25">
      <c r="A62" s="39"/>
      <c r="B62" s="37" t="s">
        <v>5</v>
      </c>
      <c r="C62" s="9"/>
      <c r="D62" s="9" t="s">
        <v>25</v>
      </c>
      <c r="E62" s="10">
        <v>1</v>
      </c>
      <c r="F62" s="29" t="s">
        <v>130</v>
      </c>
      <c r="G62" s="11">
        <v>5046.58</v>
      </c>
      <c r="H62" s="11">
        <v>732.55</v>
      </c>
      <c r="I62" s="12">
        <f t="shared" si="6"/>
        <v>5779.13</v>
      </c>
      <c r="J62" s="13"/>
    </row>
    <row r="63" spans="1:10" x14ac:dyDescent="0.25">
      <c r="A63" s="39"/>
      <c r="B63" s="37" t="s">
        <v>5</v>
      </c>
      <c r="C63" s="9"/>
      <c r="D63" s="9" t="s">
        <v>25</v>
      </c>
      <c r="E63" s="10">
        <v>1</v>
      </c>
      <c r="F63" s="29" t="s">
        <v>247</v>
      </c>
      <c r="G63" s="11">
        <v>5298.91</v>
      </c>
      <c r="H63" s="11">
        <v>732.55</v>
      </c>
      <c r="I63" s="12">
        <f t="shared" si="6"/>
        <v>6031.46</v>
      </c>
      <c r="J63" s="13"/>
    </row>
    <row r="64" spans="1:10" x14ac:dyDescent="0.25">
      <c r="A64" s="39"/>
      <c r="B64" s="37" t="s">
        <v>6</v>
      </c>
      <c r="C64" s="9"/>
      <c r="D64" s="9" t="s">
        <v>25</v>
      </c>
      <c r="E64" s="10">
        <v>1</v>
      </c>
      <c r="F64" s="29" t="s">
        <v>131</v>
      </c>
      <c r="G64" s="11">
        <v>2410.69</v>
      </c>
      <c r="H64" s="11">
        <v>436.04</v>
      </c>
      <c r="I64" s="12">
        <f t="shared" si="6"/>
        <v>2846.73</v>
      </c>
      <c r="J64" s="13"/>
    </row>
    <row r="65" spans="1:10" x14ac:dyDescent="0.25">
      <c r="A65" s="39"/>
      <c r="B65" s="37" t="s">
        <v>6</v>
      </c>
      <c r="C65" s="9"/>
      <c r="D65" s="9" t="s">
        <v>25</v>
      </c>
      <c r="E65" s="10">
        <v>1</v>
      </c>
      <c r="F65" s="29" t="s">
        <v>132</v>
      </c>
      <c r="G65" s="11">
        <v>2186.5700000000002</v>
      </c>
      <c r="H65" s="11">
        <v>436.04</v>
      </c>
      <c r="I65" s="12">
        <f t="shared" si="6"/>
        <v>2622.61</v>
      </c>
      <c r="J65" s="13"/>
    </row>
    <row r="66" spans="1:10" x14ac:dyDescent="0.25">
      <c r="A66" s="36"/>
      <c r="B66" s="37" t="s">
        <v>6</v>
      </c>
      <c r="C66" s="9"/>
      <c r="D66" s="9" t="s">
        <v>128</v>
      </c>
      <c r="E66" s="10">
        <v>1</v>
      </c>
      <c r="F66" s="29" t="s">
        <v>231</v>
      </c>
      <c r="G66" s="11">
        <v>0</v>
      </c>
      <c r="H66" s="11">
        <v>436.04</v>
      </c>
      <c r="I66" s="12">
        <f t="shared" si="6"/>
        <v>436.04</v>
      </c>
      <c r="J66" s="13"/>
    </row>
    <row r="67" spans="1:10" x14ac:dyDescent="0.25">
      <c r="A67" s="36"/>
      <c r="B67" s="37" t="s">
        <v>6</v>
      </c>
      <c r="C67" s="37"/>
      <c r="D67" s="8" t="s">
        <v>128</v>
      </c>
      <c r="E67" s="10">
        <v>1</v>
      </c>
      <c r="F67" s="31" t="s">
        <v>232</v>
      </c>
      <c r="G67" s="11">
        <v>0</v>
      </c>
      <c r="H67" s="11">
        <v>436.04</v>
      </c>
      <c r="I67" s="12">
        <f t="shared" si="6"/>
        <v>436.04</v>
      </c>
      <c r="J67" s="13"/>
    </row>
    <row r="68" spans="1:10" x14ac:dyDescent="0.25">
      <c r="A68" s="36"/>
      <c r="B68" s="37" t="s">
        <v>6</v>
      </c>
      <c r="C68" s="37"/>
      <c r="D68" s="8" t="s">
        <v>25</v>
      </c>
      <c r="E68" s="10">
        <v>1</v>
      </c>
      <c r="F68" s="31" t="s">
        <v>133</v>
      </c>
      <c r="G68" s="11">
        <v>5250.47</v>
      </c>
      <c r="H68" s="11">
        <v>436.04</v>
      </c>
      <c r="I68" s="12">
        <f t="shared" si="6"/>
        <v>5686.51</v>
      </c>
      <c r="J68" s="13"/>
    </row>
    <row r="69" spans="1:10" x14ac:dyDescent="0.25">
      <c r="A69" s="36"/>
      <c r="B69" s="37" t="s">
        <v>7</v>
      </c>
      <c r="C69" s="37"/>
      <c r="D69" s="8" t="s">
        <v>25</v>
      </c>
      <c r="E69" s="10">
        <v>1</v>
      </c>
      <c r="F69" s="38" t="s">
        <v>134</v>
      </c>
      <c r="G69" s="11">
        <v>2186.5700000000002</v>
      </c>
      <c r="H69" s="11">
        <v>401.16</v>
      </c>
      <c r="I69" s="12">
        <f t="shared" si="6"/>
        <v>2587.73</v>
      </c>
      <c r="J69" s="13"/>
    </row>
    <row r="70" spans="1:10" x14ac:dyDescent="0.25">
      <c r="A70" s="36"/>
      <c r="B70" s="37" t="s">
        <v>7</v>
      </c>
      <c r="C70" s="37"/>
      <c r="D70" s="8" t="s">
        <v>128</v>
      </c>
      <c r="E70" s="10">
        <v>1</v>
      </c>
      <c r="F70" s="38" t="s">
        <v>233</v>
      </c>
      <c r="G70" s="11">
        <v>0</v>
      </c>
      <c r="H70" s="11">
        <v>401.16</v>
      </c>
      <c r="I70" s="12">
        <f t="shared" si="6"/>
        <v>401.16</v>
      </c>
      <c r="J70" s="13"/>
    </row>
    <row r="71" spans="1:10" ht="28.5" x14ac:dyDescent="0.25">
      <c r="A71" s="36"/>
      <c r="B71" s="40" t="s">
        <v>7</v>
      </c>
      <c r="C71" s="37"/>
      <c r="D71" s="8" t="s">
        <v>128</v>
      </c>
      <c r="E71" s="10">
        <v>1</v>
      </c>
      <c r="F71" s="38" t="s">
        <v>234</v>
      </c>
      <c r="G71" s="11">
        <v>0</v>
      </c>
      <c r="H71" s="11">
        <v>401.16</v>
      </c>
      <c r="I71" s="12">
        <f t="shared" si="6"/>
        <v>401.16</v>
      </c>
      <c r="J71" s="13"/>
    </row>
    <row r="72" spans="1:10" ht="28.5" x14ac:dyDescent="0.25">
      <c r="A72" s="36"/>
      <c r="B72" s="40" t="s">
        <v>7</v>
      </c>
      <c r="C72" s="37"/>
      <c r="D72" s="8" t="s">
        <v>128</v>
      </c>
      <c r="E72" s="10">
        <v>1</v>
      </c>
      <c r="F72" s="38" t="s">
        <v>235</v>
      </c>
      <c r="G72" s="11">
        <v>0</v>
      </c>
      <c r="H72" s="11">
        <v>401.16</v>
      </c>
      <c r="I72" s="12">
        <f t="shared" si="6"/>
        <v>401.16</v>
      </c>
      <c r="J72" s="13"/>
    </row>
    <row r="73" spans="1:10" x14ac:dyDescent="0.25">
      <c r="A73" s="36"/>
      <c r="B73" s="40" t="s">
        <v>7</v>
      </c>
      <c r="C73" s="37"/>
      <c r="D73" s="8" t="s">
        <v>128</v>
      </c>
      <c r="E73" s="10">
        <v>1</v>
      </c>
      <c r="F73" s="38" t="s">
        <v>236</v>
      </c>
      <c r="G73" s="11">
        <v>0</v>
      </c>
      <c r="H73" s="11">
        <v>401.16</v>
      </c>
      <c r="I73" s="12">
        <f t="shared" si="6"/>
        <v>401.16</v>
      </c>
      <c r="J73" s="13"/>
    </row>
    <row r="74" spans="1:10" ht="28.5" x14ac:dyDescent="0.25">
      <c r="A74" s="36"/>
      <c r="B74" s="40" t="s">
        <v>7</v>
      </c>
      <c r="C74" s="37"/>
      <c r="D74" s="8" t="s">
        <v>128</v>
      </c>
      <c r="E74" s="10">
        <v>1</v>
      </c>
      <c r="F74" s="38" t="s">
        <v>237</v>
      </c>
      <c r="G74" s="11">
        <v>0</v>
      </c>
      <c r="H74" s="11">
        <v>401.16</v>
      </c>
      <c r="I74" s="12">
        <f t="shared" si="6"/>
        <v>401.16</v>
      </c>
      <c r="J74" s="13"/>
    </row>
    <row r="75" spans="1:10" x14ac:dyDescent="0.25">
      <c r="A75" s="36"/>
      <c r="B75" s="40" t="s">
        <v>7</v>
      </c>
      <c r="C75" s="37"/>
      <c r="D75" s="8" t="s">
        <v>128</v>
      </c>
      <c r="E75" s="10">
        <v>1</v>
      </c>
      <c r="F75" s="38" t="s">
        <v>238</v>
      </c>
      <c r="G75" s="11">
        <v>0</v>
      </c>
      <c r="H75" s="11">
        <v>401.16</v>
      </c>
      <c r="I75" s="12">
        <f t="shared" si="6"/>
        <v>401.16</v>
      </c>
      <c r="J75" s="13"/>
    </row>
    <row r="76" spans="1:10" ht="45" x14ac:dyDescent="0.25">
      <c r="A76" s="15" t="s">
        <v>135</v>
      </c>
      <c r="B76" s="15" t="s">
        <v>136</v>
      </c>
      <c r="C76" s="16" t="s">
        <v>137</v>
      </c>
      <c r="D76" s="16" t="s">
        <v>138</v>
      </c>
      <c r="E76" s="16" t="s">
        <v>139</v>
      </c>
      <c r="F76" s="32"/>
      <c r="G76" s="16" t="s">
        <v>140</v>
      </c>
      <c r="H76" s="16" t="s">
        <v>141</v>
      </c>
      <c r="I76" s="16" t="s">
        <v>142</v>
      </c>
      <c r="J76" s="13"/>
    </row>
    <row r="77" spans="1:10" x14ac:dyDescent="0.25">
      <c r="A77" s="18" t="s">
        <v>143</v>
      </c>
      <c r="B77" s="33" t="s">
        <v>4</v>
      </c>
      <c r="C77" s="19">
        <f ca="1">SUMIFS($E$44:$E$78,$B$44:$B$78,"FGS-1",$D$44:$D$78,"&lt;&gt;VAGO")</f>
        <v>20</v>
      </c>
      <c r="D77" s="19">
        <f ca="1">SUMIFS($E$44:$E$78,$B$44:$B$78,"FGS-1",$D$44:$D$78,"VAGO")</f>
        <v>0</v>
      </c>
      <c r="E77" s="19">
        <f t="shared" ref="E77:E82" ca="1" si="7">C77+D77</f>
        <v>20</v>
      </c>
      <c r="F77" s="20"/>
      <c r="G77" s="12">
        <f>SUMIF($B$44:$B$63,"FGS-1",$G$44:$G$63)</f>
        <v>92192.830000000016</v>
      </c>
      <c r="H77" s="12">
        <f>SUMIF($B$44:$B$63,"FGS-1",$H$44:$H$63)</f>
        <v>20411.73</v>
      </c>
      <c r="I77" s="12">
        <f>SUMIF($B$44:$B$63,"FGS-1",$I$44:$I$63)</f>
        <v>112604.56000000003</v>
      </c>
      <c r="J77" s="13"/>
    </row>
    <row r="78" spans="1:10" x14ac:dyDescent="0.25">
      <c r="A78" s="18" t="s">
        <v>144</v>
      </c>
      <c r="B78" s="33" t="s">
        <v>145</v>
      </c>
      <c r="C78" s="19">
        <f>SUMIFS($E$44:$E$78,$B$44:$B$78,"FGS-2",$D$44:$D$78,"&lt;&gt;VAGO")</f>
        <v>3</v>
      </c>
      <c r="D78" s="19">
        <f>SUMIFS($E$44:$E$78,$B$44:$B$78,"FGS-2",$D$44:$D$78,"VAGO")</f>
        <v>0</v>
      </c>
      <c r="E78" s="19">
        <f t="shared" si="7"/>
        <v>3</v>
      </c>
      <c r="F78" s="23"/>
      <c r="G78" s="12">
        <f>SUMIF($B$64:$B$66,"FGS-2",$G$64:$G$66)</f>
        <v>0</v>
      </c>
      <c r="H78" s="12">
        <f>SUMIF($B$64:$B$66,"FGS-2",$H$64:$H$66)</f>
        <v>0</v>
      </c>
      <c r="I78" s="12">
        <f>SUMIF($B$64:$B$66,"FGS-2",$I$64:$I$66)</f>
        <v>0</v>
      </c>
      <c r="J78" s="13"/>
    </row>
    <row r="79" spans="1:10" x14ac:dyDescent="0.25">
      <c r="A79" s="18" t="s">
        <v>146</v>
      </c>
      <c r="B79" s="33" t="s">
        <v>147</v>
      </c>
      <c r="C79" s="19">
        <f>SUMIFS($E$44:$E$78,$B$44:$B$78,"FGS-3",$D$44:$D$78,"&lt;&gt;VAGO")</f>
        <v>0</v>
      </c>
      <c r="D79" s="19">
        <f>SUMIFS($E$44:$E$78,$B$44:$B$78,"FGS-3",$D$44:$D$78,"VAGO")</f>
        <v>0</v>
      </c>
      <c r="E79" s="19">
        <f t="shared" si="7"/>
        <v>0</v>
      </c>
      <c r="F79" s="23"/>
      <c r="G79" s="12">
        <f>SUMIF($B$44:$B$78,"FGS-3",$G$44:$G$78)</f>
        <v>0</v>
      </c>
      <c r="H79" s="12">
        <f>SUMIF($B$44:$B$78,"FGS-3",$G$44:$G$78)</f>
        <v>0</v>
      </c>
      <c r="I79" s="12">
        <f>SUMIF($B$44:$B$78,"FGS-3",$G$44:$G$78)</f>
        <v>0</v>
      </c>
      <c r="J79" s="13"/>
    </row>
    <row r="80" spans="1:10" x14ac:dyDescent="0.25">
      <c r="A80" s="24" t="s">
        <v>148</v>
      </c>
      <c r="B80" s="41" t="s">
        <v>149</v>
      </c>
      <c r="C80" s="19">
        <f>SUMIFS($E$44:$E$78,$B$44:$B$78,"FGA-1",$D$44:$D$78,"&lt;&gt;VAGO")</f>
        <v>5</v>
      </c>
      <c r="D80" s="19">
        <f>SUMIFS($E$44:$E$78,$B$44:$B$78,"FGA-1",$D$44:$D$78,"VAGO")</f>
        <v>0</v>
      </c>
      <c r="E80" s="19">
        <f t="shared" si="7"/>
        <v>5</v>
      </c>
      <c r="F80" s="25"/>
      <c r="G80" s="12">
        <f>SUMIF($B$67:$B$71,"FGA-1",$G$67:$G$71)</f>
        <v>5250.47</v>
      </c>
      <c r="H80" s="12">
        <f>SUMIF($B$67:$B$71,"FGA-1",$H$67:$H$71)</f>
        <v>872.08</v>
      </c>
      <c r="I80" s="12">
        <f>SUMIF($B$67:$B$71,"FGA-1",$I$67:$I$71)</f>
        <v>6122.55</v>
      </c>
      <c r="J80" s="13"/>
    </row>
    <row r="81" spans="1:10" x14ac:dyDescent="0.25">
      <c r="A81" s="18" t="s">
        <v>150</v>
      </c>
      <c r="B81" s="33" t="s">
        <v>7</v>
      </c>
      <c r="C81" s="19">
        <f>SUMIFS($E$44:$E$78,$B$44:$B$78,"FGA-2",$D$44:$D$78,"&lt;&gt;VAGO")</f>
        <v>7</v>
      </c>
      <c r="D81" s="19">
        <f>SUMIFS($E$44:$E$78,$B$44:$B$78,"FGA-2",$D$44:$D$78,"VAGO")</f>
        <v>0</v>
      </c>
      <c r="E81" s="19">
        <f t="shared" si="7"/>
        <v>7</v>
      </c>
      <c r="F81" s="25"/>
      <c r="G81" s="12">
        <f>SUMIF($B$72:$B$78,"FGA-2",$G$72:$G$78)</f>
        <v>0</v>
      </c>
      <c r="H81" s="12">
        <f>SUMIF($B$72:$B$78,"FGA-2",$H$72:$H$78)</f>
        <v>1604.64</v>
      </c>
      <c r="I81" s="12">
        <f>SUMIF($B$72:$B$78,"FGA-2",$I$72:$I$78)</f>
        <v>1604.64</v>
      </c>
      <c r="J81" s="13"/>
    </row>
    <row r="82" spans="1:10" x14ac:dyDescent="0.25">
      <c r="A82" s="18" t="s">
        <v>151</v>
      </c>
      <c r="B82" s="33" t="s">
        <v>152</v>
      </c>
      <c r="C82" s="19">
        <f>SUMIFS($E$44:$E$78,$B$44:$B$78,"FGA-3",$D$44:$D$78,"&lt;&gt;VAGO")</f>
        <v>0</v>
      </c>
      <c r="D82" s="19">
        <f>SUMIFS($E$44:$E$78,$B$44:$B$78,"FGA-3",$D$44:$D$78,"VAGO")</f>
        <v>0</v>
      </c>
      <c r="E82" s="19">
        <f t="shared" si="7"/>
        <v>0</v>
      </c>
      <c r="F82" s="23"/>
      <c r="G82" s="12">
        <f>SUMIF($B$44:$B$78,"FGA-3",$G$44:$G$78)</f>
        <v>0</v>
      </c>
      <c r="H82" s="12">
        <f>SUMIF($B$44:$B$78,"FGA-3",$G$44:$G$78)</f>
        <v>0</v>
      </c>
      <c r="I82" s="12">
        <f>SUMIF($B$44:$B$78,"FGA-3",$G$44:$G$78)</f>
        <v>0</v>
      </c>
      <c r="J82" s="13"/>
    </row>
    <row r="83" spans="1:10" ht="30" x14ac:dyDescent="0.25">
      <c r="A83" s="15" t="s">
        <v>153</v>
      </c>
      <c r="B83" s="32"/>
      <c r="C83" s="16">
        <f t="shared" ref="C83:E83" ca="1" si="8">SUM(C77:C82)</f>
        <v>35</v>
      </c>
      <c r="D83" s="16">
        <f t="shared" ca="1" si="8"/>
        <v>0</v>
      </c>
      <c r="E83" s="16">
        <f t="shared" ca="1" si="8"/>
        <v>35</v>
      </c>
      <c r="F83" s="32"/>
      <c r="G83" s="34">
        <f>SUM(G77:G82)</f>
        <v>97443.300000000017</v>
      </c>
      <c r="H83" s="34">
        <f>SUM(H77:H82)</f>
        <v>22888.45</v>
      </c>
      <c r="I83" s="34">
        <f>SUM(I77:I82)</f>
        <v>120331.75000000003</v>
      </c>
      <c r="J83" s="13"/>
    </row>
    <row r="84" spans="1:10" x14ac:dyDescent="0.25">
      <c r="A84" s="22"/>
      <c r="B84" s="22"/>
      <c r="C84" s="22"/>
      <c r="D84" s="22"/>
      <c r="E84" s="22"/>
      <c r="F84" s="22"/>
      <c r="G84" s="22"/>
      <c r="H84" s="22"/>
      <c r="I84" s="28"/>
      <c r="J84" s="28"/>
    </row>
    <row r="85" spans="1:10" ht="60" x14ac:dyDescent="0.25">
      <c r="A85" s="15"/>
      <c r="B85" s="15"/>
      <c r="C85" s="16" t="s">
        <v>154</v>
      </c>
      <c r="D85" s="16" t="s">
        <v>155</v>
      </c>
      <c r="E85" s="16" t="s">
        <v>156</v>
      </c>
      <c r="F85" s="17"/>
      <c r="G85" s="16" t="s">
        <v>157</v>
      </c>
      <c r="H85" s="16" t="s">
        <v>158</v>
      </c>
      <c r="I85" s="16" t="s">
        <v>159</v>
      </c>
      <c r="J85" s="28"/>
    </row>
    <row r="86" spans="1:10" ht="30" x14ac:dyDescent="0.25">
      <c r="A86" s="15" t="s">
        <v>160</v>
      </c>
      <c r="B86" s="17"/>
      <c r="C86" s="16">
        <f ca="1">SUM(C23+C37+C83)</f>
        <v>46</v>
      </c>
      <c r="D86" s="16">
        <f ca="1">SUM(D23+D37+D83)</f>
        <v>0</v>
      </c>
      <c r="E86" s="16">
        <f ca="1">SUM(E23+E37+E83)</f>
        <v>46</v>
      </c>
      <c r="F86" s="17"/>
      <c r="G86" s="34">
        <f ca="1">SUM(H23+G37+G83)</f>
        <v>185959.39</v>
      </c>
      <c r="H86" s="34">
        <f ca="1">SUM(I23+H37+H83)</f>
        <v>68541.39</v>
      </c>
      <c r="I86" s="34">
        <f ca="1">SUM(J23+I37+I83)</f>
        <v>254500.78000000003</v>
      </c>
      <c r="J86" s="28"/>
    </row>
    <row r="87" spans="1:10" x14ac:dyDescent="0.25">
      <c r="A87" s="22"/>
      <c r="B87" s="22"/>
      <c r="C87" s="22"/>
      <c r="D87" s="22"/>
      <c r="E87" s="22"/>
      <c r="F87" s="22"/>
      <c r="G87" s="22"/>
      <c r="H87" s="22"/>
      <c r="I87" s="28"/>
      <c r="J87" s="28"/>
    </row>
    <row r="88" spans="1:10" x14ac:dyDescent="0.25">
      <c r="A88" s="70" t="s">
        <v>161</v>
      </c>
      <c r="B88" s="51"/>
      <c r="C88" s="51"/>
      <c r="D88" s="51"/>
      <c r="E88" s="51"/>
      <c r="F88" s="52"/>
      <c r="G88" s="13"/>
      <c r="H88" s="22"/>
      <c r="I88" s="22"/>
      <c r="J88" s="22"/>
    </row>
    <row r="89" spans="1:10" x14ac:dyDescent="0.25">
      <c r="A89" s="71" t="s">
        <v>162</v>
      </c>
      <c r="B89" s="51"/>
      <c r="C89" s="51"/>
      <c r="D89" s="51"/>
      <c r="E89" s="51"/>
      <c r="F89" s="52"/>
      <c r="G89" s="13"/>
      <c r="H89" s="22"/>
      <c r="I89" s="22"/>
      <c r="J89" s="22"/>
    </row>
    <row r="90" spans="1:10" x14ac:dyDescent="0.25">
      <c r="A90" s="71" t="s">
        <v>163</v>
      </c>
      <c r="B90" s="51"/>
      <c r="C90" s="51"/>
      <c r="D90" s="51"/>
      <c r="E90" s="51"/>
      <c r="F90" s="52"/>
      <c r="G90" s="13"/>
      <c r="H90" s="22"/>
      <c r="I90" s="22"/>
      <c r="J90" s="22"/>
    </row>
    <row r="91" spans="1:10" x14ac:dyDescent="0.25">
      <c r="A91" s="67" t="s">
        <v>164</v>
      </c>
      <c r="B91" s="51"/>
      <c r="C91" s="51"/>
      <c r="D91" s="51"/>
      <c r="E91" s="51"/>
      <c r="F91" s="52"/>
      <c r="G91" s="13"/>
      <c r="H91" s="22"/>
      <c r="I91" s="22"/>
      <c r="J91" s="22"/>
    </row>
    <row r="92" spans="1:10" x14ac:dyDescent="0.25">
      <c r="A92" s="67" t="s">
        <v>165</v>
      </c>
      <c r="B92" s="51"/>
      <c r="C92" s="51"/>
      <c r="D92" s="51"/>
      <c r="E92" s="51"/>
      <c r="F92" s="52"/>
      <c r="G92" s="13"/>
      <c r="H92" s="22"/>
      <c r="I92" s="22"/>
      <c r="J92" s="22"/>
    </row>
    <row r="93" spans="1:10" x14ac:dyDescent="0.25">
      <c r="A93" s="67" t="s">
        <v>166</v>
      </c>
      <c r="B93" s="51"/>
      <c r="C93" s="51"/>
      <c r="D93" s="51"/>
      <c r="E93" s="51"/>
      <c r="F93" s="52"/>
      <c r="G93" s="13"/>
      <c r="H93" s="22"/>
      <c r="I93" s="22"/>
      <c r="J93" s="22"/>
    </row>
    <row r="94" spans="1:10" x14ac:dyDescent="0.25">
      <c r="A94" s="67"/>
      <c r="B94" s="51"/>
      <c r="C94" s="51"/>
      <c r="D94" s="51"/>
      <c r="E94" s="51"/>
      <c r="F94" s="52"/>
      <c r="G94" s="13"/>
      <c r="H94" s="22"/>
      <c r="I94" s="22"/>
      <c r="J94" s="22"/>
    </row>
    <row r="95" spans="1:10" x14ac:dyDescent="0.25">
      <c r="A95" s="67"/>
      <c r="B95" s="51"/>
      <c r="C95" s="51"/>
      <c r="D95" s="51"/>
      <c r="E95" s="51"/>
      <c r="F95" s="52"/>
      <c r="G95" s="13"/>
      <c r="H95" s="22"/>
      <c r="I95" s="22"/>
      <c r="J95" s="22"/>
    </row>
    <row r="96" spans="1:10" x14ac:dyDescent="0.25">
      <c r="A96" s="57"/>
      <c r="B96" s="51"/>
      <c r="C96" s="51"/>
      <c r="D96" s="51"/>
      <c r="E96" s="51"/>
      <c r="F96" s="52"/>
      <c r="G96" s="13"/>
      <c r="H96" s="22"/>
      <c r="I96" s="22"/>
      <c r="J96" s="22"/>
    </row>
    <row r="97" spans="1:10" x14ac:dyDescent="0.25">
      <c r="A97" s="57"/>
      <c r="B97" s="51"/>
      <c r="C97" s="51"/>
      <c r="D97" s="51"/>
      <c r="E97" s="51"/>
      <c r="F97" s="52"/>
      <c r="G97" s="13"/>
      <c r="H97" s="22"/>
      <c r="I97" s="22"/>
      <c r="J97" s="22"/>
    </row>
    <row r="98" spans="1:10" x14ac:dyDescent="0.25">
      <c r="A98" s="57"/>
      <c r="B98" s="51"/>
      <c r="C98" s="51"/>
      <c r="D98" s="51"/>
      <c r="E98" s="51"/>
      <c r="F98" s="52"/>
      <c r="G98" s="13"/>
      <c r="H98" s="22"/>
      <c r="I98" s="22"/>
      <c r="J98" s="22"/>
    </row>
    <row r="99" spans="1:10" x14ac:dyDescent="0.25">
      <c r="A99" s="57"/>
      <c r="B99" s="51"/>
      <c r="C99" s="51"/>
      <c r="D99" s="51"/>
      <c r="E99" s="51"/>
      <c r="F99" s="52"/>
      <c r="G99" s="13"/>
      <c r="H99" s="22"/>
      <c r="I99" s="22"/>
      <c r="J99" s="22"/>
    </row>
    <row r="100" spans="1:10" x14ac:dyDescent="0.25">
      <c r="A100" s="57"/>
      <c r="B100" s="51"/>
      <c r="C100" s="51"/>
      <c r="D100" s="51"/>
      <c r="E100" s="51"/>
      <c r="F100" s="52"/>
      <c r="G100" s="13"/>
      <c r="H100" s="22"/>
      <c r="I100" s="22"/>
      <c r="J100" s="22"/>
    </row>
    <row r="101" spans="1:10" x14ac:dyDescent="0.25">
      <c r="A101" s="72"/>
      <c r="B101" s="73"/>
      <c r="C101" s="73"/>
      <c r="D101" s="73"/>
      <c r="E101" s="73"/>
      <c r="F101" s="73"/>
      <c r="G101" s="13"/>
      <c r="H101" s="22"/>
      <c r="I101" s="22"/>
      <c r="J101" s="22"/>
    </row>
    <row r="102" spans="1:10" x14ac:dyDescent="0.25">
      <c r="A102" s="70" t="s">
        <v>167</v>
      </c>
      <c r="B102" s="51"/>
      <c r="C102" s="51"/>
      <c r="D102" s="51"/>
      <c r="E102" s="51"/>
      <c r="F102" s="52"/>
      <c r="G102" s="13"/>
      <c r="H102" s="22"/>
      <c r="I102" s="22"/>
      <c r="J102" s="22"/>
    </row>
    <row r="103" spans="1:10" x14ac:dyDescent="0.25">
      <c r="A103" s="56" t="s">
        <v>168</v>
      </c>
      <c r="B103" s="51"/>
      <c r="C103" s="51"/>
      <c r="D103" s="51"/>
      <c r="E103" s="51"/>
      <c r="F103" s="52"/>
      <c r="G103" s="13"/>
      <c r="H103" s="22"/>
      <c r="I103" s="22"/>
      <c r="J103" s="22"/>
    </row>
    <row r="104" spans="1:10" x14ac:dyDescent="0.25">
      <c r="A104" s="50" t="s">
        <v>169</v>
      </c>
      <c r="B104" s="51"/>
      <c r="C104" s="51"/>
      <c r="D104" s="51"/>
      <c r="E104" s="51"/>
      <c r="F104" s="52"/>
      <c r="G104" s="13"/>
      <c r="H104" s="22"/>
      <c r="I104" s="22"/>
      <c r="J104" s="22"/>
    </row>
    <row r="105" spans="1:10" x14ac:dyDescent="0.25">
      <c r="A105" s="50" t="s">
        <v>170</v>
      </c>
      <c r="B105" s="51"/>
      <c r="C105" s="51"/>
      <c r="D105" s="51"/>
      <c r="E105" s="51"/>
      <c r="F105" s="52"/>
      <c r="G105" s="13"/>
      <c r="H105" s="22"/>
      <c r="I105" s="22"/>
      <c r="J105" s="22"/>
    </row>
    <row r="106" spans="1:10" x14ac:dyDescent="0.25">
      <c r="A106" s="50" t="s">
        <v>171</v>
      </c>
      <c r="B106" s="51"/>
      <c r="C106" s="51"/>
      <c r="D106" s="51"/>
      <c r="E106" s="51"/>
      <c r="F106" s="52"/>
      <c r="G106" s="13"/>
      <c r="H106" s="22"/>
      <c r="I106" s="22"/>
      <c r="J106" s="22"/>
    </row>
    <row r="107" spans="1:10" x14ac:dyDescent="0.25">
      <c r="A107" s="50" t="s">
        <v>172</v>
      </c>
      <c r="B107" s="51"/>
      <c r="C107" s="51"/>
      <c r="D107" s="51"/>
      <c r="E107" s="51"/>
      <c r="F107" s="52"/>
      <c r="G107" s="13"/>
      <c r="H107" s="22"/>
      <c r="I107" s="22"/>
      <c r="J107" s="22"/>
    </row>
    <row r="108" spans="1:10" x14ac:dyDescent="0.25">
      <c r="A108" s="50" t="s">
        <v>173</v>
      </c>
      <c r="B108" s="51"/>
      <c r="C108" s="51"/>
      <c r="D108" s="51"/>
      <c r="E108" s="51"/>
      <c r="F108" s="52"/>
      <c r="G108" s="13"/>
      <c r="H108" s="22"/>
      <c r="I108" s="22"/>
      <c r="J108" s="22"/>
    </row>
    <row r="109" spans="1:10" x14ac:dyDescent="0.25">
      <c r="A109" s="50" t="s">
        <v>174</v>
      </c>
      <c r="B109" s="51"/>
      <c r="C109" s="51"/>
      <c r="D109" s="51"/>
      <c r="E109" s="51"/>
      <c r="F109" s="52"/>
      <c r="G109" s="13"/>
      <c r="H109" s="22"/>
      <c r="I109" s="22"/>
      <c r="J109" s="22"/>
    </row>
    <row r="110" spans="1:10" x14ac:dyDescent="0.25">
      <c r="A110" s="50" t="s">
        <v>175</v>
      </c>
      <c r="B110" s="51"/>
      <c r="C110" s="51"/>
      <c r="D110" s="51"/>
      <c r="E110" s="51"/>
      <c r="F110" s="52"/>
      <c r="G110" s="13"/>
      <c r="H110" s="22"/>
      <c r="I110" s="22"/>
      <c r="J110" s="22"/>
    </row>
    <row r="111" spans="1:10" x14ac:dyDescent="0.25">
      <c r="A111" s="50" t="s">
        <v>176</v>
      </c>
      <c r="B111" s="51"/>
      <c r="C111" s="51"/>
      <c r="D111" s="51"/>
      <c r="E111" s="51"/>
      <c r="F111" s="52"/>
      <c r="G111" s="13"/>
      <c r="H111" s="22"/>
      <c r="I111" s="22"/>
      <c r="J111" s="22"/>
    </row>
    <row r="112" spans="1:10" x14ac:dyDescent="0.25">
      <c r="A112" s="50" t="s">
        <v>177</v>
      </c>
      <c r="B112" s="51"/>
      <c r="C112" s="51"/>
      <c r="D112" s="51"/>
      <c r="E112" s="51"/>
      <c r="F112" s="52"/>
      <c r="G112" s="13"/>
      <c r="H112" s="22"/>
      <c r="I112" s="22"/>
      <c r="J112" s="22"/>
    </row>
    <row r="113" spans="1:10" x14ac:dyDescent="0.25">
      <c r="A113" s="50" t="s">
        <v>178</v>
      </c>
      <c r="B113" s="51"/>
      <c r="C113" s="51"/>
      <c r="D113" s="51"/>
      <c r="E113" s="51"/>
      <c r="F113" s="52"/>
      <c r="G113" s="13"/>
      <c r="H113" s="22"/>
      <c r="I113" s="22"/>
      <c r="J113" s="22"/>
    </row>
    <row r="114" spans="1:10" x14ac:dyDescent="0.25">
      <c r="A114" s="50" t="s">
        <v>179</v>
      </c>
      <c r="B114" s="51"/>
      <c r="C114" s="51"/>
      <c r="D114" s="51"/>
      <c r="E114" s="51"/>
      <c r="F114" s="52"/>
      <c r="G114" s="13"/>
      <c r="H114" s="22"/>
      <c r="I114" s="22"/>
      <c r="J114" s="22"/>
    </row>
    <row r="115" spans="1:10" x14ac:dyDescent="0.25">
      <c r="A115" s="50" t="s">
        <v>180</v>
      </c>
      <c r="B115" s="51"/>
      <c r="C115" s="51"/>
      <c r="D115" s="51"/>
      <c r="E115" s="51"/>
      <c r="F115" s="52"/>
      <c r="G115" s="13"/>
      <c r="H115" s="22"/>
      <c r="I115" s="22"/>
      <c r="J115" s="22"/>
    </row>
    <row r="116" spans="1:10" x14ac:dyDescent="0.25">
      <c r="A116" s="50" t="s">
        <v>181</v>
      </c>
      <c r="B116" s="51"/>
      <c r="C116" s="51"/>
      <c r="D116" s="51"/>
      <c r="E116" s="51"/>
      <c r="F116" s="52"/>
      <c r="G116" s="13"/>
      <c r="H116" s="22"/>
      <c r="I116" s="22"/>
      <c r="J116" s="22"/>
    </row>
    <row r="117" spans="1:10" x14ac:dyDescent="0.25">
      <c r="A117" s="50" t="s">
        <v>182</v>
      </c>
      <c r="B117" s="51"/>
      <c r="C117" s="51"/>
      <c r="D117" s="51"/>
      <c r="E117" s="51"/>
      <c r="F117" s="52"/>
      <c r="G117" s="13"/>
      <c r="H117" s="22"/>
      <c r="I117" s="22"/>
      <c r="J117" s="22"/>
    </row>
    <row r="118" spans="1:10" x14ac:dyDescent="0.25">
      <c r="A118" s="50" t="s">
        <v>183</v>
      </c>
      <c r="B118" s="51"/>
      <c r="C118" s="51"/>
      <c r="D118" s="51"/>
      <c r="E118" s="51"/>
      <c r="F118" s="52"/>
      <c r="G118" s="13"/>
      <c r="H118" s="22"/>
      <c r="I118" s="22"/>
      <c r="J118" s="22"/>
    </row>
    <row r="119" spans="1:10" x14ac:dyDescent="0.25">
      <c r="A119" s="50" t="s">
        <v>184</v>
      </c>
      <c r="B119" s="51"/>
      <c r="C119" s="51"/>
      <c r="D119" s="51"/>
      <c r="E119" s="51"/>
      <c r="F119" s="52"/>
      <c r="G119" s="13"/>
      <c r="H119" s="22"/>
      <c r="I119" s="22"/>
      <c r="J119" s="22"/>
    </row>
    <row r="120" spans="1:10" x14ac:dyDescent="0.25">
      <c r="A120" s="50" t="s">
        <v>185</v>
      </c>
      <c r="B120" s="51"/>
      <c r="C120" s="51"/>
      <c r="D120" s="51"/>
      <c r="E120" s="51"/>
      <c r="F120" s="52"/>
      <c r="G120" s="13"/>
      <c r="H120" s="22"/>
      <c r="I120" s="22"/>
      <c r="J120" s="22"/>
    </row>
    <row r="121" spans="1:10" x14ac:dyDescent="0.25">
      <c r="A121" s="50" t="s">
        <v>186</v>
      </c>
      <c r="B121" s="51"/>
      <c r="C121" s="51"/>
      <c r="D121" s="51"/>
      <c r="E121" s="51"/>
      <c r="F121" s="52"/>
      <c r="G121" s="13"/>
      <c r="H121" s="22"/>
      <c r="I121" s="22"/>
      <c r="J121" s="22"/>
    </row>
    <row r="122" spans="1:10" x14ac:dyDescent="0.25">
      <c r="A122" s="50" t="s">
        <v>187</v>
      </c>
      <c r="B122" s="51"/>
      <c r="C122" s="51"/>
      <c r="D122" s="51"/>
      <c r="E122" s="51"/>
      <c r="F122" s="52"/>
      <c r="G122" s="13"/>
      <c r="H122" s="22"/>
      <c r="I122" s="22"/>
      <c r="J122" s="22"/>
    </row>
    <row r="123" spans="1:10" x14ac:dyDescent="0.25">
      <c r="A123" s="50" t="s">
        <v>188</v>
      </c>
      <c r="B123" s="51"/>
      <c r="C123" s="51"/>
      <c r="D123" s="51"/>
      <c r="E123" s="51"/>
      <c r="F123" s="52"/>
      <c r="G123" s="13"/>
      <c r="H123" s="22"/>
      <c r="I123" s="22"/>
      <c r="J123" s="22"/>
    </row>
    <row r="124" spans="1:10" x14ac:dyDescent="0.25">
      <c r="A124" s="50" t="s">
        <v>189</v>
      </c>
      <c r="B124" s="51"/>
      <c r="C124" s="51"/>
      <c r="D124" s="51"/>
      <c r="E124" s="51"/>
      <c r="F124" s="52"/>
      <c r="G124" s="13"/>
      <c r="H124" s="22"/>
      <c r="I124" s="22"/>
      <c r="J124" s="22"/>
    </row>
    <row r="125" spans="1:10" x14ac:dyDescent="0.25">
      <c r="A125" s="50" t="s">
        <v>190</v>
      </c>
      <c r="B125" s="51"/>
      <c r="C125" s="51"/>
      <c r="D125" s="51"/>
      <c r="E125" s="51"/>
      <c r="F125" s="52"/>
      <c r="G125" s="13"/>
      <c r="H125" s="22"/>
      <c r="I125" s="22"/>
      <c r="J125" s="22"/>
    </row>
    <row r="126" spans="1:10" x14ac:dyDescent="0.25">
      <c r="A126" s="50" t="s">
        <v>191</v>
      </c>
      <c r="B126" s="51"/>
      <c r="C126" s="51"/>
      <c r="D126" s="51"/>
      <c r="E126" s="51"/>
      <c r="F126" s="52"/>
      <c r="G126" s="13"/>
      <c r="H126" s="22"/>
      <c r="I126" s="22"/>
      <c r="J126" s="22"/>
    </row>
    <row r="127" spans="1:10" x14ac:dyDescent="0.25">
      <c r="A127" s="50" t="s">
        <v>192</v>
      </c>
      <c r="B127" s="51"/>
      <c r="C127" s="51"/>
      <c r="D127" s="51"/>
      <c r="E127" s="51"/>
      <c r="F127" s="52"/>
      <c r="G127" s="13"/>
      <c r="H127" s="22"/>
      <c r="I127" s="22"/>
      <c r="J127" s="22"/>
    </row>
    <row r="128" spans="1:10" x14ac:dyDescent="0.25">
      <c r="A128" s="50" t="s">
        <v>193</v>
      </c>
      <c r="B128" s="51"/>
      <c r="C128" s="51"/>
      <c r="D128" s="51"/>
      <c r="E128" s="51"/>
      <c r="F128" s="52"/>
      <c r="G128" s="13"/>
      <c r="H128" s="22"/>
      <c r="I128" s="22"/>
      <c r="J128" s="22"/>
    </row>
    <row r="129" spans="1:10" x14ac:dyDescent="0.25">
      <c r="A129" s="50" t="s">
        <v>194</v>
      </c>
      <c r="B129" s="51"/>
      <c r="C129" s="51"/>
      <c r="D129" s="51"/>
      <c r="E129" s="51"/>
      <c r="F129" s="52"/>
      <c r="G129" s="13"/>
      <c r="H129" s="22"/>
      <c r="I129" s="22"/>
      <c r="J129" s="22"/>
    </row>
    <row r="130" spans="1:10" x14ac:dyDescent="0.25">
      <c r="A130" s="50" t="s">
        <v>195</v>
      </c>
      <c r="B130" s="51"/>
      <c r="C130" s="51"/>
      <c r="D130" s="51"/>
      <c r="E130" s="51"/>
      <c r="F130" s="52"/>
      <c r="G130" s="13"/>
      <c r="H130" s="22"/>
      <c r="I130" s="22"/>
      <c r="J130" s="22"/>
    </row>
    <row r="131" spans="1:10" x14ac:dyDescent="0.25">
      <c r="A131" s="50" t="s">
        <v>196</v>
      </c>
      <c r="B131" s="51"/>
      <c r="C131" s="51"/>
      <c r="D131" s="51"/>
      <c r="E131" s="51"/>
      <c r="F131" s="52"/>
      <c r="G131" s="13"/>
      <c r="H131" s="22"/>
      <c r="I131" s="22"/>
      <c r="J131" s="22"/>
    </row>
    <row r="132" spans="1:10" x14ac:dyDescent="0.25">
      <c r="A132" s="50" t="s">
        <v>197</v>
      </c>
      <c r="B132" s="51"/>
      <c r="C132" s="51"/>
      <c r="D132" s="51"/>
      <c r="E132" s="51"/>
      <c r="F132" s="52"/>
      <c r="G132" s="13"/>
      <c r="H132" s="22"/>
      <c r="I132" s="22"/>
      <c r="J132" s="22"/>
    </row>
    <row r="133" spans="1:10" x14ac:dyDescent="0.25">
      <c r="A133" s="50" t="s">
        <v>198</v>
      </c>
      <c r="B133" s="51"/>
      <c r="C133" s="51"/>
      <c r="D133" s="51"/>
      <c r="E133" s="51"/>
      <c r="F133" s="52"/>
      <c r="G133" s="13"/>
      <c r="H133" s="22"/>
      <c r="I133" s="22"/>
      <c r="J133" s="22"/>
    </row>
    <row r="134" spans="1:10" x14ac:dyDescent="0.25">
      <c r="A134" s="50" t="s">
        <v>199</v>
      </c>
      <c r="B134" s="51"/>
      <c r="C134" s="51"/>
      <c r="D134" s="51"/>
      <c r="E134" s="51"/>
      <c r="F134" s="52"/>
      <c r="G134" s="13"/>
      <c r="H134" s="22"/>
      <c r="I134" s="22"/>
      <c r="J134" s="22"/>
    </row>
    <row r="135" spans="1:10" x14ac:dyDescent="0.25">
      <c r="A135" s="50" t="s">
        <v>200</v>
      </c>
      <c r="B135" s="51"/>
      <c r="C135" s="51"/>
      <c r="D135" s="51"/>
      <c r="E135" s="51"/>
      <c r="F135" s="52"/>
      <c r="G135" s="13"/>
      <c r="H135" s="22"/>
      <c r="I135" s="22"/>
      <c r="J135" s="22"/>
    </row>
    <row r="136" spans="1:10" x14ac:dyDescent="0.25">
      <c r="A136" s="50" t="s">
        <v>201</v>
      </c>
      <c r="B136" s="51"/>
      <c r="C136" s="51"/>
      <c r="D136" s="51"/>
      <c r="E136" s="51"/>
      <c r="F136" s="52"/>
      <c r="G136" s="13"/>
      <c r="H136" s="22"/>
      <c r="I136" s="22"/>
      <c r="J136" s="22"/>
    </row>
    <row r="137" spans="1:10" x14ac:dyDescent="0.25">
      <c r="A137" s="50" t="s">
        <v>202</v>
      </c>
      <c r="B137" s="51"/>
      <c r="C137" s="51"/>
      <c r="D137" s="51"/>
      <c r="E137" s="51"/>
      <c r="F137" s="52"/>
      <c r="G137" s="13"/>
      <c r="H137" s="22"/>
      <c r="I137" s="22"/>
      <c r="J137" s="22"/>
    </row>
    <row r="138" spans="1:10" x14ac:dyDescent="0.25">
      <c r="A138" s="50" t="s">
        <v>203</v>
      </c>
      <c r="B138" s="51"/>
      <c r="C138" s="51"/>
      <c r="D138" s="51"/>
      <c r="E138" s="51"/>
      <c r="F138" s="52"/>
      <c r="G138" s="13"/>
      <c r="H138" s="22"/>
      <c r="I138" s="22"/>
      <c r="J138" s="22"/>
    </row>
    <row r="139" spans="1:10" x14ac:dyDescent="0.25">
      <c r="A139" s="50" t="s">
        <v>204</v>
      </c>
      <c r="B139" s="51"/>
      <c r="C139" s="51"/>
      <c r="D139" s="51"/>
      <c r="E139" s="51"/>
      <c r="F139" s="52"/>
      <c r="G139" s="13"/>
      <c r="H139" s="22"/>
      <c r="I139" s="22"/>
      <c r="J139" s="22"/>
    </row>
    <row r="140" spans="1:10" x14ac:dyDescent="0.25">
      <c r="A140" s="50" t="s">
        <v>205</v>
      </c>
      <c r="B140" s="51"/>
      <c r="C140" s="51"/>
      <c r="D140" s="51"/>
      <c r="E140" s="51"/>
      <c r="F140" s="52"/>
      <c r="G140" s="13"/>
      <c r="H140" s="22"/>
      <c r="I140" s="22"/>
      <c r="J140" s="22"/>
    </row>
    <row r="141" spans="1:10" x14ac:dyDescent="0.25">
      <c r="A141" s="50" t="s">
        <v>206</v>
      </c>
      <c r="B141" s="51"/>
      <c r="C141" s="51"/>
      <c r="D141" s="51"/>
      <c r="E141" s="51"/>
      <c r="F141" s="52"/>
      <c r="G141" s="13"/>
      <c r="H141" s="22"/>
      <c r="I141" s="22"/>
      <c r="J141" s="22"/>
    </row>
    <row r="142" spans="1:10" x14ac:dyDescent="0.25">
      <c r="A142" s="50" t="s">
        <v>207</v>
      </c>
      <c r="B142" s="51"/>
      <c r="C142" s="51"/>
      <c r="D142" s="51"/>
      <c r="E142" s="51"/>
      <c r="F142" s="52"/>
      <c r="G142" s="13"/>
      <c r="H142" s="22"/>
      <c r="I142" s="22"/>
      <c r="J142" s="22"/>
    </row>
    <row r="143" spans="1:10" x14ac:dyDescent="0.25">
      <c r="A143" s="50" t="s">
        <v>208</v>
      </c>
      <c r="B143" s="51"/>
      <c r="C143" s="51"/>
      <c r="D143" s="51"/>
      <c r="E143" s="51"/>
      <c r="F143" s="52"/>
      <c r="G143" s="13"/>
      <c r="H143" s="22"/>
      <c r="I143" s="22"/>
      <c r="J143" s="22"/>
    </row>
    <row r="144" spans="1:10" x14ac:dyDescent="0.25">
      <c r="A144" s="50" t="s">
        <v>209</v>
      </c>
      <c r="B144" s="51"/>
      <c r="C144" s="51"/>
      <c r="D144" s="51"/>
      <c r="E144" s="51"/>
      <c r="F144" s="52"/>
      <c r="G144" s="42"/>
      <c r="H144" s="42"/>
      <c r="I144" s="42"/>
      <c r="J144" s="42"/>
    </row>
    <row r="145" spans="1:10" x14ac:dyDescent="0.25">
      <c r="A145" s="50" t="s">
        <v>210</v>
      </c>
      <c r="B145" s="51"/>
      <c r="C145" s="51"/>
      <c r="D145" s="51"/>
      <c r="E145" s="51"/>
      <c r="F145" s="52"/>
      <c r="G145" s="42"/>
      <c r="H145" s="42"/>
      <c r="I145" s="42"/>
      <c r="J145" s="42"/>
    </row>
    <row r="146" spans="1:10" x14ac:dyDescent="0.25">
      <c r="A146" s="50" t="s">
        <v>211</v>
      </c>
      <c r="B146" s="51"/>
      <c r="C146" s="51"/>
      <c r="D146" s="51"/>
      <c r="E146" s="51"/>
      <c r="F146" s="52"/>
      <c r="G146" s="42"/>
      <c r="H146" s="42"/>
      <c r="I146" s="42"/>
      <c r="J146" s="42"/>
    </row>
    <row r="147" spans="1:10" x14ac:dyDescent="0.25">
      <c r="A147" s="50" t="s">
        <v>212</v>
      </c>
      <c r="B147" s="51"/>
      <c r="C147" s="51"/>
      <c r="D147" s="51"/>
      <c r="E147" s="51"/>
      <c r="F147" s="52"/>
      <c r="G147" s="42"/>
      <c r="H147" s="42"/>
      <c r="I147" s="42"/>
      <c r="J147" s="42"/>
    </row>
    <row r="148" spans="1:10" x14ac:dyDescent="0.25">
      <c r="A148" s="50" t="s">
        <v>213</v>
      </c>
      <c r="B148" s="51"/>
      <c r="C148" s="51"/>
      <c r="D148" s="51"/>
      <c r="E148" s="51"/>
      <c r="F148" s="52"/>
      <c r="G148" s="42"/>
      <c r="H148" s="42"/>
      <c r="I148" s="42"/>
      <c r="J148" s="42"/>
    </row>
    <row r="149" spans="1:10" x14ac:dyDescent="0.25">
      <c r="A149" s="50" t="s">
        <v>214</v>
      </c>
      <c r="B149" s="51"/>
      <c r="C149" s="51"/>
      <c r="D149" s="51"/>
      <c r="E149" s="51"/>
      <c r="F149" s="52"/>
      <c r="G149" s="42"/>
      <c r="H149" s="42"/>
      <c r="I149" s="42"/>
      <c r="J149" s="42"/>
    </row>
    <row r="150" spans="1:10" x14ac:dyDescent="0.25">
      <c r="A150" s="50" t="s">
        <v>215</v>
      </c>
      <c r="B150" s="51"/>
      <c r="C150" s="51"/>
      <c r="D150" s="51"/>
      <c r="E150" s="51"/>
      <c r="F150" s="52"/>
      <c r="G150" s="42"/>
      <c r="H150" s="42"/>
      <c r="I150" s="42"/>
      <c r="J150" s="42"/>
    </row>
    <row r="151" spans="1:10" x14ac:dyDescent="0.25">
      <c r="A151" s="50" t="s">
        <v>216</v>
      </c>
      <c r="B151" s="51"/>
      <c r="C151" s="51"/>
      <c r="D151" s="51"/>
      <c r="E151" s="51"/>
      <c r="F151" s="52"/>
      <c r="G151" s="42"/>
      <c r="H151" s="42"/>
      <c r="I151" s="42"/>
      <c r="J151" s="42"/>
    </row>
    <row r="152" spans="1:10" x14ac:dyDescent="0.25">
      <c r="A152" s="50" t="s">
        <v>217</v>
      </c>
      <c r="B152" s="51"/>
      <c r="C152" s="51"/>
      <c r="D152" s="51"/>
      <c r="E152" s="51"/>
      <c r="F152" s="52"/>
      <c r="G152" s="42"/>
      <c r="H152" s="42"/>
      <c r="I152" s="42"/>
      <c r="J152" s="42"/>
    </row>
    <row r="153" spans="1:10" x14ac:dyDescent="0.25">
      <c r="A153" s="50" t="s">
        <v>218</v>
      </c>
      <c r="B153" s="51"/>
      <c r="C153" s="51"/>
      <c r="D153" s="51"/>
      <c r="E153" s="51"/>
      <c r="F153" s="52"/>
      <c r="G153" s="42"/>
      <c r="H153" s="42"/>
      <c r="I153" s="42"/>
      <c r="J153" s="42"/>
    </row>
    <row r="154" spans="1:10" x14ac:dyDescent="0.25">
      <c r="A154" s="50" t="s">
        <v>219</v>
      </c>
      <c r="B154" s="51"/>
      <c r="C154" s="51"/>
      <c r="D154" s="51"/>
      <c r="E154" s="51"/>
      <c r="F154" s="52"/>
      <c r="G154" s="42"/>
      <c r="H154" s="42"/>
      <c r="I154" s="42"/>
      <c r="J154" s="42"/>
    </row>
    <row r="155" spans="1:10" x14ac:dyDescent="0.25">
      <c r="A155" s="50" t="s">
        <v>220</v>
      </c>
      <c r="B155" s="51"/>
      <c r="C155" s="51"/>
      <c r="D155" s="51"/>
      <c r="E155" s="51"/>
      <c r="F155" s="52"/>
      <c r="G155" s="42"/>
      <c r="H155" s="42"/>
      <c r="I155" s="42"/>
      <c r="J155" s="42"/>
    </row>
    <row r="156" spans="1:10" x14ac:dyDescent="0.25">
      <c r="A156" s="50" t="s">
        <v>221</v>
      </c>
      <c r="B156" s="51"/>
      <c r="C156" s="51"/>
      <c r="D156" s="51"/>
      <c r="E156" s="51"/>
      <c r="F156" s="52"/>
      <c r="G156" s="42"/>
      <c r="H156" s="42"/>
      <c r="I156" s="42"/>
      <c r="J156" s="42"/>
    </row>
    <row r="157" spans="1:10" x14ac:dyDescent="0.25">
      <c r="A157" s="50" t="s">
        <v>222</v>
      </c>
      <c r="B157" s="51"/>
      <c r="C157" s="51"/>
      <c r="D157" s="51"/>
      <c r="E157" s="51"/>
      <c r="F157" s="52"/>
      <c r="G157" s="42"/>
      <c r="H157" s="42"/>
      <c r="I157" s="42"/>
      <c r="J157" s="42"/>
    </row>
    <row r="158" spans="1:10" x14ac:dyDescent="0.25">
      <c r="A158" s="50" t="s">
        <v>223</v>
      </c>
      <c r="B158" s="51"/>
      <c r="C158" s="51"/>
      <c r="D158" s="51"/>
      <c r="E158" s="51"/>
      <c r="F158" s="52"/>
      <c r="G158" s="42"/>
      <c r="H158" s="42"/>
      <c r="I158" s="42"/>
      <c r="J158" s="42"/>
    </row>
    <row r="159" spans="1:10" x14ac:dyDescent="0.25">
      <c r="A159" s="50" t="s">
        <v>224</v>
      </c>
      <c r="B159" s="51"/>
      <c r="C159" s="51"/>
      <c r="D159" s="51"/>
      <c r="E159" s="51"/>
      <c r="F159" s="52"/>
      <c r="G159" s="42"/>
      <c r="H159" s="42"/>
      <c r="I159" s="42"/>
      <c r="J159" s="42"/>
    </row>
    <row r="160" spans="1:10" x14ac:dyDescent="0.25">
      <c r="A160" s="50" t="s">
        <v>225</v>
      </c>
      <c r="B160" s="51"/>
      <c r="C160" s="51"/>
      <c r="D160" s="51"/>
      <c r="E160" s="51"/>
      <c r="F160" s="52"/>
      <c r="G160" s="42"/>
      <c r="H160" s="42"/>
      <c r="I160" s="42"/>
      <c r="J160" s="42"/>
    </row>
    <row r="161" spans="1:10" x14ac:dyDescent="0.25">
      <c r="A161" s="50" t="s">
        <v>226</v>
      </c>
      <c r="B161" s="51"/>
      <c r="C161" s="51"/>
      <c r="D161" s="51"/>
      <c r="E161" s="51"/>
      <c r="F161" s="52"/>
      <c r="G161" s="42"/>
      <c r="H161" s="42"/>
      <c r="I161" s="42"/>
      <c r="J161" s="42"/>
    </row>
    <row r="162" spans="1:10" x14ac:dyDescent="0.25">
      <c r="A162" s="50" t="s">
        <v>227</v>
      </c>
      <c r="B162" s="51"/>
      <c r="C162" s="51"/>
      <c r="D162" s="51"/>
      <c r="E162" s="51"/>
      <c r="F162" s="52"/>
      <c r="G162" s="42"/>
      <c r="H162" s="42"/>
      <c r="I162" s="42"/>
      <c r="J162" s="42"/>
    </row>
    <row r="163" spans="1:10" x14ac:dyDescent="0.25">
      <c r="A163" s="50" t="s">
        <v>228</v>
      </c>
      <c r="B163" s="51"/>
      <c r="C163" s="51"/>
      <c r="D163" s="51"/>
      <c r="E163" s="51"/>
      <c r="F163" s="52"/>
      <c r="G163" s="42"/>
      <c r="H163" s="42"/>
      <c r="I163" s="42"/>
      <c r="J163" s="42"/>
    </row>
    <row r="165" spans="1:10" x14ac:dyDescent="0.25">
      <c r="A165" s="44" t="s">
        <v>253</v>
      </c>
    </row>
    <row r="166" spans="1:10" x14ac:dyDescent="0.25">
      <c r="A166" s="43"/>
    </row>
    <row r="167" spans="1:10" x14ac:dyDescent="0.25">
      <c r="A167" s="45" t="s">
        <v>254</v>
      </c>
    </row>
    <row r="168" spans="1:10" x14ac:dyDescent="0.25">
      <c r="A168" s="45" t="s">
        <v>10</v>
      </c>
    </row>
  </sheetData>
  <mergeCells count="80">
    <mergeCell ref="A162:F162"/>
    <mergeCell ref="A163:F163"/>
    <mergeCell ref="A156:F156"/>
    <mergeCell ref="A157:F157"/>
    <mergeCell ref="A158:F158"/>
    <mergeCell ref="A159:F159"/>
    <mergeCell ref="A160:F160"/>
    <mergeCell ref="A161:F161"/>
    <mergeCell ref="A155:F155"/>
    <mergeCell ref="A144:F144"/>
    <mergeCell ref="A145:F145"/>
    <mergeCell ref="A146:F146"/>
    <mergeCell ref="A147:F147"/>
    <mergeCell ref="A148:F148"/>
    <mergeCell ref="A149:F149"/>
    <mergeCell ref="A150:F150"/>
    <mergeCell ref="A151:F151"/>
    <mergeCell ref="A152:F152"/>
    <mergeCell ref="A153:F153"/>
    <mergeCell ref="A154:F154"/>
    <mergeCell ref="A143:F143"/>
    <mergeCell ref="A132:F132"/>
    <mergeCell ref="A133:F133"/>
    <mergeCell ref="A134:F134"/>
    <mergeCell ref="A135:F135"/>
    <mergeCell ref="A136:F136"/>
    <mergeCell ref="A137:F137"/>
    <mergeCell ref="A138:F138"/>
    <mergeCell ref="A139:F139"/>
    <mergeCell ref="A140:F140"/>
    <mergeCell ref="A141:F141"/>
    <mergeCell ref="A142:F142"/>
    <mergeCell ref="A131:F131"/>
    <mergeCell ref="A120:F120"/>
    <mergeCell ref="A121:F121"/>
    <mergeCell ref="A122:F122"/>
    <mergeCell ref="A123:F123"/>
    <mergeCell ref="A124:F124"/>
    <mergeCell ref="A125:F125"/>
    <mergeCell ref="A126:F126"/>
    <mergeCell ref="A127:F127"/>
    <mergeCell ref="A128:F128"/>
    <mergeCell ref="A129:F129"/>
    <mergeCell ref="A130:F130"/>
    <mergeCell ref="A119:F119"/>
    <mergeCell ref="A108:F108"/>
    <mergeCell ref="A109:F109"/>
    <mergeCell ref="A110:F110"/>
    <mergeCell ref="A111:F111"/>
    <mergeCell ref="A112:F112"/>
    <mergeCell ref="A113:F113"/>
    <mergeCell ref="A114:F114"/>
    <mergeCell ref="A115:F115"/>
    <mergeCell ref="A116:F116"/>
    <mergeCell ref="A117:F117"/>
    <mergeCell ref="A118:F118"/>
    <mergeCell ref="A107:F107"/>
    <mergeCell ref="A96:F96"/>
    <mergeCell ref="A97:F97"/>
    <mergeCell ref="A98:F98"/>
    <mergeCell ref="A99:F99"/>
    <mergeCell ref="A100:F100"/>
    <mergeCell ref="A101:F101"/>
    <mergeCell ref="A102:F102"/>
    <mergeCell ref="A103:F103"/>
    <mergeCell ref="A104:F104"/>
    <mergeCell ref="A105:F105"/>
    <mergeCell ref="A106:F106"/>
    <mergeCell ref="A95:F95"/>
    <mergeCell ref="B1:J1"/>
    <mergeCell ref="A2:J2"/>
    <mergeCell ref="A25:I25"/>
    <mergeCell ref="A39:I39"/>
    <mergeCell ref="A88:F88"/>
    <mergeCell ref="A89:F89"/>
    <mergeCell ref="A90:F90"/>
    <mergeCell ref="A91:F91"/>
    <mergeCell ref="A92:F92"/>
    <mergeCell ref="A93:F93"/>
    <mergeCell ref="A94:F94"/>
  </mergeCells>
  <dataValidations count="4">
    <dataValidation type="list" allowBlank="1" sqref="D41:D75 D4:D10 D27:D30" xr:uid="{00000000-0002-0000-0D00-000000000000}">
      <formula1>"AGP,CLH,CLT,COM,CTD,CTI,DES,DISP,ELE,ESG,EST,EXM,EXQ,EXR,FRQ,REV,VAGO"</formula1>
    </dataValidation>
    <dataValidation type="list" allowBlank="1" sqref="B41:B75" xr:uid="{00000000-0002-0000-0D00-000001000000}">
      <formula1>"FGS-1,FGS-2,FGS-3,FGA-1,FGA-2,FGA-3"</formula1>
    </dataValidation>
    <dataValidation type="list" allowBlank="1" sqref="B27:B30" xr:uid="{00000000-0002-0000-0D00-000002000000}">
      <formula1>"FDA,FDA-1,FDA-2,FDA-3,FDA-4"</formula1>
    </dataValidation>
    <dataValidation type="list" allowBlank="1" sqref="B4:B10" xr:uid="{00000000-0002-0000-0D00-000003000000}">
      <formula1>"DAS,DAS-1,DAS-2,DAS-3,DAS-4,DAS-5,CAA-1,CAA-2,CAA-3,CAA-4,CAA-5"</formula1>
    </dataValidation>
  </dataValidation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J168"/>
  <sheetViews>
    <sheetView topLeftCell="C1" workbookViewId="0">
      <selection activeCell="F36" sqref="F36"/>
    </sheetView>
  </sheetViews>
  <sheetFormatPr defaultRowHeight="15" x14ac:dyDescent="0.25"/>
  <cols>
    <col min="1" max="1" width="82.140625" customWidth="1"/>
    <col min="3" max="3" width="17.5703125" customWidth="1"/>
    <col min="5" max="5" width="11.85546875" customWidth="1"/>
    <col min="6" max="6" width="59.42578125" customWidth="1"/>
    <col min="7" max="7" width="17.140625" customWidth="1"/>
    <col min="8" max="8" width="21.140625" customWidth="1"/>
    <col min="9" max="9" width="16.7109375" customWidth="1"/>
    <col min="10" max="10" width="21.28515625" customWidth="1"/>
  </cols>
  <sheetData>
    <row r="1" spans="1:10" x14ac:dyDescent="0.25">
      <c r="A1" s="2">
        <v>44663</v>
      </c>
      <c r="B1" s="68" t="s">
        <v>11</v>
      </c>
      <c r="C1" s="51"/>
      <c r="D1" s="51"/>
      <c r="E1" s="51"/>
      <c r="F1" s="51"/>
      <c r="G1" s="51"/>
      <c r="H1" s="51"/>
      <c r="I1" s="51"/>
      <c r="J1" s="52"/>
    </row>
    <row r="2" spans="1:10" x14ac:dyDescent="0.25">
      <c r="A2" s="69" t="s">
        <v>12</v>
      </c>
      <c r="B2" s="51"/>
      <c r="C2" s="51"/>
      <c r="D2" s="51"/>
      <c r="E2" s="51"/>
      <c r="F2" s="51"/>
      <c r="G2" s="51"/>
      <c r="H2" s="51"/>
      <c r="I2" s="51"/>
      <c r="J2" s="52"/>
    </row>
    <row r="3" spans="1:10" ht="45" x14ac:dyDescent="0.25">
      <c r="A3" s="4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5" t="s">
        <v>21</v>
      </c>
      <c r="J3" s="5" t="s">
        <v>22</v>
      </c>
    </row>
    <row r="4" spans="1:10" x14ac:dyDescent="0.25">
      <c r="A4" s="6" t="s">
        <v>23</v>
      </c>
      <c r="B4" s="7" t="s">
        <v>0</v>
      </c>
      <c r="C4" s="8" t="s">
        <v>24</v>
      </c>
      <c r="D4" s="9" t="s">
        <v>25</v>
      </c>
      <c r="E4" s="10">
        <v>1</v>
      </c>
      <c r="F4" s="6" t="s">
        <v>26</v>
      </c>
      <c r="G4" s="11">
        <v>0</v>
      </c>
      <c r="H4" s="11">
        <v>8479.34</v>
      </c>
      <c r="I4" s="11">
        <v>7973.3</v>
      </c>
      <c r="J4" s="12">
        <f t="shared" ref="J4:J10" si="0">SUM(G4:I4)</f>
        <v>16452.64</v>
      </c>
    </row>
    <row r="5" spans="1:10" x14ac:dyDescent="0.25">
      <c r="A5" s="6" t="s">
        <v>27</v>
      </c>
      <c r="B5" s="7" t="s">
        <v>2</v>
      </c>
      <c r="C5" s="8" t="s">
        <v>28</v>
      </c>
      <c r="D5" s="9" t="s">
        <v>29</v>
      </c>
      <c r="E5" s="10">
        <v>1</v>
      </c>
      <c r="F5" s="14" t="s">
        <v>30</v>
      </c>
      <c r="G5" s="11">
        <v>0</v>
      </c>
      <c r="H5" s="11">
        <v>930.22</v>
      </c>
      <c r="I5" s="11">
        <v>3720.87</v>
      </c>
      <c r="J5" s="12">
        <f t="shared" si="0"/>
        <v>4651.09</v>
      </c>
    </row>
    <row r="6" spans="1:10" x14ac:dyDescent="0.25">
      <c r="A6" s="6" t="s">
        <v>31</v>
      </c>
      <c r="B6" s="7" t="s">
        <v>9</v>
      </c>
      <c r="C6" s="8" t="s">
        <v>32</v>
      </c>
      <c r="D6" s="9" t="s">
        <v>29</v>
      </c>
      <c r="E6" s="10">
        <v>1</v>
      </c>
      <c r="F6" s="6" t="s">
        <v>33</v>
      </c>
      <c r="G6" s="11">
        <v>0</v>
      </c>
      <c r="H6" s="11">
        <v>431.89</v>
      </c>
      <c r="I6" s="11">
        <v>1727.55</v>
      </c>
      <c r="J6" s="12">
        <f t="shared" si="0"/>
        <v>2159.44</v>
      </c>
    </row>
    <row r="7" spans="1:10" x14ac:dyDescent="0.25">
      <c r="A7" s="6" t="s">
        <v>34</v>
      </c>
      <c r="B7" s="7" t="s">
        <v>35</v>
      </c>
      <c r="C7" s="8" t="s">
        <v>36</v>
      </c>
      <c r="D7" s="9" t="s">
        <v>29</v>
      </c>
      <c r="E7" s="10">
        <v>1</v>
      </c>
      <c r="F7" s="6" t="s">
        <v>37</v>
      </c>
      <c r="G7" s="11">
        <v>0</v>
      </c>
      <c r="H7" s="11">
        <v>265.77999999999997</v>
      </c>
      <c r="I7" s="11">
        <v>1063.1099999999999</v>
      </c>
      <c r="J7" s="12">
        <f t="shared" si="0"/>
        <v>1328.8899999999999</v>
      </c>
    </row>
    <row r="8" spans="1:10" x14ac:dyDescent="0.25">
      <c r="A8" s="6" t="s">
        <v>38</v>
      </c>
      <c r="B8" s="7" t="s">
        <v>8</v>
      </c>
      <c r="C8" s="8" t="s">
        <v>39</v>
      </c>
      <c r="D8" s="9" t="s">
        <v>29</v>
      </c>
      <c r="E8" s="10">
        <v>1</v>
      </c>
      <c r="F8" s="6" t="s">
        <v>40</v>
      </c>
      <c r="G8" s="11">
        <v>0</v>
      </c>
      <c r="H8" s="11">
        <v>664.44</v>
      </c>
      <c r="I8" s="11">
        <v>2657.77</v>
      </c>
      <c r="J8" s="12">
        <f t="shared" si="0"/>
        <v>3322.21</v>
      </c>
    </row>
    <row r="9" spans="1:10" x14ac:dyDescent="0.25">
      <c r="A9" s="6" t="s">
        <v>41</v>
      </c>
      <c r="B9" s="7" t="s">
        <v>8</v>
      </c>
      <c r="C9" s="8" t="s">
        <v>42</v>
      </c>
      <c r="D9" s="9" t="s">
        <v>29</v>
      </c>
      <c r="E9" s="10">
        <v>1</v>
      </c>
      <c r="F9" s="6" t="s">
        <v>248</v>
      </c>
      <c r="G9" s="11">
        <v>0</v>
      </c>
      <c r="H9" s="11">
        <v>664.44</v>
      </c>
      <c r="I9" s="11">
        <v>2657.77</v>
      </c>
      <c r="J9" s="12">
        <f t="shared" si="0"/>
        <v>3322.21</v>
      </c>
    </row>
    <row r="10" spans="1:10" x14ac:dyDescent="0.25">
      <c r="A10" s="6" t="s">
        <v>43</v>
      </c>
      <c r="B10" s="9" t="s">
        <v>2</v>
      </c>
      <c r="C10" s="8" t="s">
        <v>44</v>
      </c>
      <c r="D10" s="9" t="s">
        <v>29</v>
      </c>
      <c r="E10" s="10">
        <v>1</v>
      </c>
      <c r="F10" s="6" t="s">
        <v>241</v>
      </c>
      <c r="G10" s="11">
        <v>0</v>
      </c>
      <c r="H10" s="11">
        <v>930.22</v>
      </c>
      <c r="I10" s="11">
        <v>3720.87</v>
      </c>
      <c r="J10" s="12">
        <f t="shared" si="0"/>
        <v>4651.09</v>
      </c>
    </row>
    <row r="11" spans="1:10" ht="45" x14ac:dyDescent="0.25">
      <c r="A11" s="15" t="s">
        <v>45</v>
      </c>
      <c r="B11" s="15" t="s">
        <v>46</v>
      </c>
      <c r="C11" s="16" t="s">
        <v>47</v>
      </c>
      <c r="D11" s="16" t="s">
        <v>48</v>
      </c>
      <c r="E11" s="16" t="s">
        <v>49</v>
      </c>
      <c r="F11" s="17"/>
      <c r="G11" s="16" t="s">
        <v>50</v>
      </c>
      <c r="H11" s="16" t="s">
        <v>51</v>
      </c>
      <c r="I11" s="16" t="s">
        <v>52</v>
      </c>
      <c r="J11" s="16" t="s">
        <v>53</v>
      </c>
    </row>
    <row r="12" spans="1:10" x14ac:dyDescent="0.25">
      <c r="A12" s="18" t="s">
        <v>54</v>
      </c>
      <c r="B12" s="10" t="s">
        <v>55</v>
      </c>
      <c r="C12" s="19">
        <f ca="1">SUMIFS($E$7:$E$13,$B$7:$B$13,"DAS",$D$7:$D$13,"&lt;&gt;VAGO")</f>
        <v>0</v>
      </c>
      <c r="D12" s="19">
        <f ca="1">SUMIFS($E$7:$E$13,$B$7:$B$13,"DAS",$D$7:$D$13,"VAGO")</f>
        <v>0</v>
      </c>
      <c r="E12" s="19">
        <f t="shared" ref="E12:E22" ca="1" si="1">C12+D12</f>
        <v>0</v>
      </c>
      <c r="F12" s="20"/>
      <c r="G12" s="21">
        <f ca="1">SUMIF($B$7:$B$13,"DAS",$G$7:$G$13)</f>
        <v>0</v>
      </c>
      <c r="H12" s="21">
        <f ca="1">SUMIF($B$7:$B$13,"DAS",$H$7:$H$13)</f>
        <v>0</v>
      </c>
      <c r="I12" s="21">
        <f ca="1">SUMIF($B$7:$B$13,"DAS",$I$7:$I$13)</f>
        <v>0</v>
      </c>
      <c r="J12" s="21">
        <f ca="1">SUMIF($B$7:$B$13,"DAS",$J$7:$J$13)</f>
        <v>0</v>
      </c>
    </row>
    <row r="13" spans="1:10" x14ac:dyDescent="0.25">
      <c r="A13" s="18" t="s">
        <v>56</v>
      </c>
      <c r="B13" s="10" t="s">
        <v>0</v>
      </c>
      <c r="C13" s="19">
        <f ca="1">SUMIFS($E$7:$E$13,$B$7:$B$13,"DAS-1",$D$7:$D$13,"&lt;&gt;VAGO")</f>
        <v>1</v>
      </c>
      <c r="D13" s="19">
        <f ca="1">SUMIFS($E$7:$E$13,$B$7:$B$13,"DAS-1",$D$7:$D$13,"VAGO")</f>
        <v>0</v>
      </c>
      <c r="E13" s="19">
        <f t="shared" ca="1" si="1"/>
        <v>1</v>
      </c>
      <c r="F13" s="23"/>
      <c r="G13" s="21">
        <f ca="1">SUMIF($B$7:$B$13,"DAS-1",$G$7:$G$13)</f>
        <v>0</v>
      </c>
      <c r="H13" s="21">
        <f ca="1">SUMIF($B$7:$B$13,"DAS-1",$H$7:$H$13)</f>
        <v>8479.34</v>
      </c>
      <c r="I13" s="21">
        <f ca="1">SUMIF($B$7:$B$13,"DAS-1",$I$7:$I$13)</f>
        <v>7973.3</v>
      </c>
      <c r="J13" s="21">
        <f ca="1">SUMIF($B$7:$B$13,"DAS-1",$J$7:$J$13)</f>
        <v>16452.64</v>
      </c>
    </row>
    <row r="14" spans="1:10" x14ac:dyDescent="0.25">
      <c r="A14" s="18" t="s">
        <v>57</v>
      </c>
      <c r="B14" s="10" t="s">
        <v>58</v>
      </c>
      <c r="C14" s="19">
        <f>SUMIFS($E$7:$E$13,$B$7:$B$13,"DAS-2",$D$7:$D$13,"&lt;&gt;VAGO")</f>
        <v>0</v>
      </c>
      <c r="D14" s="19">
        <f>SUMIFS($E$7:$E$13,$B$7:$B$13,"DAS-2",$D$7:$D$13,"VAGO")</f>
        <v>0</v>
      </c>
      <c r="E14" s="19">
        <f t="shared" si="1"/>
        <v>0</v>
      </c>
      <c r="F14" s="23"/>
      <c r="G14" s="21">
        <f>SUMIF($B$7:$B$13,"DAS-2",$G$7:$G$13)</f>
        <v>0</v>
      </c>
      <c r="H14" s="21">
        <f>SUMIF($B$7:$B$13,"DAS-2",$H$7:$H$13)</f>
        <v>0</v>
      </c>
      <c r="I14" s="21">
        <f>SUMIF($B$7:$B$13,"DAS-2",$I$7:$I$13)</f>
        <v>0</v>
      </c>
      <c r="J14" s="21">
        <f>SUMIF($B$7:$B$13,"DAS-2",$J$7:$J$13)</f>
        <v>0</v>
      </c>
    </row>
    <row r="15" spans="1:10" x14ac:dyDescent="0.25">
      <c r="A15" s="18" t="s">
        <v>59</v>
      </c>
      <c r="B15" s="10" t="s">
        <v>60</v>
      </c>
      <c r="C15" s="19">
        <f>SUMIFS($E$7:$E$13,$B$7:$B$13,"DAS-3",$D$7:$D$13,"&lt;&gt;VAGO")</f>
        <v>0</v>
      </c>
      <c r="D15" s="19">
        <f>SUMIFS($E$7:$E$13,$B$7:$B$13,"DAS-3",$D$7:$D$13,"VAGO")</f>
        <v>0</v>
      </c>
      <c r="E15" s="19">
        <f t="shared" si="1"/>
        <v>0</v>
      </c>
      <c r="F15" s="23"/>
      <c r="G15" s="21">
        <f>SUMIF($B$7:$B$13,"DAS-3",$G$7:$G$13)</f>
        <v>0</v>
      </c>
      <c r="H15" s="21">
        <f>SUMIF($B$7:$B$13,"DAS-3",$H$7:$H$13)</f>
        <v>0</v>
      </c>
      <c r="I15" s="21">
        <f>SUMIF($B$7:$B$13,"DAS-3",$I$7:$I$13)</f>
        <v>0</v>
      </c>
      <c r="J15" s="21">
        <f>SUMIF($B$7:$B$13,"DAS-3",$J$7:$J$13)</f>
        <v>0</v>
      </c>
    </row>
    <row r="16" spans="1:10" x14ac:dyDescent="0.25">
      <c r="A16" s="24" t="s">
        <v>61</v>
      </c>
      <c r="B16" s="10" t="s">
        <v>62</v>
      </c>
      <c r="C16" s="19">
        <f>SUMIFS($E$7:$E$13,$B$7:$B$13,"DAS-4",$D$7:$D$13,"&lt;&gt;VAGO")</f>
        <v>0</v>
      </c>
      <c r="D16" s="19">
        <f>SUMIFS($E$7:$E$13,$B$7:$B$13,"DAS-4",$D$7:$D$13,"VAGO")</f>
        <v>0</v>
      </c>
      <c r="E16" s="19">
        <f t="shared" si="1"/>
        <v>0</v>
      </c>
      <c r="F16" s="25"/>
      <c r="G16" s="21">
        <f>SUMIF($B$7:$B$13,"DAS-4",$G$7:$G$13)</f>
        <v>0</v>
      </c>
      <c r="H16" s="21">
        <f>SUMIF($B$7:$B$13,"DAS-4",$H$7:$H$13)</f>
        <v>0</v>
      </c>
      <c r="I16" s="21">
        <f>SUMIF($B$7:$B$13,"DAS-4",$I$7:$I$13)</f>
        <v>0</v>
      </c>
      <c r="J16" s="21">
        <f>SUMIF($B$7:$B$13,"DAS-4",$J$7:$J$13)</f>
        <v>0</v>
      </c>
    </row>
    <row r="17" spans="1:10" x14ac:dyDescent="0.25">
      <c r="A17" s="24" t="s">
        <v>63</v>
      </c>
      <c r="B17" s="10" t="s">
        <v>2</v>
      </c>
      <c r="C17" s="19">
        <f>SUMIFS($E$7:$E$13,$B$7:$B$13,"DAS-5",$D$7:$D$13,"&lt;&gt;VAGO")</f>
        <v>1</v>
      </c>
      <c r="D17" s="19">
        <f>SUMIFS($E$7:$E$13,$B$7:$B$13,"DAS-5",$D$7:$D$13,"VAGO")</f>
        <v>0</v>
      </c>
      <c r="E17" s="19">
        <f t="shared" si="1"/>
        <v>1</v>
      </c>
      <c r="F17" s="25"/>
      <c r="G17" s="21">
        <f>SUMIF($B$7:$B$13,"DAS-5",$G$7:$G$13)</f>
        <v>0</v>
      </c>
      <c r="H17" s="21">
        <f>SUMIF($B$7:$B$13,"DAS-5",$H$7:$H$13)</f>
        <v>930.22</v>
      </c>
      <c r="I17" s="21">
        <f>SUMIF($B$7:$B$13,"DAS-5",$I$7:$I$13)</f>
        <v>3720.87</v>
      </c>
      <c r="J17" s="21">
        <f>SUMIF($B$7:$B$13,"DAS-5",$J$7:$J$13)</f>
        <v>4651.09</v>
      </c>
    </row>
    <row r="18" spans="1:10" x14ac:dyDescent="0.25">
      <c r="A18" s="24" t="s">
        <v>64</v>
      </c>
      <c r="B18" s="10" t="s">
        <v>65</v>
      </c>
      <c r="C18" s="19">
        <f>SUMIFS($E$7:$E$13,$B$7:$B$13,"CAA-1",$D$7:$D$13,"&lt;&gt;VAGO")</f>
        <v>0</v>
      </c>
      <c r="D18" s="19">
        <f>SUMIFS($E$7:$E$13,$B$7:$B$13,"CAA-1",$D$7:$D$13,"VAGO")</f>
        <v>0</v>
      </c>
      <c r="E18" s="19">
        <f t="shared" si="1"/>
        <v>0</v>
      </c>
      <c r="F18" s="25"/>
      <c r="G18" s="21">
        <f>SUMIF($B$7:$B$13,"CAA-1",$G$7:$G$13)</f>
        <v>0</v>
      </c>
      <c r="H18" s="21">
        <f>SUMIF($B$7:$B$13,"CAA-1",$H$7:$H$13)</f>
        <v>0</v>
      </c>
      <c r="I18" s="21">
        <f>SUMIF($B$7:$B$13,"CAA-1",$I$7:$I$13)</f>
        <v>0</v>
      </c>
      <c r="J18" s="21">
        <f>SUMIF($B$7:$B$13,"CAA-1",$J$7:$J$13)</f>
        <v>0</v>
      </c>
    </row>
    <row r="19" spans="1:10" x14ac:dyDescent="0.25">
      <c r="A19" s="24" t="s">
        <v>66</v>
      </c>
      <c r="B19" s="10" t="s">
        <v>8</v>
      </c>
      <c r="C19" s="19">
        <f>SUMIFS($E$7:$E$13,$B$7:$B$13,"CAA-2",$D$7:$D$13,"&lt;&gt;VAGO")</f>
        <v>2</v>
      </c>
      <c r="D19" s="19">
        <f>SUMIFS($E$7:$E$13,$B$7:$B$13,"CAA-2",$D$7:$D$13,"VAGO")</f>
        <v>0</v>
      </c>
      <c r="E19" s="19">
        <f t="shared" si="1"/>
        <v>2</v>
      </c>
      <c r="F19" s="25"/>
      <c r="G19" s="21">
        <f>SUMIF($B$7:$B$13,"CAA-2",$G$7:$G$13)</f>
        <v>0</v>
      </c>
      <c r="H19" s="21">
        <f>SUMIF($B$7:$B$13,"CAA-2",$H$7:$H$13)</f>
        <v>1328.88</v>
      </c>
      <c r="I19" s="21">
        <f>SUMIF($B$7:$B$13,"CAA-2",$I$7:$I$13)</f>
        <v>5315.54</v>
      </c>
      <c r="J19" s="21">
        <f>SUMIF($B$7:$B$13,"CAA-2",$J$7:$J$13)</f>
        <v>6644.42</v>
      </c>
    </row>
    <row r="20" spans="1:10" x14ac:dyDescent="0.25">
      <c r="A20" s="24" t="s">
        <v>67</v>
      </c>
      <c r="B20" s="10" t="s">
        <v>9</v>
      </c>
      <c r="C20" s="19">
        <f>SUMIFS($E$7:$E$13,$B$7:$B$13,"CAA-3",$D$7:$D$13,"&lt;&gt;VAGO")</f>
        <v>0</v>
      </c>
      <c r="D20" s="19">
        <f>SUMIFS($E$7:$E$13,$B$7:$B$13,"CAA-3",$D$7:$D$13,"VAGO")</f>
        <v>0</v>
      </c>
      <c r="E20" s="19">
        <f t="shared" si="1"/>
        <v>0</v>
      </c>
      <c r="F20" s="23"/>
      <c r="G20" s="21">
        <f>SUMIF($B$7:$B$13,"CAA-3",$G$7:$G$13)</f>
        <v>0</v>
      </c>
      <c r="H20" s="21">
        <f>SUMIF($B$7:$B$13,"CAA-3",$H$7:$H$13)</f>
        <v>0</v>
      </c>
      <c r="I20" s="21">
        <f>SUMIF($B$7:$B$13,"CAA-3",$I$7:$I$13)</f>
        <v>0</v>
      </c>
      <c r="J20" s="21">
        <f>SUMIF($B$7:$B$13,"CAA-3",$J$7:$J$13)</f>
        <v>0</v>
      </c>
    </row>
    <row r="21" spans="1:10" x14ac:dyDescent="0.25">
      <c r="A21" s="24" t="s">
        <v>68</v>
      </c>
      <c r="B21" s="10" t="s">
        <v>35</v>
      </c>
      <c r="C21" s="19">
        <f>SUMIFS($E$7:$E$13,$B$7:$B$13,"CAA-4",$D$7:$D$13,"&lt;&gt;VAGO")</f>
        <v>1</v>
      </c>
      <c r="D21" s="19">
        <f>SUMIFS($E$7:$E$13,$B$7:$B$13,"CAA-4",$D$7:$D$13,"VAGO")</f>
        <v>0</v>
      </c>
      <c r="E21" s="19">
        <f t="shared" si="1"/>
        <v>1</v>
      </c>
      <c r="F21" s="23"/>
      <c r="G21" s="21">
        <f>SUMIF($B$7:$B$13,"CAA-4",$G$7:$G$13)</f>
        <v>0</v>
      </c>
      <c r="H21" s="21">
        <f>SUMIF($B$7:$B$13,"CAA-4",$H$7:$H$13)</f>
        <v>265.77999999999997</v>
      </c>
      <c r="I21" s="21">
        <f>SUMIF($B$7:$B$13,"CAA-4",$I$7:$I$13)</f>
        <v>1063.1099999999999</v>
      </c>
      <c r="J21" s="21">
        <f>SUMIF($B$7:$B$13,"CAA-4",$J$7:$J$13)</f>
        <v>1328.8899999999999</v>
      </c>
    </row>
    <row r="22" spans="1:10" x14ac:dyDescent="0.25">
      <c r="A22" s="24" t="s">
        <v>69</v>
      </c>
      <c r="B22" s="10" t="s">
        <v>70</v>
      </c>
      <c r="C22" s="19">
        <f>SUMIFS($E$7:$E$13,$B$7:$B$13,"CAA-5",$D$7:$D$13,"&lt;&gt;VAGO")</f>
        <v>0</v>
      </c>
      <c r="D22" s="19">
        <f>SUMIFS($E$7:$E$13,$B$7:$B$13,"CAA-5",$D$7:$D$13,"VAGO")</f>
        <v>0</v>
      </c>
      <c r="E22" s="19">
        <f t="shared" si="1"/>
        <v>0</v>
      </c>
      <c r="F22" s="23"/>
      <c r="G22" s="21">
        <f>SUMIF($B$7:$B$13,"CAA-5",$G$7:$G$13)</f>
        <v>0</v>
      </c>
      <c r="H22" s="21">
        <f>SUMIF($B$7:$B$13,"CAA-5",$H$7:$H$13)</f>
        <v>0</v>
      </c>
      <c r="I22" s="21">
        <f>SUMIF($B$7:$B$13,"CAA-5",$I$7:$I$13)</f>
        <v>0</v>
      </c>
      <c r="J22" s="21">
        <f>SUMIF($B$7:$B$13,"CAA-5",$J$7:$J$13)</f>
        <v>0</v>
      </c>
    </row>
    <row r="23" spans="1:10" x14ac:dyDescent="0.25">
      <c r="A23" s="15" t="s">
        <v>71</v>
      </c>
      <c r="B23" s="17"/>
      <c r="C23" s="16">
        <f ca="1">SUM(C12:C22)</f>
        <v>7</v>
      </c>
      <c r="D23" s="16">
        <f ca="1">SUM(D12:D22)</f>
        <v>0</v>
      </c>
      <c r="E23" s="16">
        <f ca="1">SUM(E12:E22)</f>
        <v>7</v>
      </c>
      <c r="F23" s="17"/>
      <c r="G23" s="26">
        <f ca="1">SUM(G12:G22)</f>
        <v>0</v>
      </c>
      <c r="H23" s="26">
        <f ca="1">SUM(H12:H22)</f>
        <v>12366.33</v>
      </c>
      <c r="I23" s="26">
        <f ca="1">SUM(I12:I22)</f>
        <v>23521.24</v>
      </c>
      <c r="J23" s="26">
        <f ca="1">SUM(J12:J22)</f>
        <v>35887.57</v>
      </c>
    </row>
    <row r="24" spans="1:10" x14ac:dyDescent="0.25">
      <c r="A24" s="22"/>
      <c r="B24" s="22"/>
      <c r="C24" s="22"/>
      <c r="D24" s="22"/>
      <c r="E24" s="22"/>
      <c r="F24" s="22"/>
      <c r="G24" s="22"/>
      <c r="H24" s="13"/>
      <c r="I24" s="13"/>
      <c r="J24" s="27"/>
    </row>
    <row r="25" spans="1:10" x14ac:dyDescent="0.25">
      <c r="A25" s="69" t="s">
        <v>72</v>
      </c>
      <c r="B25" s="51"/>
      <c r="C25" s="51"/>
      <c r="D25" s="51"/>
      <c r="E25" s="51"/>
      <c r="F25" s="51"/>
      <c r="G25" s="51"/>
      <c r="H25" s="51"/>
      <c r="I25" s="52"/>
      <c r="J25" s="22"/>
    </row>
    <row r="26" spans="1:10" ht="45" x14ac:dyDescent="0.25">
      <c r="A26" s="5" t="s">
        <v>73</v>
      </c>
      <c r="B26" s="5" t="s">
        <v>74</v>
      </c>
      <c r="C26" s="5" t="s">
        <v>75</v>
      </c>
      <c r="D26" s="5" t="s">
        <v>76</v>
      </c>
      <c r="E26" s="5" t="s">
        <v>77</v>
      </c>
      <c r="F26" s="5" t="s">
        <v>78</v>
      </c>
      <c r="G26" s="5" t="s">
        <v>79</v>
      </c>
      <c r="H26" s="5" t="s">
        <v>80</v>
      </c>
      <c r="I26" s="5" t="s">
        <v>81</v>
      </c>
      <c r="J26" s="28"/>
    </row>
    <row r="27" spans="1:10" x14ac:dyDescent="0.25">
      <c r="A27" s="29" t="s">
        <v>82</v>
      </c>
      <c r="B27" s="30" t="s">
        <v>1</v>
      </c>
      <c r="C27" s="8" t="s">
        <v>39</v>
      </c>
      <c r="D27" s="9" t="s">
        <v>25</v>
      </c>
      <c r="E27" s="10">
        <v>1</v>
      </c>
      <c r="F27" s="31" t="s">
        <v>83</v>
      </c>
      <c r="G27" s="11">
        <v>7324.77</v>
      </c>
      <c r="H27" s="11">
        <v>2657.77</v>
      </c>
      <c r="I27" s="12">
        <f t="shared" ref="I27:I30" si="2">SUM(G27:H27)</f>
        <v>9982.5400000000009</v>
      </c>
      <c r="J27" s="22"/>
    </row>
    <row r="28" spans="1:10" x14ac:dyDescent="0.25">
      <c r="A28" s="29" t="s">
        <v>84</v>
      </c>
      <c r="B28" s="30" t="s">
        <v>3</v>
      </c>
      <c r="C28" s="8" t="s">
        <v>85</v>
      </c>
      <c r="D28" s="9" t="s">
        <v>25</v>
      </c>
      <c r="E28" s="10">
        <v>1</v>
      </c>
      <c r="F28" s="31" t="s">
        <v>86</v>
      </c>
      <c r="G28" s="11">
        <v>8075.56</v>
      </c>
      <c r="H28" s="11">
        <v>3720.87</v>
      </c>
      <c r="I28" s="12">
        <f t="shared" si="2"/>
        <v>11796.43</v>
      </c>
      <c r="J28" s="22"/>
    </row>
    <row r="29" spans="1:10" x14ac:dyDescent="0.25">
      <c r="A29" s="29" t="s">
        <v>87</v>
      </c>
      <c r="B29" s="30" t="s">
        <v>3</v>
      </c>
      <c r="C29" s="8" t="s">
        <v>88</v>
      </c>
      <c r="D29" s="9" t="s">
        <v>25</v>
      </c>
      <c r="E29" s="10">
        <v>1</v>
      </c>
      <c r="F29" s="29" t="s">
        <v>239</v>
      </c>
      <c r="G29" s="11">
        <v>7324.77</v>
      </c>
      <c r="H29" s="11">
        <v>3720.87</v>
      </c>
      <c r="I29" s="12">
        <f t="shared" si="2"/>
        <v>11045.64</v>
      </c>
      <c r="J29" s="22"/>
    </row>
    <row r="30" spans="1:10" x14ac:dyDescent="0.25">
      <c r="A30" s="29" t="s">
        <v>89</v>
      </c>
      <c r="B30" s="30" t="s">
        <v>3</v>
      </c>
      <c r="C30" s="8" t="s">
        <v>39</v>
      </c>
      <c r="D30" s="9" t="s">
        <v>25</v>
      </c>
      <c r="E30" s="10">
        <v>1</v>
      </c>
      <c r="F30" s="29" t="s">
        <v>240</v>
      </c>
      <c r="G30" s="11">
        <v>5512.99</v>
      </c>
      <c r="H30" s="11">
        <v>3720.87</v>
      </c>
      <c r="I30" s="12">
        <f t="shared" si="2"/>
        <v>9233.86</v>
      </c>
      <c r="J30" s="22"/>
    </row>
    <row r="31" spans="1:10" ht="45" x14ac:dyDescent="0.25">
      <c r="A31" s="15" t="s">
        <v>90</v>
      </c>
      <c r="B31" s="15" t="s">
        <v>91</v>
      </c>
      <c r="C31" s="16" t="s">
        <v>92</v>
      </c>
      <c r="D31" s="16" t="s">
        <v>93</v>
      </c>
      <c r="E31" s="16" t="s">
        <v>94</v>
      </c>
      <c r="F31" s="32"/>
      <c r="G31" s="16" t="s">
        <v>95</v>
      </c>
      <c r="H31" s="16" t="s">
        <v>96</v>
      </c>
      <c r="I31" s="16" t="s">
        <v>97</v>
      </c>
      <c r="J31" s="22"/>
    </row>
    <row r="32" spans="1:10" x14ac:dyDescent="0.25">
      <c r="A32" s="18" t="s">
        <v>98</v>
      </c>
      <c r="B32" s="33" t="s">
        <v>99</v>
      </c>
      <c r="C32" s="19">
        <f ca="1">SUMIFS($E$30:$E$33,$B$30:$B$33,"FDA",$D$30:$D$33,"&lt;&gt;VAGO")</f>
        <v>0</v>
      </c>
      <c r="D32" s="19">
        <f ca="1">SUMIFS($E$30:$E$33,$B$30:$B$33,"FDA",$D$30:$D$33,"VAGO")</f>
        <v>0</v>
      </c>
      <c r="E32" s="19">
        <f t="shared" ref="E32:E36" ca="1" si="3">C32+D32</f>
        <v>0</v>
      </c>
      <c r="F32" s="20"/>
      <c r="G32" s="12">
        <f ca="1">SUMIF($B$30:$B$33,"FDA",$G$30:$G$33)</f>
        <v>0</v>
      </c>
      <c r="H32" s="12">
        <f ca="1">SUMIF($B$30:$B$33,"FDA",$H$30:$H$33)</f>
        <v>0</v>
      </c>
      <c r="I32" s="12">
        <f ca="1">SUMIF($B$30:$B$33,"FDA",$I$30:$I$33)</f>
        <v>0</v>
      </c>
      <c r="J32" s="13"/>
    </row>
    <row r="33" spans="1:10" x14ac:dyDescent="0.25">
      <c r="A33" s="18" t="s">
        <v>100</v>
      </c>
      <c r="B33" s="33" t="s">
        <v>101</v>
      </c>
      <c r="C33" s="19">
        <f ca="1">SUMIFS($E$30:$E$33,$B$30:$B$33,"FDA-1",$D$30:$D$33,"&lt;&gt;VAGO")</f>
        <v>0</v>
      </c>
      <c r="D33" s="19">
        <f ca="1">SUMIFS($E$30:$E$33,$B$30:$B$33,"FDA-1",$D$30:$D$33,"VAGO")</f>
        <v>0</v>
      </c>
      <c r="E33" s="19">
        <f t="shared" ca="1" si="3"/>
        <v>0</v>
      </c>
      <c r="F33" s="20"/>
      <c r="G33" s="12">
        <f ca="1">SUMIF($B$30:$B$33,"FDA-1",$G$30:$G$33)</f>
        <v>0</v>
      </c>
      <c r="H33" s="12">
        <f ca="1">SUMIF($B$30:$B$33,"FDA-1",$H$30:$H$33)</f>
        <v>0</v>
      </c>
      <c r="I33" s="12">
        <f ca="1">SUMIF($B$30:$B$33,"FDA-1",$I$30:$I$33)</f>
        <v>0</v>
      </c>
      <c r="J33" s="13"/>
    </row>
    <row r="34" spans="1:10" x14ac:dyDescent="0.25">
      <c r="A34" s="18" t="s">
        <v>102</v>
      </c>
      <c r="B34" s="33" t="s">
        <v>103</v>
      </c>
      <c r="C34" s="19">
        <f>SUMIFS($E$30:$E$33,$B$30:$B$33,"FDA-2",$D$30:$D$33,"&lt;&gt;VAGO")</f>
        <v>0</v>
      </c>
      <c r="D34" s="19">
        <f>SUMIFS($E$30:$E$33,$B$30:$B$33,"FDA-2",$D$30:$D$33,"VAGO")</f>
        <v>0</v>
      </c>
      <c r="E34" s="19">
        <f t="shared" si="3"/>
        <v>0</v>
      </c>
      <c r="F34" s="23"/>
      <c r="G34" s="12">
        <f>SUMIF($B$30:$B$33,"FDA-2",$G$30:$G$33)</f>
        <v>0</v>
      </c>
      <c r="H34" s="12">
        <f>SUMIF($B$30:$B$33,"FDA-2",$H$30:$H$33)</f>
        <v>0</v>
      </c>
      <c r="I34" s="12">
        <f>SUMIF($B$30:$B$33,"FDA-2",$I$30:$I$33)</f>
        <v>0</v>
      </c>
      <c r="J34" s="13"/>
    </row>
    <row r="35" spans="1:10" x14ac:dyDescent="0.25">
      <c r="A35" s="18" t="s">
        <v>104</v>
      </c>
      <c r="B35" s="33" t="s">
        <v>3</v>
      </c>
      <c r="C35" s="19">
        <f>SUMIFS($E$30:$E$33,$B$30:$B$33,"FDA-3",$D$30:$D$33,"&lt;&gt;VAGO")</f>
        <v>1</v>
      </c>
      <c r="D35" s="19">
        <f>SUMIFS($E$30:$E$33,$B$30:$B$33,"FDA-3",$D$30:$D$33,"VAGO")</f>
        <v>0</v>
      </c>
      <c r="E35" s="19">
        <f t="shared" si="3"/>
        <v>1</v>
      </c>
      <c r="F35" s="25"/>
      <c r="G35" s="12">
        <f>SUMIF($B$30:$B$33,"FDA-3",$G$30:$G$33)</f>
        <v>5512.99</v>
      </c>
      <c r="H35" s="12">
        <f>SUMIF($B$30:$B$33,"FDA-3",$H$30:$H$33)</f>
        <v>3720.87</v>
      </c>
      <c r="I35" s="12">
        <f>SUMIF($B$30:$B$33,"FDA-3",$I$30:$I$33)</f>
        <v>9233.86</v>
      </c>
      <c r="J35" s="13"/>
    </row>
    <row r="36" spans="1:10" x14ac:dyDescent="0.25">
      <c r="A36" s="18" t="s">
        <v>105</v>
      </c>
      <c r="B36" s="33" t="s">
        <v>1</v>
      </c>
      <c r="C36" s="19">
        <f>SUMIFS($E$30:$E$33,$B$30:$B$33,"FDA-4",$D$30:$D$33,"&lt;&gt;VAGO")</f>
        <v>0</v>
      </c>
      <c r="D36" s="19">
        <f>SUMIFS($E$30:$E$33,$B$30:$B$33,"FDA-4",$D$30:$D$33,"VAGO")</f>
        <v>0</v>
      </c>
      <c r="E36" s="19">
        <f t="shared" si="3"/>
        <v>0</v>
      </c>
      <c r="F36" s="23"/>
      <c r="G36" s="12">
        <f>SUMIF($B$30:$B$33,"FDA-4",$G$30:$G$33)</f>
        <v>0</v>
      </c>
      <c r="H36" s="12">
        <f>SUMIF($B$30:$B$33,"FDA-4",$H$30:$H$33)</f>
        <v>0</v>
      </c>
      <c r="I36" s="12">
        <f>SUMIF($B$30:$B$33,"FDA-4",$I$30:$I$33)</f>
        <v>0</v>
      </c>
      <c r="J36" s="13"/>
    </row>
    <row r="37" spans="1:10" ht="30" x14ac:dyDescent="0.25">
      <c r="A37" s="15" t="s">
        <v>106</v>
      </c>
      <c r="B37" s="32"/>
      <c r="C37" s="16">
        <f t="shared" ref="C37:E37" ca="1" si="4">SUM(C33:C36)</f>
        <v>4</v>
      </c>
      <c r="D37" s="16">
        <f t="shared" ca="1" si="4"/>
        <v>0</v>
      </c>
      <c r="E37" s="16">
        <f t="shared" ca="1" si="4"/>
        <v>4</v>
      </c>
      <c r="F37" s="32"/>
      <c r="G37" s="34">
        <f t="shared" ref="G37:I37" ca="1" si="5">SUM(G32:G36)</f>
        <v>28238.09</v>
      </c>
      <c r="H37" s="34">
        <f t="shared" ca="1" si="5"/>
        <v>13820.380000000001</v>
      </c>
      <c r="I37" s="34">
        <f t="shared" ca="1" si="5"/>
        <v>42058.47</v>
      </c>
      <c r="J37" s="13"/>
    </row>
    <row r="38" spans="1:10" x14ac:dyDescent="0.25">
      <c r="A38" s="27"/>
      <c r="B38" s="27"/>
      <c r="C38" s="27"/>
      <c r="D38" s="27"/>
      <c r="E38" s="27"/>
      <c r="F38" s="27"/>
      <c r="G38" s="27"/>
      <c r="H38" s="27"/>
      <c r="I38" s="3"/>
      <c r="J38" s="13"/>
    </row>
    <row r="39" spans="1:10" x14ac:dyDescent="0.25">
      <c r="A39" s="69" t="s">
        <v>107</v>
      </c>
      <c r="B39" s="51"/>
      <c r="C39" s="51"/>
      <c r="D39" s="51"/>
      <c r="E39" s="51"/>
      <c r="F39" s="51"/>
      <c r="G39" s="51"/>
      <c r="H39" s="51"/>
      <c r="I39" s="52"/>
      <c r="J39" s="13"/>
    </row>
    <row r="40" spans="1:10" ht="45" x14ac:dyDescent="0.25">
      <c r="A40" s="35" t="s">
        <v>108</v>
      </c>
      <c r="B40" s="5" t="s">
        <v>109</v>
      </c>
      <c r="C40" s="5" t="s">
        <v>110</v>
      </c>
      <c r="D40" s="5" t="s">
        <v>111</v>
      </c>
      <c r="E40" s="5" t="s">
        <v>112</v>
      </c>
      <c r="F40" s="5" t="s">
        <v>113</v>
      </c>
      <c r="G40" s="5" t="s">
        <v>114</v>
      </c>
      <c r="H40" s="5" t="s">
        <v>115</v>
      </c>
      <c r="I40" s="5" t="s">
        <v>116</v>
      </c>
      <c r="J40" s="3"/>
    </row>
    <row r="41" spans="1:10" ht="15" customHeight="1" x14ac:dyDescent="0.25">
      <c r="A41" s="36"/>
      <c r="B41" s="37" t="s">
        <v>4</v>
      </c>
      <c r="C41" s="37"/>
      <c r="D41" s="9" t="s">
        <v>25</v>
      </c>
      <c r="E41" s="10">
        <v>1</v>
      </c>
      <c r="F41" s="38" t="s">
        <v>250</v>
      </c>
      <c r="G41" s="11">
        <v>7691.01</v>
      </c>
      <c r="H41" s="11">
        <v>1200.69</v>
      </c>
      <c r="I41" s="12">
        <f>SUM(G41:H41)</f>
        <v>8891.7000000000007</v>
      </c>
      <c r="J41" s="13"/>
    </row>
    <row r="42" spans="1:10" ht="15" customHeight="1" x14ac:dyDescent="0.25">
      <c r="A42" s="39"/>
      <c r="B42" s="37" t="s">
        <v>4</v>
      </c>
      <c r="C42" s="9"/>
      <c r="D42" s="9" t="s">
        <v>25</v>
      </c>
      <c r="E42" s="10">
        <v>1</v>
      </c>
      <c r="F42" s="29" t="s">
        <v>244</v>
      </c>
      <c r="G42" s="11">
        <v>7324.77</v>
      </c>
      <c r="H42" s="11">
        <v>1200.69</v>
      </c>
      <c r="I42" s="12">
        <f t="shared" ref="I42:I75" si="6">SUM(G42:H42)</f>
        <v>8525.4600000000009</v>
      </c>
      <c r="J42" s="13"/>
    </row>
    <row r="43" spans="1:10" ht="15" customHeight="1" x14ac:dyDescent="0.25">
      <c r="A43" s="39"/>
      <c r="B43" s="37" t="s">
        <v>4</v>
      </c>
      <c r="C43" s="9"/>
      <c r="D43" s="9" t="s">
        <v>25</v>
      </c>
      <c r="E43" s="10">
        <v>1</v>
      </c>
      <c r="F43" s="29" t="s">
        <v>242</v>
      </c>
      <c r="G43" s="11">
        <v>7691.01</v>
      </c>
      <c r="H43" s="11">
        <v>1200.69</v>
      </c>
      <c r="I43" s="12">
        <f t="shared" si="6"/>
        <v>8891.7000000000007</v>
      </c>
      <c r="J43" s="13"/>
    </row>
    <row r="44" spans="1:10" ht="15" customHeight="1" x14ac:dyDescent="0.25">
      <c r="A44" s="39"/>
      <c r="B44" s="37" t="s">
        <v>4</v>
      </c>
      <c r="C44" s="9"/>
      <c r="D44" s="9" t="s">
        <v>25</v>
      </c>
      <c r="E44" s="10">
        <v>1</v>
      </c>
      <c r="F44" s="29" t="s">
        <v>117</v>
      </c>
      <c r="G44" s="11">
        <v>7324.77</v>
      </c>
      <c r="H44" s="11">
        <v>1200.69</v>
      </c>
      <c r="I44" s="12">
        <f t="shared" si="6"/>
        <v>8525.4600000000009</v>
      </c>
      <c r="J44" s="13"/>
    </row>
    <row r="45" spans="1:10" ht="15" customHeight="1" x14ac:dyDescent="0.25">
      <c r="A45" s="39"/>
      <c r="B45" s="37" t="s">
        <v>4</v>
      </c>
      <c r="C45" s="9"/>
      <c r="D45" s="9" t="s">
        <v>25</v>
      </c>
      <c r="E45" s="10">
        <v>1</v>
      </c>
      <c r="F45" s="29" t="s">
        <v>118</v>
      </c>
      <c r="G45" s="11">
        <v>8075.56</v>
      </c>
      <c r="H45" s="11">
        <v>1200.69</v>
      </c>
      <c r="I45" s="12">
        <f t="shared" si="6"/>
        <v>9276.25</v>
      </c>
      <c r="J45" s="13"/>
    </row>
    <row r="46" spans="1:10" ht="15" customHeight="1" x14ac:dyDescent="0.25">
      <c r="A46" s="39"/>
      <c r="B46" s="37" t="s">
        <v>4</v>
      </c>
      <c r="C46" s="9"/>
      <c r="D46" s="9" t="s">
        <v>25</v>
      </c>
      <c r="E46" s="10">
        <v>1</v>
      </c>
      <c r="F46" s="29" t="s">
        <v>119</v>
      </c>
      <c r="G46" s="11">
        <v>7691.01</v>
      </c>
      <c r="H46" s="11">
        <v>1200.69</v>
      </c>
      <c r="I46" s="12">
        <f t="shared" si="6"/>
        <v>8891.7000000000007</v>
      </c>
      <c r="J46" s="13"/>
    </row>
    <row r="47" spans="1:10" ht="15" customHeight="1" x14ac:dyDescent="0.25">
      <c r="A47" s="39"/>
      <c r="B47" s="37" t="s">
        <v>4</v>
      </c>
      <c r="C47" s="9"/>
      <c r="D47" s="9" t="s">
        <v>25</v>
      </c>
      <c r="E47" s="10">
        <v>1</v>
      </c>
      <c r="F47" s="29" t="s">
        <v>120</v>
      </c>
      <c r="G47" s="11">
        <v>7324.77</v>
      </c>
      <c r="H47" s="11">
        <v>1200.69</v>
      </c>
      <c r="I47" s="12">
        <f t="shared" si="6"/>
        <v>8525.4600000000009</v>
      </c>
      <c r="J47" s="13"/>
    </row>
    <row r="48" spans="1:10" ht="15" customHeight="1" x14ac:dyDescent="0.25">
      <c r="A48" s="39"/>
      <c r="B48" s="37" t="s">
        <v>4</v>
      </c>
      <c r="C48" s="9"/>
      <c r="D48" s="9" t="s">
        <v>25</v>
      </c>
      <c r="E48" s="10">
        <v>1</v>
      </c>
      <c r="F48" s="29" t="s">
        <v>243</v>
      </c>
      <c r="G48" s="11">
        <v>7324.77</v>
      </c>
      <c r="H48" s="11">
        <v>1200.69</v>
      </c>
      <c r="I48" s="12">
        <f t="shared" si="6"/>
        <v>8525.4600000000009</v>
      </c>
      <c r="J48" s="13"/>
    </row>
    <row r="49" spans="1:10" ht="15" customHeight="1" x14ac:dyDescent="0.25">
      <c r="A49" s="39"/>
      <c r="B49" s="37" t="s">
        <v>4</v>
      </c>
      <c r="C49" s="9"/>
      <c r="D49" s="9" t="s">
        <v>25</v>
      </c>
      <c r="E49" s="10">
        <v>1</v>
      </c>
      <c r="F49" s="29" t="s">
        <v>245</v>
      </c>
      <c r="G49" s="11">
        <v>7691.01</v>
      </c>
      <c r="H49" s="11">
        <v>1200.69</v>
      </c>
      <c r="I49" s="12">
        <f t="shared" si="6"/>
        <v>8891.7000000000007</v>
      </c>
      <c r="J49" s="13"/>
    </row>
    <row r="50" spans="1:10" ht="15" customHeight="1" x14ac:dyDescent="0.25">
      <c r="A50" s="39"/>
      <c r="B50" s="37" t="s">
        <v>4</v>
      </c>
      <c r="C50" s="9"/>
      <c r="D50" s="9" t="s">
        <v>25</v>
      </c>
      <c r="E50" s="10">
        <v>1</v>
      </c>
      <c r="F50" s="29" t="s">
        <v>121</v>
      </c>
      <c r="G50" s="11">
        <v>7691.01</v>
      </c>
      <c r="H50" s="11">
        <v>1200.69</v>
      </c>
      <c r="I50" s="12">
        <f t="shared" si="6"/>
        <v>8891.7000000000007</v>
      </c>
      <c r="J50" s="13"/>
    </row>
    <row r="51" spans="1:10" ht="15" customHeight="1" x14ac:dyDescent="0.25">
      <c r="A51" s="39"/>
      <c r="B51" s="37" t="s">
        <v>4</v>
      </c>
      <c r="C51" s="9"/>
      <c r="D51" s="9" t="s">
        <v>25</v>
      </c>
      <c r="E51" s="10">
        <v>1</v>
      </c>
      <c r="F51" s="29" t="s">
        <v>246</v>
      </c>
      <c r="G51" s="11">
        <v>7324.77</v>
      </c>
      <c r="H51" s="11">
        <v>1200.69</v>
      </c>
      <c r="I51" s="12">
        <f t="shared" si="6"/>
        <v>8525.4600000000009</v>
      </c>
      <c r="J51" s="13"/>
    </row>
    <row r="52" spans="1:10" ht="15" customHeight="1" x14ac:dyDescent="0.25">
      <c r="A52" s="39"/>
      <c r="B52" s="37" t="s">
        <v>4</v>
      </c>
      <c r="C52" s="9"/>
      <c r="D52" s="9" t="s">
        <v>25</v>
      </c>
      <c r="E52" s="10">
        <v>1</v>
      </c>
      <c r="F52" s="29" t="s">
        <v>122</v>
      </c>
      <c r="G52" s="11">
        <v>2186.5700000000002</v>
      </c>
      <c r="H52" s="11">
        <v>1200.69</v>
      </c>
      <c r="I52" s="12">
        <f t="shared" si="6"/>
        <v>3387.26</v>
      </c>
      <c r="J52" s="13"/>
    </row>
    <row r="53" spans="1:10" ht="15" customHeight="1" x14ac:dyDescent="0.25">
      <c r="A53" s="39"/>
      <c r="B53" s="37" t="s">
        <v>4</v>
      </c>
      <c r="C53" s="9"/>
      <c r="D53" s="9" t="s">
        <v>25</v>
      </c>
      <c r="E53" s="10">
        <v>1</v>
      </c>
      <c r="F53" s="29" t="s">
        <v>123</v>
      </c>
      <c r="G53" s="11">
        <v>4762.33</v>
      </c>
      <c r="H53" s="11">
        <v>1200.69</v>
      </c>
      <c r="I53" s="12">
        <f>SUM(G53:H53)</f>
        <v>5963.02</v>
      </c>
      <c r="J53" s="13"/>
    </row>
    <row r="54" spans="1:10" ht="15" customHeight="1" x14ac:dyDescent="0.25">
      <c r="A54" s="39"/>
      <c r="B54" s="37" t="s">
        <v>4</v>
      </c>
      <c r="C54" s="9"/>
      <c r="D54" s="9" t="s">
        <v>25</v>
      </c>
      <c r="E54" s="10">
        <v>1</v>
      </c>
      <c r="F54" s="29" t="s">
        <v>249</v>
      </c>
      <c r="G54" s="11">
        <v>4762.33</v>
      </c>
      <c r="H54" s="11">
        <v>1200.69</v>
      </c>
      <c r="I54" s="12">
        <f t="shared" si="6"/>
        <v>5963.02</v>
      </c>
      <c r="J54" s="13"/>
    </row>
    <row r="55" spans="1:10" ht="15" customHeight="1" x14ac:dyDescent="0.25">
      <c r="A55" s="39"/>
      <c r="B55" s="37" t="s">
        <v>4</v>
      </c>
      <c r="C55" s="9"/>
      <c r="D55" s="9" t="s">
        <v>25</v>
      </c>
      <c r="E55" s="10">
        <v>1</v>
      </c>
      <c r="F55" s="29" t="s">
        <v>124</v>
      </c>
      <c r="G55" s="11">
        <v>5512.99</v>
      </c>
      <c r="H55" s="11">
        <v>1200.69</v>
      </c>
      <c r="I55" s="12">
        <f t="shared" si="6"/>
        <v>6713.68</v>
      </c>
      <c r="J55" s="13"/>
    </row>
    <row r="56" spans="1:10" ht="15" customHeight="1" x14ac:dyDescent="0.25">
      <c r="A56" s="39"/>
      <c r="B56" s="37" t="s">
        <v>4</v>
      </c>
      <c r="C56" s="9"/>
      <c r="D56" s="9" t="s">
        <v>25</v>
      </c>
      <c r="E56" s="10">
        <v>1</v>
      </c>
      <c r="F56" s="29" t="s">
        <v>125</v>
      </c>
      <c r="G56" s="11">
        <v>4762.33</v>
      </c>
      <c r="H56" s="11">
        <v>1200.69</v>
      </c>
      <c r="I56" s="12">
        <f t="shared" si="6"/>
        <v>5963.02</v>
      </c>
      <c r="J56" s="13"/>
    </row>
    <row r="57" spans="1:10" ht="15" customHeight="1" x14ac:dyDescent="0.25">
      <c r="A57" s="39"/>
      <c r="B57" s="37" t="s">
        <v>4</v>
      </c>
      <c r="C57" s="9"/>
      <c r="D57" s="9" t="s">
        <v>25</v>
      </c>
      <c r="E57" s="10">
        <v>1</v>
      </c>
      <c r="F57" s="29" t="s">
        <v>126</v>
      </c>
      <c r="G57" s="11">
        <v>5046.58</v>
      </c>
      <c r="H57" s="11">
        <v>1200.69</v>
      </c>
      <c r="I57" s="12">
        <f t="shared" si="6"/>
        <v>6247.27</v>
      </c>
      <c r="J57" s="13"/>
    </row>
    <row r="58" spans="1:10" ht="15" customHeight="1" x14ac:dyDescent="0.25">
      <c r="A58" s="39"/>
      <c r="B58" s="37" t="s">
        <v>4</v>
      </c>
      <c r="C58" s="9"/>
      <c r="D58" s="9" t="s">
        <v>25</v>
      </c>
      <c r="E58" s="10">
        <v>1</v>
      </c>
      <c r="F58" s="29" t="s">
        <v>127</v>
      </c>
      <c r="G58" s="11">
        <v>4712.03</v>
      </c>
      <c r="H58" s="11">
        <v>1200.69</v>
      </c>
      <c r="I58" s="12">
        <f t="shared" si="6"/>
        <v>5912.7199999999993</v>
      </c>
      <c r="J58" s="13"/>
    </row>
    <row r="59" spans="1:10" ht="15" customHeight="1" x14ac:dyDescent="0.25">
      <c r="A59" s="39"/>
      <c r="B59" s="37" t="s">
        <v>4</v>
      </c>
      <c r="C59" s="9"/>
      <c r="D59" s="9" t="s">
        <v>128</v>
      </c>
      <c r="E59" s="10">
        <v>1</v>
      </c>
      <c r="F59" s="29" t="s">
        <v>229</v>
      </c>
      <c r="G59" s="11">
        <v>0</v>
      </c>
      <c r="H59" s="11">
        <v>1200.69</v>
      </c>
      <c r="I59" s="12">
        <f t="shared" si="6"/>
        <v>1200.69</v>
      </c>
      <c r="J59" s="13"/>
    </row>
    <row r="60" spans="1:10" ht="15" customHeight="1" x14ac:dyDescent="0.25">
      <c r="A60" s="39"/>
      <c r="B60" s="37" t="s">
        <v>4</v>
      </c>
      <c r="C60" s="9"/>
      <c r="D60" s="9" t="s">
        <v>128</v>
      </c>
      <c r="E60" s="10">
        <v>1</v>
      </c>
      <c r="F60" s="29" t="s">
        <v>230</v>
      </c>
      <c r="G60" s="11">
        <v>0</v>
      </c>
      <c r="H60" s="11">
        <v>1200.69</v>
      </c>
      <c r="I60" s="12">
        <f t="shared" si="6"/>
        <v>1200.69</v>
      </c>
      <c r="J60" s="13"/>
    </row>
    <row r="61" spans="1:10" ht="15" customHeight="1" x14ac:dyDescent="0.25">
      <c r="A61" s="39"/>
      <c r="B61" s="37" t="s">
        <v>5</v>
      </c>
      <c r="C61" s="9"/>
      <c r="D61" s="9" t="s">
        <v>25</v>
      </c>
      <c r="E61" s="10">
        <v>1</v>
      </c>
      <c r="F61" s="29" t="s">
        <v>129</v>
      </c>
      <c r="G61" s="11">
        <v>8075.56</v>
      </c>
      <c r="H61" s="11">
        <v>732.55</v>
      </c>
      <c r="I61" s="12">
        <f t="shared" si="6"/>
        <v>8808.11</v>
      </c>
      <c r="J61" s="13"/>
    </row>
    <row r="62" spans="1:10" ht="15" customHeight="1" x14ac:dyDescent="0.25">
      <c r="A62" s="39"/>
      <c r="B62" s="37" t="s">
        <v>5</v>
      </c>
      <c r="C62" s="9"/>
      <c r="D62" s="9" t="s">
        <v>25</v>
      </c>
      <c r="E62" s="10">
        <v>1</v>
      </c>
      <c r="F62" s="29" t="s">
        <v>130</v>
      </c>
      <c r="G62" s="11">
        <v>5046.58</v>
      </c>
      <c r="H62" s="11">
        <v>732.55</v>
      </c>
      <c r="I62" s="12">
        <f t="shared" si="6"/>
        <v>5779.13</v>
      </c>
      <c r="J62" s="13"/>
    </row>
    <row r="63" spans="1:10" ht="15" customHeight="1" x14ac:dyDescent="0.25">
      <c r="A63" s="39"/>
      <c r="B63" s="37" t="s">
        <v>5</v>
      </c>
      <c r="C63" s="9"/>
      <c r="D63" s="9" t="s">
        <v>25</v>
      </c>
      <c r="E63" s="10">
        <v>1</v>
      </c>
      <c r="F63" s="29" t="s">
        <v>247</v>
      </c>
      <c r="G63" s="11">
        <v>5298.91</v>
      </c>
      <c r="H63" s="11">
        <v>732.55</v>
      </c>
      <c r="I63" s="12">
        <f t="shared" si="6"/>
        <v>6031.46</v>
      </c>
      <c r="J63" s="13"/>
    </row>
    <row r="64" spans="1:10" ht="15" customHeight="1" x14ac:dyDescent="0.25">
      <c r="A64" s="39"/>
      <c r="B64" s="37" t="s">
        <v>6</v>
      </c>
      <c r="C64" s="9"/>
      <c r="D64" s="9" t="s">
        <v>25</v>
      </c>
      <c r="E64" s="10">
        <v>1</v>
      </c>
      <c r="F64" s="29" t="s">
        <v>131</v>
      </c>
      <c r="G64" s="11">
        <v>2410.69</v>
      </c>
      <c r="H64" s="11">
        <v>436.04</v>
      </c>
      <c r="I64" s="12">
        <f t="shared" si="6"/>
        <v>2846.73</v>
      </c>
      <c r="J64" s="13"/>
    </row>
    <row r="65" spans="1:10" ht="15" customHeight="1" x14ac:dyDescent="0.25">
      <c r="A65" s="39"/>
      <c r="B65" s="37" t="s">
        <v>6</v>
      </c>
      <c r="C65" s="9"/>
      <c r="D65" s="9" t="s">
        <v>25</v>
      </c>
      <c r="E65" s="10">
        <v>1</v>
      </c>
      <c r="F65" s="29" t="s">
        <v>132</v>
      </c>
      <c r="G65" s="11">
        <v>2186.5700000000002</v>
      </c>
      <c r="H65" s="11">
        <v>436.04</v>
      </c>
      <c r="I65" s="12">
        <f t="shared" si="6"/>
        <v>2622.61</v>
      </c>
      <c r="J65" s="13"/>
    </row>
    <row r="66" spans="1:10" ht="15" customHeight="1" x14ac:dyDescent="0.25">
      <c r="A66" s="36"/>
      <c r="B66" s="37" t="s">
        <v>6</v>
      </c>
      <c r="C66" s="9"/>
      <c r="D66" s="9" t="s">
        <v>128</v>
      </c>
      <c r="E66" s="10">
        <v>1</v>
      </c>
      <c r="F66" s="29" t="s">
        <v>231</v>
      </c>
      <c r="G66" s="11">
        <v>0</v>
      </c>
      <c r="H66" s="11">
        <v>436.04</v>
      </c>
      <c r="I66" s="12">
        <f t="shared" si="6"/>
        <v>436.04</v>
      </c>
      <c r="J66" s="13"/>
    </row>
    <row r="67" spans="1:10" ht="15" customHeight="1" x14ac:dyDescent="0.25">
      <c r="A67" s="36"/>
      <c r="B67" s="37" t="s">
        <v>6</v>
      </c>
      <c r="C67" s="37"/>
      <c r="D67" s="8" t="s">
        <v>128</v>
      </c>
      <c r="E67" s="10">
        <v>1</v>
      </c>
      <c r="F67" s="31" t="s">
        <v>232</v>
      </c>
      <c r="G67" s="11">
        <v>0</v>
      </c>
      <c r="H67" s="11">
        <v>436.04</v>
      </c>
      <c r="I67" s="12">
        <f t="shared" si="6"/>
        <v>436.04</v>
      </c>
      <c r="J67" s="13"/>
    </row>
    <row r="68" spans="1:10" ht="15" customHeight="1" x14ac:dyDescent="0.25">
      <c r="A68" s="36"/>
      <c r="B68" s="37" t="s">
        <v>6</v>
      </c>
      <c r="C68" s="37"/>
      <c r="D68" s="8" t="s">
        <v>25</v>
      </c>
      <c r="E68" s="10">
        <v>1</v>
      </c>
      <c r="F68" s="31" t="s">
        <v>133</v>
      </c>
      <c r="G68" s="11">
        <v>5250.47</v>
      </c>
      <c r="H68" s="11">
        <v>436.04</v>
      </c>
      <c r="I68" s="12">
        <f t="shared" si="6"/>
        <v>5686.51</v>
      </c>
      <c r="J68" s="13"/>
    </row>
    <row r="69" spans="1:10" ht="15" customHeight="1" x14ac:dyDescent="0.25">
      <c r="A69" s="36"/>
      <c r="B69" s="37" t="s">
        <v>7</v>
      </c>
      <c r="C69" s="37"/>
      <c r="D69" s="8" t="s">
        <v>25</v>
      </c>
      <c r="E69" s="10">
        <v>1</v>
      </c>
      <c r="F69" s="38" t="s">
        <v>134</v>
      </c>
      <c r="G69" s="11">
        <v>2186.5700000000002</v>
      </c>
      <c r="H69" s="11">
        <v>401.16</v>
      </c>
      <c r="I69" s="12">
        <f t="shared" si="6"/>
        <v>2587.73</v>
      </c>
      <c r="J69" s="13"/>
    </row>
    <row r="70" spans="1:10" ht="15" customHeight="1" x14ac:dyDescent="0.25">
      <c r="A70" s="36"/>
      <c r="B70" s="37" t="s">
        <v>7</v>
      </c>
      <c r="C70" s="37"/>
      <c r="D70" s="8" t="s">
        <v>128</v>
      </c>
      <c r="E70" s="10">
        <v>1</v>
      </c>
      <c r="F70" s="38" t="s">
        <v>233</v>
      </c>
      <c r="G70" s="11">
        <v>0</v>
      </c>
      <c r="H70" s="11">
        <v>401.16</v>
      </c>
      <c r="I70" s="12">
        <f t="shared" si="6"/>
        <v>401.16</v>
      </c>
      <c r="J70" s="13"/>
    </row>
    <row r="71" spans="1:10" ht="15" customHeight="1" x14ac:dyDescent="0.25">
      <c r="A71" s="36"/>
      <c r="B71" s="40" t="s">
        <v>7</v>
      </c>
      <c r="C71" s="37"/>
      <c r="D71" s="8" t="s">
        <v>128</v>
      </c>
      <c r="E71" s="10">
        <v>1</v>
      </c>
      <c r="F71" s="38" t="s">
        <v>234</v>
      </c>
      <c r="G71" s="11">
        <v>0</v>
      </c>
      <c r="H71" s="11">
        <v>401.16</v>
      </c>
      <c r="I71" s="12">
        <f t="shared" si="6"/>
        <v>401.16</v>
      </c>
      <c r="J71" s="13"/>
    </row>
    <row r="72" spans="1:10" ht="15" customHeight="1" x14ac:dyDescent="0.25">
      <c r="A72" s="36"/>
      <c r="B72" s="40" t="s">
        <v>7</v>
      </c>
      <c r="C72" s="37"/>
      <c r="D72" s="8" t="s">
        <v>128</v>
      </c>
      <c r="E72" s="10">
        <v>1</v>
      </c>
      <c r="F72" s="38" t="s">
        <v>235</v>
      </c>
      <c r="G72" s="11">
        <v>0</v>
      </c>
      <c r="H72" s="11">
        <v>401.16</v>
      </c>
      <c r="I72" s="12">
        <f t="shared" si="6"/>
        <v>401.16</v>
      </c>
      <c r="J72" s="13"/>
    </row>
    <row r="73" spans="1:10" ht="15" customHeight="1" x14ac:dyDescent="0.25">
      <c r="A73" s="36"/>
      <c r="B73" s="40" t="s">
        <v>7</v>
      </c>
      <c r="C73" s="37"/>
      <c r="D73" s="8" t="s">
        <v>128</v>
      </c>
      <c r="E73" s="10">
        <v>1</v>
      </c>
      <c r="F73" s="38" t="s">
        <v>236</v>
      </c>
      <c r="G73" s="11">
        <v>0</v>
      </c>
      <c r="H73" s="11">
        <v>401.16</v>
      </c>
      <c r="I73" s="12">
        <f t="shared" si="6"/>
        <v>401.16</v>
      </c>
      <c r="J73" s="13"/>
    </row>
    <row r="74" spans="1:10" ht="15" customHeight="1" x14ac:dyDescent="0.25">
      <c r="A74" s="36"/>
      <c r="B74" s="40" t="s">
        <v>7</v>
      </c>
      <c r="C74" s="37"/>
      <c r="D74" s="8" t="s">
        <v>128</v>
      </c>
      <c r="E74" s="10">
        <v>1</v>
      </c>
      <c r="F74" s="38" t="s">
        <v>237</v>
      </c>
      <c r="G74" s="11">
        <v>0</v>
      </c>
      <c r="H74" s="11">
        <v>401.16</v>
      </c>
      <c r="I74" s="12">
        <f t="shared" si="6"/>
        <v>401.16</v>
      </c>
      <c r="J74" s="13"/>
    </row>
    <row r="75" spans="1:10" ht="15" customHeight="1" x14ac:dyDescent="0.25">
      <c r="A75" s="36"/>
      <c r="B75" s="40" t="s">
        <v>7</v>
      </c>
      <c r="C75" s="37"/>
      <c r="D75" s="8" t="s">
        <v>128</v>
      </c>
      <c r="E75" s="10">
        <v>1</v>
      </c>
      <c r="F75" s="38" t="s">
        <v>238</v>
      </c>
      <c r="G75" s="11">
        <v>0</v>
      </c>
      <c r="H75" s="11">
        <v>401.16</v>
      </c>
      <c r="I75" s="12">
        <f t="shared" si="6"/>
        <v>401.16</v>
      </c>
      <c r="J75" s="13"/>
    </row>
    <row r="76" spans="1:10" ht="45" x14ac:dyDescent="0.25">
      <c r="A76" s="15" t="s">
        <v>135</v>
      </c>
      <c r="B76" s="15" t="s">
        <v>136</v>
      </c>
      <c r="C76" s="16" t="s">
        <v>137</v>
      </c>
      <c r="D76" s="16" t="s">
        <v>138</v>
      </c>
      <c r="E76" s="16" t="s">
        <v>139</v>
      </c>
      <c r="F76" s="32"/>
      <c r="G76" s="16" t="s">
        <v>140</v>
      </c>
      <c r="H76" s="16" t="s">
        <v>141</v>
      </c>
      <c r="I76" s="16" t="s">
        <v>142</v>
      </c>
      <c r="J76" s="13"/>
    </row>
    <row r="77" spans="1:10" x14ac:dyDescent="0.25">
      <c r="A77" s="18" t="s">
        <v>143</v>
      </c>
      <c r="B77" s="33" t="s">
        <v>4</v>
      </c>
      <c r="C77" s="19">
        <f ca="1">SUMIFS($E$44:$E$78,$B$44:$B$78,"FGS-1",$D$44:$D$78,"&lt;&gt;VAGO")</f>
        <v>20</v>
      </c>
      <c r="D77" s="19">
        <f ca="1">SUMIFS($E$44:$E$78,$B$44:$B$78,"FGS-1",$D$44:$D$78,"VAGO")</f>
        <v>0</v>
      </c>
      <c r="E77" s="19">
        <f t="shared" ref="E77:E82" ca="1" si="7">C77+D77</f>
        <v>20</v>
      </c>
      <c r="F77" s="20"/>
      <c r="G77" s="12">
        <f>SUMIF($B$44:$B$63,"FGS-1",$G$44:$G$63)</f>
        <v>92192.830000000016</v>
      </c>
      <c r="H77" s="12">
        <f>SUMIF($B$44:$B$63,"FGS-1",$H$44:$H$63)</f>
        <v>20411.73</v>
      </c>
      <c r="I77" s="12">
        <f>SUMIF($B$44:$B$63,"FGS-1",$I$44:$I$63)</f>
        <v>112604.56000000003</v>
      </c>
      <c r="J77" s="13"/>
    </row>
    <row r="78" spans="1:10" x14ac:dyDescent="0.25">
      <c r="A78" s="18" t="s">
        <v>144</v>
      </c>
      <c r="B78" s="33" t="s">
        <v>145</v>
      </c>
      <c r="C78" s="19">
        <f>SUMIFS($E$44:$E$78,$B$44:$B$78,"FGS-2",$D$44:$D$78,"&lt;&gt;VAGO")</f>
        <v>3</v>
      </c>
      <c r="D78" s="19">
        <f>SUMIFS($E$44:$E$78,$B$44:$B$78,"FGS-2",$D$44:$D$78,"VAGO")</f>
        <v>0</v>
      </c>
      <c r="E78" s="19">
        <f t="shared" si="7"/>
        <v>3</v>
      </c>
      <c r="F78" s="23"/>
      <c r="G78" s="12">
        <f>SUMIF($B$64:$B$66,"FGS-2",$G$64:$G$66)</f>
        <v>0</v>
      </c>
      <c r="H78" s="12">
        <f>SUMIF($B$64:$B$66,"FGS-2",$H$64:$H$66)</f>
        <v>0</v>
      </c>
      <c r="I78" s="12">
        <f>SUMIF($B$64:$B$66,"FGS-2",$I$64:$I$66)</f>
        <v>0</v>
      </c>
      <c r="J78" s="13"/>
    </row>
    <row r="79" spans="1:10" x14ac:dyDescent="0.25">
      <c r="A79" s="18" t="s">
        <v>146</v>
      </c>
      <c r="B79" s="33" t="s">
        <v>147</v>
      </c>
      <c r="C79" s="19">
        <f>SUMIFS($E$44:$E$78,$B$44:$B$78,"FGS-3",$D$44:$D$78,"&lt;&gt;VAGO")</f>
        <v>0</v>
      </c>
      <c r="D79" s="19">
        <f>SUMIFS($E$44:$E$78,$B$44:$B$78,"FGS-3",$D$44:$D$78,"VAGO")</f>
        <v>0</v>
      </c>
      <c r="E79" s="19">
        <f t="shared" si="7"/>
        <v>0</v>
      </c>
      <c r="F79" s="23"/>
      <c r="G79" s="12">
        <f>SUMIF($B$44:$B$78,"FGS-3",$G$44:$G$78)</f>
        <v>0</v>
      </c>
      <c r="H79" s="12">
        <f>SUMIF($B$44:$B$78,"FGS-3",$G$44:$G$78)</f>
        <v>0</v>
      </c>
      <c r="I79" s="12">
        <f>SUMIF($B$44:$B$78,"FGS-3",$G$44:$G$78)</f>
        <v>0</v>
      </c>
      <c r="J79" s="13"/>
    </row>
    <row r="80" spans="1:10" x14ac:dyDescent="0.25">
      <c r="A80" s="24" t="s">
        <v>148</v>
      </c>
      <c r="B80" s="41" t="s">
        <v>149</v>
      </c>
      <c r="C80" s="19">
        <f>SUMIFS($E$44:$E$78,$B$44:$B$78,"FGA-1",$D$44:$D$78,"&lt;&gt;VAGO")</f>
        <v>5</v>
      </c>
      <c r="D80" s="19">
        <f>SUMIFS($E$44:$E$78,$B$44:$B$78,"FGA-1",$D$44:$D$78,"VAGO")</f>
        <v>0</v>
      </c>
      <c r="E80" s="19">
        <f t="shared" si="7"/>
        <v>5</v>
      </c>
      <c r="F80" s="25"/>
      <c r="G80" s="12">
        <f>SUMIF($B$67:$B$71,"FGA-1",$G$67:$G$71)</f>
        <v>5250.47</v>
      </c>
      <c r="H80" s="12">
        <f>SUMIF($B$67:$B$71,"FGA-1",$H$67:$H$71)</f>
        <v>872.08</v>
      </c>
      <c r="I80" s="12">
        <f>SUMIF($B$67:$B$71,"FGA-1",$I$67:$I$71)</f>
        <v>6122.55</v>
      </c>
      <c r="J80" s="13"/>
    </row>
    <row r="81" spans="1:10" x14ac:dyDescent="0.25">
      <c r="A81" s="18" t="s">
        <v>150</v>
      </c>
      <c r="B81" s="33" t="s">
        <v>7</v>
      </c>
      <c r="C81" s="19">
        <f>SUMIFS($E$44:$E$78,$B$44:$B$78,"FGA-2",$D$44:$D$78,"&lt;&gt;VAGO")</f>
        <v>7</v>
      </c>
      <c r="D81" s="19">
        <f>SUMIFS($E$44:$E$78,$B$44:$B$78,"FGA-2",$D$44:$D$78,"VAGO")</f>
        <v>0</v>
      </c>
      <c r="E81" s="19">
        <f t="shared" si="7"/>
        <v>7</v>
      </c>
      <c r="F81" s="25"/>
      <c r="G81" s="12">
        <f>SUMIF($B$72:$B$78,"FGA-2",$G$72:$G$78)</f>
        <v>0</v>
      </c>
      <c r="H81" s="12">
        <f>SUMIF($B$72:$B$78,"FGA-2",$H$72:$H$78)</f>
        <v>1604.64</v>
      </c>
      <c r="I81" s="12">
        <f>SUMIF($B$72:$B$78,"FGA-2",$I$72:$I$78)</f>
        <v>1604.64</v>
      </c>
      <c r="J81" s="13"/>
    </row>
    <row r="82" spans="1:10" x14ac:dyDescent="0.25">
      <c r="A82" s="18" t="s">
        <v>151</v>
      </c>
      <c r="B82" s="33" t="s">
        <v>152</v>
      </c>
      <c r="C82" s="19">
        <f>SUMIFS($E$44:$E$78,$B$44:$B$78,"FGA-3",$D$44:$D$78,"&lt;&gt;VAGO")</f>
        <v>0</v>
      </c>
      <c r="D82" s="19">
        <f>SUMIFS($E$44:$E$78,$B$44:$B$78,"FGA-3",$D$44:$D$78,"VAGO")</f>
        <v>0</v>
      </c>
      <c r="E82" s="19">
        <f t="shared" si="7"/>
        <v>0</v>
      </c>
      <c r="F82" s="23"/>
      <c r="G82" s="12">
        <f>SUMIF($B$44:$B$78,"FGA-3",$G$44:$G$78)</f>
        <v>0</v>
      </c>
      <c r="H82" s="12">
        <f>SUMIF($B$44:$B$78,"FGA-3",$G$44:$G$78)</f>
        <v>0</v>
      </c>
      <c r="I82" s="12">
        <f>SUMIF($B$44:$B$78,"FGA-3",$G$44:$G$78)</f>
        <v>0</v>
      </c>
      <c r="J82" s="13"/>
    </row>
    <row r="83" spans="1:10" ht="30" x14ac:dyDescent="0.25">
      <c r="A83" s="15" t="s">
        <v>153</v>
      </c>
      <c r="B83" s="32"/>
      <c r="C83" s="16">
        <f t="shared" ref="C83:E83" ca="1" si="8">SUM(C77:C82)</f>
        <v>35</v>
      </c>
      <c r="D83" s="16">
        <f t="shared" ca="1" si="8"/>
        <v>0</v>
      </c>
      <c r="E83" s="16">
        <f t="shared" ca="1" si="8"/>
        <v>35</v>
      </c>
      <c r="F83" s="32"/>
      <c r="G83" s="34">
        <f>SUM(G77:G82)</f>
        <v>97443.300000000017</v>
      </c>
      <c r="H83" s="34">
        <f>SUM(H77:H82)</f>
        <v>22888.45</v>
      </c>
      <c r="I83" s="34">
        <f>SUM(I77:I82)</f>
        <v>120331.75000000003</v>
      </c>
      <c r="J83" s="13"/>
    </row>
    <row r="84" spans="1:10" x14ac:dyDescent="0.25">
      <c r="A84" s="22"/>
      <c r="B84" s="22"/>
      <c r="C84" s="22"/>
      <c r="D84" s="22"/>
      <c r="E84" s="22"/>
      <c r="F84" s="22"/>
      <c r="G84" s="22"/>
      <c r="H84" s="22"/>
      <c r="I84" s="28"/>
      <c r="J84" s="28"/>
    </row>
    <row r="85" spans="1:10" ht="60" x14ac:dyDescent="0.25">
      <c r="A85" s="15"/>
      <c r="B85" s="15"/>
      <c r="C85" s="16" t="s">
        <v>154</v>
      </c>
      <c r="D85" s="16" t="s">
        <v>155</v>
      </c>
      <c r="E85" s="16" t="s">
        <v>156</v>
      </c>
      <c r="F85" s="17"/>
      <c r="G85" s="16" t="s">
        <v>157</v>
      </c>
      <c r="H85" s="16" t="s">
        <v>158</v>
      </c>
      <c r="I85" s="16" t="s">
        <v>159</v>
      </c>
      <c r="J85" s="28"/>
    </row>
    <row r="86" spans="1:10" ht="30" x14ac:dyDescent="0.25">
      <c r="A86" s="15" t="s">
        <v>160</v>
      </c>
      <c r="B86" s="17"/>
      <c r="C86" s="16">
        <f ca="1">SUM(C23+C37+C83)</f>
        <v>46</v>
      </c>
      <c r="D86" s="16">
        <f ca="1">SUM(D23+D37+D83)</f>
        <v>0</v>
      </c>
      <c r="E86" s="16">
        <f ca="1">SUM(E23+E37+E83)</f>
        <v>46</v>
      </c>
      <c r="F86" s="17"/>
      <c r="G86" s="34">
        <f ca="1">SUM(H23+G37+G83)</f>
        <v>185959.39</v>
      </c>
      <c r="H86" s="34">
        <f ca="1">SUM(I23+H37+H83)</f>
        <v>68541.39</v>
      </c>
      <c r="I86" s="34">
        <f ca="1">SUM(J23+I37+I83)</f>
        <v>254500.78000000003</v>
      </c>
      <c r="J86" s="28"/>
    </row>
    <row r="87" spans="1:10" x14ac:dyDescent="0.25">
      <c r="A87" s="22"/>
      <c r="B87" s="22"/>
      <c r="C87" s="22"/>
      <c r="D87" s="22"/>
      <c r="E87" s="22"/>
      <c r="F87" s="22"/>
      <c r="G87" s="22"/>
      <c r="H87" s="22"/>
      <c r="I87" s="28"/>
      <c r="J87" s="28"/>
    </row>
    <row r="88" spans="1:10" x14ac:dyDescent="0.25">
      <c r="A88" s="70" t="s">
        <v>161</v>
      </c>
      <c r="B88" s="51"/>
      <c r="C88" s="51"/>
      <c r="D88" s="51"/>
      <c r="E88" s="51"/>
      <c r="F88" s="52"/>
      <c r="G88" s="13"/>
      <c r="H88" s="22"/>
      <c r="I88" s="22"/>
      <c r="J88" s="22"/>
    </row>
    <row r="89" spans="1:10" x14ac:dyDescent="0.25">
      <c r="A89" s="71" t="s">
        <v>162</v>
      </c>
      <c r="B89" s="51"/>
      <c r="C89" s="51"/>
      <c r="D89" s="51"/>
      <c r="E89" s="51"/>
      <c r="F89" s="52"/>
      <c r="G89" s="13"/>
      <c r="H89" s="22"/>
      <c r="I89" s="22"/>
      <c r="J89" s="22"/>
    </row>
    <row r="90" spans="1:10" x14ac:dyDescent="0.25">
      <c r="A90" s="71" t="s">
        <v>163</v>
      </c>
      <c r="B90" s="51"/>
      <c r="C90" s="51"/>
      <c r="D90" s="51"/>
      <c r="E90" s="51"/>
      <c r="F90" s="52"/>
      <c r="G90" s="13"/>
      <c r="H90" s="22"/>
      <c r="I90" s="22"/>
      <c r="J90" s="22"/>
    </row>
    <row r="91" spans="1:10" x14ac:dyDescent="0.25">
      <c r="A91" s="67" t="s">
        <v>164</v>
      </c>
      <c r="B91" s="51"/>
      <c r="C91" s="51"/>
      <c r="D91" s="51"/>
      <c r="E91" s="51"/>
      <c r="F91" s="52"/>
      <c r="G91" s="13"/>
      <c r="H91" s="22"/>
      <c r="I91" s="22"/>
      <c r="J91" s="22"/>
    </row>
    <row r="92" spans="1:10" x14ac:dyDescent="0.25">
      <c r="A92" s="67" t="s">
        <v>165</v>
      </c>
      <c r="B92" s="51"/>
      <c r="C92" s="51"/>
      <c r="D92" s="51"/>
      <c r="E92" s="51"/>
      <c r="F92" s="52"/>
      <c r="G92" s="13"/>
      <c r="H92" s="22"/>
      <c r="I92" s="22"/>
      <c r="J92" s="22"/>
    </row>
    <row r="93" spans="1:10" x14ac:dyDescent="0.25">
      <c r="A93" s="67" t="s">
        <v>166</v>
      </c>
      <c r="B93" s="51"/>
      <c r="C93" s="51"/>
      <c r="D93" s="51"/>
      <c r="E93" s="51"/>
      <c r="F93" s="52"/>
      <c r="G93" s="13"/>
      <c r="H93" s="22"/>
      <c r="I93" s="22"/>
      <c r="J93" s="22"/>
    </row>
    <row r="94" spans="1:10" x14ac:dyDescent="0.25">
      <c r="A94" s="67"/>
      <c r="B94" s="51"/>
      <c r="C94" s="51"/>
      <c r="D94" s="51"/>
      <c r="E94" s="51"/>
      <c r="F94" s="52"/>
      <c r="G94" s="13"/>
      <c r="H94" s="22"/>
      <c r="I94" s="22"/>
      <c r="J94" s="22"/>
    </row>
    <row r="95" spans="1:10" x14ac:dyDescent="0.25">
      <c r="A95" s="67"/>
      <c r="B95" s="51"/>
      <c r="C95" s="51"/>
      <c r="D95" s="51"/>
      <c r="E95" s="51"/>
      <c r="F95" s="52"/>
      <c r="G95" s="13"/>
      <c r="H95" s="22"/>
      <c r="I95" s="22"/>
      <c r="J95" s="22"/>
    </row>
    <row r="96" spans="1:10" x14ac:dyDescent="0.25">
      <c r="A96" s="57"/>
      <c r="B96" s="51"/>
      <c r="C96" s="51"/>
      <c r="D96" s="51"/>
      <c r="E96" s="51"/>
      <c r="F96" s="52"/>
      <c r="G96" s="13"/>
      <c r="H96" s="22"/>
      <c r="I96" s="22"/>
      <c r="J96" s="22"/>
    </row>
    <row r="97" spans="1:10" x14ac:dyDescent="0.25">
      <c r="A97" s="57"/>
      <c r="B97" s="51"/>
      <c r="C97" s="51"/>
      <c r="D97" s="51"/>
      <c r="E97" s="51"/>
      <c r="F97" s="52"/>
      <c r="G97" s="13"/>
      <c r="H97" s="22"/>
      <c r="I97" s="22"/>
      <c r="J97" s="22"/>
    </row>
    <row r="98" spans="1:10" x14ac:dyDescent="0.25">
      <c r="A98" s="57"/>
      <c r="B98" s="51"/>
      <c r="C98" s="51"/>
      <c r="D98" s="51"/>
      <c r="E98" s="51"/>
      <c r="F98" s="52"/>
      <c r="G98" s="13"/>
      <c r="H98" s="22"/>
      <c r="I98" s="22"/>
      <c r="J98" s="22"/>
    </row>
    <row r="99" spans="1:10" x14ac:dyDescent="0.25">
      <c r="A99" s="57"/>
      <c r="B99" s="51"/>
      <c r="C99" s="51"/>
      <c r="D99" s="51"/>
      <c r="E99" s="51"/>
      <c r="F99" s="52"/>
      <c r="G99" s="13"/>
      <c r="H99" s="22"/>
      <c r="I99" s="22"/>
      <c r="J99" s="22"/>
    </row>
    <row r="100" spans="1:10" x14ac:dyDescent="0.25">
      <c r="A100" s="57"/>
      <c r="B100" s="51"/>
      <c r="C100" s="51"/>
      <c r="D100" s="51"/>
      <c r="E100" s="51"/>
      <c r="F100" s="52"/>
      <c r="G100" s="13"/>
      <c r="H100" s="22"/>
      <c r="I100" s="22"/>
      <c r="J100" s="22"/>
    </row>
    <row r="101" spans="1:10" x14ac:dyDescent="0.25">
      <c r="A101" s="72"/>
      <c r="B101" s="73"/>
      <c r="C101" s="73"/>
      <c r="D101" s="73"/>
      <c r="E101" s="73"/>
      <c r="F101" s="73"/>
      <c r="G101" s="13"/>
      <c r="H101" s="22"/>
      <c r="I101" s="22"/>
      <c r="J101" s="22"/>
    </row>
    <row r="102" spans="1:10" x14ac:dyDescent="0.25">
      <c r="A102" s="70" t="s">
        <v>167</v>
      </c>
      <c r="B102" s="51"/>
      <c r="C102" s="51"/>
      <c r="D102" s="51"/>
      <c r="E102" s="51"/>
      <c r="F102" s="52"/>
      <c r="G102" s="13"/>
      <c r="H102" s="22"/>
      <c r="I102" s="22"/>
      <c r="J102" s="22"/>
    </row>
    <row r="103" spans="1:10" x14ac:dyDescent="0.25">
      <c r="A103" s="56" t="s">
        <v>168</v>
      </c>
      <c r="B103" s="51"/>
      <c r="C103" s="51"/>
      <c r="D103" s="51"/>
      <c r="E103" s="51"/>
      <c r="F103" s="52"/>
      <c r="G103" s="13"/>
      <c r="H103" s="22"/>
      <c r="I103" s="22"/>
      <c r="J103" s="22"/>
    </row>
    <row r="104" spans="1:10" x14ac:dyDescent="0.25">
      <c r="A104" s="50" t="s">
        <v>169</v>
      </c>
      <c r="B104" s="51"/>
      <c r="C104" s="51"/>
      <c r="D104" s="51"/>
      <c r="E104" s="51"/>
      <c r="F104" s="52"/>
      <c r="G104" s="13"/>
      <c r="H104" s="22"/>
      <c r="I104" s="22"/>
      <c r="J104" s="22"/>
    </row>
    <row r="105" spans="1:10" x14ac:dyDescent="0.25">
      <c r="A105" s="50" t="s">
        <v>170</v>
      </c>
      <c r="B105" s="51"/>
      <c r="C105" s="51"/>
      <c r="D105" s="51"/>
      <c r="E105" s="51"/>
      <c r="F105" s="52"/>
      <c r="G105" s="13"/>
      <c r="H105" s="22"/>
      <c r="I105" s="22"/>
      <c r="J105" s="22"/>
    </row>
    <row r="106" spans="1:10" x14ac:dyDescent="0.25">
      <c r="A106" s="50" t="s">
        <v>171</v>
      </c>
      <c r="B106" s="51"/>
      <c r="C106" s="51"/>
      <c r="D106" s="51"/>
      <c r="E106" s="51"/>
      <c r="F106" s="52"/>
      <c r="G106" s="13"/>
      <c r="H106" s="22"/>
      <c r="I106" s="22"/>
      <c r="J106" s="22"/>
    </row>
    <row r="107" spans="1:10" x14ac:dyDescent="0.25">
      <c r="A107" s="50" t="s">
        <v>172</v>
      </c>
      <c r="B107" s="51"/>
      <c r="C107" s="51"/>
      <c r="D107" s="51"/>
      <c r="E107" s="51"/>
      <c r="F107" s="52"/>
      <c r="G107" s="13"/>
      <c r="H107" s="22"/>
      <c r="I107" s="22"/>
      <c r="J107" s="22"/>
    </row>
    <row r="108" spans="1:10" x14ac:dyDescent="0.25">
      <c r="A108" s="50" t="s">
        <v>173</v>
      </c>
      <c r="B108" s="51"/>
      <c r="C108" s="51"/>
      <c r="D108" s="51"/>
      <c r="E108" s="51"/>
      <c r="F108" s="52"/>
      <c r="G108" s="13"/>
      <c r="H108" s="22"/>
      <c r="I108" s="22"/>
      <c r="J108" s="22"/>
    </row>
    <row r="109" spans="1:10" x14ac:dyDescent="0.25">
      <c r="A109" s="50" t="s">
        <v>174</v>
      </c>
      <c r="B109" s="51"/>
      <c r="C109" s="51"/>
      <c r="D109" s="51"/>
      <c r="E109" s="51"/>
      <c r="F109" s="52"/>
      <c r="G109" s="13"/>
      <c r="H109" s="22"/>
      <c r="I109" s="22"/>
      <c r="J109" s="22"/>
    </row>
    <row r="110" spans="1:10" x14ac:dyDescent="0.25">
      <c r="A110" s="50" t="s">
        <v>175</v>
      </c>
      <c r="B110" s="51"/>
      <c r="C110" s="51"/>
      <c r="D110" s="51"/>
      <c r="E110" s="51"/>
      <c r="F110" s="52"/>
      <c r="G110" s="13"/>
      <c r="H110" s="22"/>
      <c r="I110" s="22"/>
      <c r="J110" s="22"/>
    </row>
    <row r="111" spans="1:10" x14ac:dyDescent="0.25">
      <c r="A111" s="50" t="s">
        <v>176</v>
      </c>
      <c r="B111" s="51"/>
      <c r="C111" s="51"/>
      <c r="D111" s="51"/>
      <c r="E111" s="51"/>
      <c r="F111" s="52"/>
      <c r="G111" s="13"/>
      <c r="H111" s="22"/>
      <c r="I111" s="22"/>
      <c r="J111" s="22"/>
    </row>
    <row r="112" spans="1:10" x14ac:dyDescent="0.25">
      <c r="A112" s="50" t="s">
        <v>177</v>
      </c>
      <c r="B112" s="51"/>
      <c r="C112" s="51"/>
      <c r="D112" s="51"/>
      <c r="E112" s="51"/>
      <c r="F112" s="52"/>
      <c r="G112" s="13"/>
      <c r="H112" s="22"/>
      <c r="I112" s="22"/>
      <c r="J112" s="22"/>
    </row>
    <row r="113" spans="1:10" x14ac:dyDescent="0.25">
      <c r="A113" s="50" t="s">
        <v>178</v>
      </c>
      <c r="B113" s="51"/>
      <c r="C113" s="51"/>
      <c r="D113" s="51"/>
      <c r="E113" s="51"/>
      <c r="F113" s="52"/>
      <c r="G113" s="13"/>
      <c r="H113" s="22"/>
      <c r="I113" s="22"/>
      <c r="J113" s="22"/>
    </row>
    <row r="114" spans="1:10" x14ac:dyDescent="0.25">
      <c r="A114" s="50" t="s">
        <v>179</v>
      </c>
      <c r="B114" s="51"/>
      <c r="C114" s="51"/>
      <c r="D114" s="51"/>
      <c r="E114" s="51"/>
      <c r="F114" s="52"/>
      <c r="G114" s="13"/>
      <c r="H114" s="22"/>
      <c r="I114" s="22"/>
      <c r="J114" s="22"/>
    </row>
    <row r="115" spans="1:10" x14ac:dyDescent="0.25">
      <c r="A115" s="50" t="s">
        <v>180</v>
      </c>
      <c r="B115" s="51"/>
      <c r="C115" s="51"/>
      <c r="D115" s="51"/>
      <c r="E115" s="51"/>
      <c r="F115" s="52"/>
      <c r="G115" s="13"/>
      <c r="H115" s="22"/>
      <c r="I115" s="22"/>
      <c r="J115" s="22"/>
    </row>
    <row r="116" spans="1:10" x14ac:dyDescent="0.25">
      <c r="A116" s="50" t="s">
        <v>181</v>
      </c>
      <c r="B116" s="51"/>
      <c r="C116" s="51"/>
      <c r="D116" s="51"/>
      <c r="E116" s="51"/>
      <c r="F116" s="52"/>
      <c r="G116" s="13"/>
      <c r="H116" s="22"/>
      <c r="I116" s="22"/>
      <c r="J116" s="22"/>
    </row>
    <row r="117" spans="1:10" x14ac:dyDescent="0.25">
      <c r="A117" s="50" t="s">
        <v>182</v>
      </c>
      <c r="B117" s="51"/>
      <c r="C117" s="51"/>
      <c r="D117" s="51"/>
      <c r="E117" s="51"/>
      <c r="F117" s="52"/>
      <c r="G117" s="13"/>
      <c r="H117" s="22"/>
      <c r="I117" s="22"/>
      <c r="J117" s="22"/>
    </row>
    <row r="118" spans="1:10" x14ac:dyDescent="0.25">
      <c r="A118" s="50" t="s">
        <v>183</v>
      </c>
      <c r="B118" s="51"/>
      <c r="C118" s="51"/>
      <c r="D118" s="51"/>
      <c r="E118" s="51"/>
      <c r="F118" s="52"/>
      <c r="G118" s="13"/>
      <c r="H118" s="22"/>
      <c r="I118" s="22"/>
      <c r="J118" s="22"/>
    </row>
    <row r="119" spans="1:10" x14ac:dyDescent="0.25">
      <c r="A119" s="50" t="s">
        <v>184</v>
      </c>
      <c r="B119" s="51"/>
      <c r="C119" s="51"/>
      <c r="D119" s="51"/>
      <c r="E119" s="51"/>
      <c r="F119" s="52"/>
      <c r="G119" s="13"/>
      <c r="H119" s="22"/>
      <c r="I119" s="22"/>
      <c r="J119" s="22"/>
    </row>
    <row r="120" spans="1:10" x14ac:dyDescent="0.25">
      <c r="A120" s="50" t="s">
        <v>185</v>
      </c>
      <c r="B120" s="51"/>
      <c r="C120" s="51"/>
      <c r="D120" s="51"/>
      <c r="E120" s="51"/>
      <c r="F120" s="52"/>
      <c r="G120" s="13"/>
      <c r="H120" s="22"/>
      <c r="I120" s="22"/>
      <c r="J120" s="22"/>
    </row>
    <row r="121" spans="1:10" x14ac:dyDescent="0.25">
      <c r="A121" s="50" t="s">
        <v>186</v>
      </c>
      <c r="B121" s="51"/>
      <c r="C121" s="51"/>
      <c r="D121" s="51"/>
      <c r="E121" s="51"/>
      <c r="F121" s="52"/>
      <c r="G121" s="13"/>
      <c r="H121" s="22"/>
      <c r="I121" s="22"/>
      <c r="J121" s="22"/>
    </row>
    <row r="122" spans="1:10" x14ac:dyDescent="0.25">
      <c r="A122" s="50" t="s">
        <v>187</v>
      </c>
      <c r="B122" s="51"/>
      <c r="C122" s="51"/>
      <c r="D122" s="51"/>
      <c r="E122" s="51"/>
      <c r="F122" s="52"/>
      <c r="G122" s="13"/>
      <c r="H122" s="22"/>
      <c r="I122" s="22"/>
      <c r="J122" s="22"/>
    </row>
    <row r="123" spans="1:10" x14ac:dyDescent="0.25">
      <c r="A123" s="50" t="s">
        <v>188</v>
      </c>
      <c r="B123" s="51"/>
      <c r="C123" s="51"/>
      <c r="D123" s="51"/>
      <c r="E123" s="51"/>
      <c r="F123" s="52"/>
      <c r="G123" s="13"/>
      <c r="H123" s="22"/>
      <c r="I123" s="22"/>
      <c r="J123" s="22"/>
    </row>
    <row r="124" spans="1:10" x14ac:dyDescent="0.25">
      <c r="A124" s="50" t="s">
        <v>189</v>
      </c>
      <c r="B124" s="51"/>
      <c r="C124" s="51"/>
      <c r="D124" s="51"/>
      <c r="E124" s="51"/>
      <c r="F124" s="52"/>
      <c r="G124" s="13"/>
      <c r="H124" s="22"/>
      <c r="I124" s="22"/>
      <c r="J124" s="22"/>
    </row>
    <row r="125" spans="1:10" x14ac:dyDescent="0.25">
      <c r="A125" s="50" t="s">
        <v>190</v>
      </c>
      <c r="B125" s="51"/>
      <c r="C125" s="51"/>
      <c r="D125" s="51"/>
      <c r="E125" s="51"/>
      <c r="F125" s="52"/>
      <c r="G125" s="13"/>
      <c r="H125" s="22"/>
      <c r="I125" s="22"/>
      <c r="J125" s="22"/>
    </row>
    <row r="126" spans="1:10" x14ac:dyDescent="0.25">
      <c r="A126" s="50" t="s">
        <v>191</v>
      </c>
      <c r="B126" s="51"/>
      <c r="C126" s="51"/>
      <c r="D126" s="51"/>
      <c r="E126" s="51"/>
      <c r="F126" s="52"/>
      <c r="G126" s="13"/>
      <c r="H126" s="22"/>
      <c r="I126" s="22"/>
      <c r="J126" s="22"/>
    </row>
    <row r="127" spans="1:10" x14ac:dyDescent="0.25">
      <c r="A127" s="50" t="s">
        <v>192</v>
      </c>
      <c r="B127" s="51"/>
      <c r="C127" s="51"/>
      <c r="D127" s="51"/>
      <c r="E127" s="51"/>
      <c r="F127" s="52"/>
      <c r="G127" s="13"/>
      <c r="H127" s="22"/>
      <c r="I127" s="22"/>
      <c r="J127" s="22"/>
    </row>
    <row r="128" spans="1:10" x14ac:dyDescent="0.25">
      <c r="A128" s="50" t="s">
        <v>193</v>
      </c>
      <c r="B128" s="51"/>
      <c r="C128" s="51"/>
      <c r="D128" s="51"/>
      <c r="E128" s="51"/>
      <c r="F128" s="52"/>
      <c r="G128" s="13"/>
      <c r="H128" s="22"/>
      <c r="I128" s="22"/>
      <c r="J128" s="22"/>
    </row>
    <row r="129" spans="1:10" x14ac:dyDescent="0.25">
      <c r="A129" s="50" t="s">
        <v>194</v>
      </c>
      <c r="B129" s="51"/>
      <c r="C129" s="51"/>
      <c r="D129" s="51"/>
      <c r="E129" s="51"/>
      <c r="F129" s="52"/>
      <c r="G129" s="13"/>
      <c r="H129" s="22"/>
      <c r="I129" s="22"/>
      <c r="J129" s="22"/>
    </row>
    <row r="130" spans="1:10" x14ac:dyDescent="0.25">
      <c r="A130" s="50" t="s">
        <v>195</v>
      </c>
      <c r="B130" s="51"/>
      <c r="C130" s="51"/>
      <c r="D130" s="51"/>
      <c r="E130" s="51"/>
      <c r="F130" s="52"/>
      <c r="G130" s="13"/>
      <c r="H130" s="22"/>
      <c r="I130" s="22"/>
      <c r="J130" s="22"/>
    </row>
    <row r="131" spans="1:10" x14ac:dyDescent="0.25">
      <c r="A131" s="50" t="s">
        <v>196</v>
      </c>
      <c r="B131" s="51"/>
      <c r="C131" s="51"/>
      <c r="D131" s="51"/>
      <c r="E131" s="51"/>
      <c r="F131" s="52"/>
      <c r="G131" s="13"/>
      <c r="H131" s="22"/>
      <c r="I131" s="22"/>
      <c r="J131" s="22"/>
    </row>
    <row r="132" spans="1:10" x14ac:dyDescent="0.25">
      <c r="A132" s="50" t="s">
        <v>197</v>
      </c>
      <c r="B132" s="51"/>
      <c r="C132" s="51"/>
      <c r="D132" s="51"/>
      <c r="E132" s="51"/>
      <c r="F132" s="52"/>
      <c r="G132" s="13"/>
      <c r="H132" s="22"/>
      <c r="I132" s="22"/>
      <c r="J132" s="22"/>
    </row>
    <row r="133" spans="1:10" x14ac:dyDescent="0.25">
      <c r="A133" s="50" t="s">
        <v>198</v>
      </c>
      <c r="B133" s="51"/>
      <c r="C133" s="51"/>
      <c r="D133" s="51"/>
      <c r="E133" s="51"/>
      <c r="F133" s="52"/>
      <c r="G133" s="13"/>
      <c r="H133" s="22"/>
      <c r="I133" s="22"/>
      <c r="J133" s="22"/>
    </row>
    <row r="134" spans="1:10" x14ac:dyDescent="0.25">
      <c r="A134" s="50" t="s">
        <v>199</v>
      </c>
      <c r="B134" s="51"/>
      <c r="C134" s="51"/>
      <c r="D134" s="51"/>
      <c r="E134" s="51"/>
      <c r="F134" s="52"/>
      <c r="G134" s="13"/>
      <c r="H134" s="22"/>
      <c r="I134" s="22"/>
      <c r="J134" s="22"/>
    </row>
    <row r="135" spans="1:10" x14ac:dyDescent="0.25">
      <c r="A135" s="50" t="s">
        <v>200</v>
      </c>
      <c r="B135" s="51"/>
      <c r="C135" s="51"/>
      <c r="D135" s="51"/>
      <c r="E135" s="51"/>
      <c r="F135" s="52"/>
      <c r="G135" s="13"/>
      <c r="H135" s="22"/>
      <c r="I135" s="22"/>
      <c r="J135" s="22"/>
    </row>
    <row r="136" spans="1:10" x14ac:dyDescent="0.25">
      <c r="A136" s="50" t="s">
        <v>201</v>
      </c>
      <c r="B136" s="51"/>
      <c r="C136" s="51"/>
      <c r="D136" s="51"/>
      <c r="E136" s="51"/>
      <c r="F136" s="52"/>
      <c r="G136" s="13"/>
      <c r="H136" s="22"/>
      <c r="I136" s="22"/>
      <c r="J136" s="22"/>
    </row>
    <row r="137" spans="1:10" x14ac:dyDescent="0.25">
      <c r="A137" s="50" t="s">
        <v>202</v>
      </c>
      <c r="B137" s="51"/>
      <c r="C137" s="51"/>
      <c r="D137" s="51"/>
      <c r="E137" s="51"/>
      <c r="F137" s="52"/>
      <c r="G137" s="13"/>
      <c r="H137" s="22"/>
      <c r="I137" s="22"/>
      <c r="J137" s="22"/>
    </row>
    <row r="138" spans="1:10" x14ac:dyDescent="0.25">
      <c r="A138" s="50" t="s">
        <v>203</v>
      </c>
      <c r="B138" s="51"/>
      <c r="C138" s="51"/>
      <c r="D138" s="51"/>
      <c r="E138" s="51"/>
      <c r="F138" s="52"/>
      <c r="G138" s="13"/>
      <c r="H138" s="22"/>
      <c r="I138" s="22"/>
      <c r="J138" s="22"/>
    </row>
    <row r="139" spans="1:10" x14ac:dyDescent="0.25">
      <c r="A139" s="50" t="s">
        <v>204</v>
      </c>
      <c r="B139" s="51"/>
      <c r="C139" s="51"/>
      <c r="D139" s="51"/>
      <c r="E139" s="51"/>
      <c r="F139" s="52"/>
      <c r="G139" s="13"/>
      <c r="H139" s="22"/>
      <c r="I139" s="22"/>
      <c r="J139" s="22"/>
    </row>
    <row r="140" spans="1:10" x14ac:dyDescent="0.25">
      <c r="A140" s="50" t="s">
        <v>205</v>
      </c>
      <c r="B140" s="51"/>
      <c r="C140" s="51"/>
      <c r="D140" s="51"/>
      <c r="E140" s="51"/>
      <c r="F140" s="52"/>
      <c r="G140" s="13"/>
      <c r="H140" s="22"/>
      <c r="I140" s="22"/>
      <c r="J140" s="22"/>
    </row>
    <row r="141" spans="1:10" x14ac:dyDescent="0.25">
      <c r="A141" s="50" t="s">
        <v>206</v>
      </c>
      <c r="B141" s="51"/>
      <c r="C141" s="51"/>
      <c r="D141" s="51"/>
      <c r="E141" s="51"/>
      <c r="F141" s="52"/>
      <c r="G141" s="13"/>
      <c r="H141" s="22"/>
      <c r="I141" s="22"/>
      <c r="J141" s="22"/>
    </row>
    <row r="142" spans="1:10" x14ac:dyDescent="0.25">
      <c r="A142" s="50" t="s">
        <v>207</v>
      </c>
      <c r="B142" s="51"/>
      <c r="C142" s="51"/>
      <c r="D142" s="51"/>
      <c r="E142" s="51"/>
      <c r="F142" s="52"/>
      <c r="G142" s="13"/>
      <c r="H142" s="22"/>
      <c r="I142" s="22"/>
      <c r="J142" s="22"/>
    </row>
    <row r="143" spans="1:10" x14ac:dyDescent="0.25">
      <c r="A143" s="50" t="s">
        <v>208</v>
      </c>
      <c r="B143" s="51"/>
      <c r="C143" s="51"/>
      <c r="D143" s="51"/>
      <c r="E143" s="51"/>
      <c r="F143" s="52"/>
      <c r="G143" s="13"/>
      <c r="H143" s="22"/>
      <c r="I143" s="22"/>
      <c r="J143" s="22"/>
    </row>
    <row r="144" spans="1:10" x14ac:dyDescent="0.25">
      <c r="A144" s="50" t="s">
        <v>209</v>
      </c>
      <c r="B144" s="51"/>
      <c r="C144" s="51"/>
      <c r="D144" s="51"/>
      <c r="E144" s="51"/>
      <c r="F144" s="52"/>
      <c r="G144" s="42"/>
      <c r="H144" s="42"/>
      <c r="I144" s="42"/>
      <c r="J144" s="42"/>
    </row>
    <row r="145" spans="1:10" x14ac:dyDescent="0.25">
      <c r="A145" s="50" t="s">
        <v>210</v>
      </c>
      <c r="B145" s="51"/>
      <c r="C145" s="51"/>
      <c r="D145" s="51"/>
      <c r="E145" s="51"/>
      <c r="F145" s="52"/>
      <c r="G145" s="42"/>
      <c r="H145" s="42"/>
      <c r="I145" s="42"/>
      <c r="J145" s="42"/>
    </row>
    <row r="146" spans="1:10" x14ac:dyDescent="0.25">
      <c r="A146" s="50" t="s">
        <v>211</v>
      </c>
      <c r="B146" s="51"/>
      <c r="C146" s="51"/>
      <c r="D146" s="51"/>
      <c r="E146" s="51"/>
      <c r="F146" s="52"/>
      <c r="G146" s="42"/>
      <c r="H146" s="42"/>
      <c r="I146" s="42"/>
      <c r="J146" s="42"/>
    </row>
    <row r="147" spans="1:10" x14ac:dyDescent="0.25">
      <c r="A147" s="50" t="s">
        <v>212</v>
      </c>
      <c r="B147" s="51"/>
      <c r="C147" s="51"/>
      <c r="D147" s="51"/>
      <c r="E147" s="51"/>
      <c r="F147" s="52"/>
      <c r="G147" s="42"/>
      <c r="H147" s="42"/>
      <c r="I147" s="42"/>
      <c r="J147" s="42"/>
    </row>
    <row r="148" spans="1:10" x14ac:dyDescent="0.25">
      <c r="A148" s="50" t="s">
        <v>213</v>
      </c>
      <c r="B148" s="51"/>
      <c r="C148" s="51"/>
      <c r="D148" s="51"/>
      <c r="E148" s="51"/>
      <c r="F148" s="52"/>
      <c r="G148" s="42"/>
      <c r="H148" s="42"/>
      <c r="I148" s="42"/>
      <c r="J148" s="42"/>
    </row>
    <row r="149" spans="1:10" x14ac:dyDescent="0.25">
      <c r="A149" s="50" t="s">
        <v>214</v>
      </c>
      <c r="B149" s="51"/>
      <c r="C149" s="51"/>
      <c r="D149" s="51"/>
      <c r="E149" s="51"/>
      <c r="F149" s="52"/>
      <c r="G149" s="42"/>
      <c r="H149" s="42"/>
      <c r="I149" s="42"/>
      <c r="J149" s="42"/>
    </row>
    <row r="150" spans="1:10" x14ac:dyDescent="0.25">
      <c r="A150" s="50" t="s">
        <v>215</v>
      </c>
      <c r="B150" s="51"/>
      <c r="C150" s="51"/>
      <c r="D150" s="51"/>
      <c r="E150" s="51"/>
      <c r="F150" s="52"/>
      <c r="G150" s="42"/>
      <c r="H150" s="42"/>
      <c r="I150" s="42"/>
      <c r="J150" s="42"/>
    </row>
    <row r="151" spans="1:10" x14ac:dyDescent="0.25">
      <c r="A151" s="50" t="s">
        <v>216</v>
      </c>
      <c r="B151" s="51"/>
      <c r="C151" s="51"/>
      <c r="D151" s="51"/>
      <c r="E151" s="51"/>
      <c r="F151" s="52"/>
      <c r="G151" s="42"/>
      <c r="H151" s="42"/>
      <c r="I151" s="42"/>
      <c r="J151" s="42"/>
    </row>
    <row r="152" spans="1:10" x14ac:dyDescent="0.25">
      <c r="A152" s="50" t="s">
        <v>217</v>
      </c>
      <c r="B152" s="51"/>
      <c r="C152" s="51"/>
      <c r="D152" s="51"/>
      <c r="E152" s="51"/>
      <c r="F152" s="52"/>
      <c r="G152" s="42"/>
      <c r="H152" s="42"/>
      <c r="I152" s="42"/>
      <c r="J152" s="42"/>
    </row>
    <row r="153" spans="1:10" x14ac:dyDescent="0.25">
      <c r="A153" s="50" t="s">
        <v>218</v>
      </c>
      <c r="B153" s="51"/>
      <c r="C153" s="51"/>
      <c r="D153" s="51"/>
      <c r="E153" s="51"/>
      <c r="F153" s="52"/>
      <c r="G153" s="42"/>
      <c r="H153" s="42"/>
      <c r="I153" s="42"/>
      <c r="J153" s="42"/>
    </row>
    <row r="154" spans="1:10" x14ac:dyDescent="0.25">
      <c r="A154" s="50" t="s">
        <v>219</v>
      </c>
      <c r="B154" s="51"/>
      <c r="C154" s="51"/>
      <c r="D154" s="51"/>
      <c r="E154" s="51"/>
      <c r="F154" s="52"/>
      <c r="G154" s="42"/>
      <c r="H154" s="42"/>
      <c r="I154" s="42"/>
      <c r="J154" s="42"/>
    </row>
    <row r="155" spans="1:10" x14ac:dyDescent="0.25">
      <c r="A155" s="50" t="s">
        <v>220</v>
      </c>
      <c r="B155" s="51"/>
      <c r="C155" s="51"/>
      <c r="D155" s="51"/>
      <c r="E155" s="51"/>
      <c r="F155" s="52"/>
      <c r="G155" s="42"/>
      <c r="H155" s="42"/>
      <c r="I155" s="42"/>
      <c r="J155" s="42"/>
    </row>
    <row r="156" spans="1:10" x14ac:dyDescent="0.25">
      <c r="A156" s="50" t="s">
        <v>221</v>
      </c>
      <c r="B156" s="51"/>
      <c r="C156" s="51"/>
      <c r="D156" s="51"/>
      <c r="E156" s="51"/>
      <c r="F156" s="52"/>
      <c r="G156" s="42"/>
      <c r="H156" s="42"/>
      <c r="I156" s="42"/>
      <c r="J156" s="42"/>
    </row>
    <row r="157" spans="1:10" x14ac:dyDescent="0.25">
      <c r="A157" s="50" t="s">
        <v>222</v>
      </c>
      <c r="B157" s="51"/>
      <c r="C157" s="51"/>
      <c r="D157" s="51"/>
      <c r="E157" s="51"/>
      <c r="F157" s="52"/>
      <c r="G157" s="42"/>
      <c r="H157" s="42"/>
      <c r="I157" s="42"/>
      <c r="J157" s="42"/>
    </row>
    <row r="158" spans="1:10" x14ac:dyDescent="0.25">
      <c r="A158" s="50" t="s">
        <v>223</v>
      </c>
      <c r="B158" s="51"/>
      <c r="C158" s="51"/>
      <c r="D158" s="51"/>
      <c r="E158" s="51"/>
      <c r="F158" s="52"/>
      <c r="G158" s="42"/>
      <c r="H158" s="42"/>
      <c r="I158" s="42"/>
      <c r="J158" s="42"/>
    </row>
    <row r="159" spans="1:10" x14ac:dyDescent="0.25">
      <c r="A159" s="50" t="s">
        <v>224</v>
      </c>
      <c r="B159" s="51"/>
      <c r="C159" s="51"/>
      <c r="D159" s="51"/>
      <c r="E159" s="51"/>
      <c r="F159" s="52"/>
      <c r="G159" s="42"/>
      <c r="H159" s="42"/>
      <c r="I159" s="42"/>
      <c r="J159" s="42"/>
    </row>
    <row r="160" spans="1:10" x14ac:dyDescent="0.25">
      <c r="A160" s="50" t="s">
        <v>225</v>
      </c>
      <c r="B160" s="51"/>
      <c r="C160" s="51"/>
      <c r="D160" s="51"/>
      <c r="E160" s="51"/>
      <c r="F160" s="52"/>
      <c r="G160" s="42"/>
      <c r="H160" s="42"/>
      <c r="I160" s="42"/>
      <c r="J160" s="42"/>
    </row>
    <row r="161" spans="1:10" x14ac:dyDescent="0.25">
      <c r="A161" s="50" t="s">
        <v>226</v>
      </c>
      <c r="B161" s="51"/>
      <c r="C161" s="51"/>
      <c r="D161" s="51"/>
      <c r="E161" s="51"/>
      <c r="F161" s="52"/>
      <c r="G161" s="42"/>
      <c r="H161" s="42"/>
      <c r="I161" s="42"/>
      <c r="J161" s="42"/>
    </row>
    <row r="162" spans="1:10" x14ac:dyDescent="0.25">
      <c r="A162" s="50" t="s">
        <v>227</v>
      </c>
      <c r="B162" s="51"/>
      <c r="C162" s="51"/>
      <c r="D162" s="51"/>
      <c r="E162" s="51"/>
      <c r="F162" s="52"/>
      <c r="G162" s="42"/>
      <c r="H162" s="42"/>
      <c r="I162" s="42"/>
      <c r="J162" s="42"/>
    </row>
    <row r="163" spans="1:10" x14ac:dyDescent="0.25">
      <c r="A163" s="50" t="s">
        <v>228</v>
      </c>
      <c r="B163" s="51"/>
      <c r="C163" s="51"/>
      <c r="D163" s="51"/>
      <c r="E163" s="51"/>
      <c r="F163" s="52"/>
      <c r="G163" s="42"/>
      <c r="H163" s="42"/>
      <c r="I163" s="42"/>
      <c r="J163" s="42"/>
    </row>
    <row r="165" spans="1:10" x14ac:dyDescent="0.25">
      <c r="A165" s="44" t="s">
        <v>255</v>
      </c>
    </row>
    <row r="166" spans="1:10" x14ac:dyDescent="0.25">
      <c r="A166" s="43"/>
    </row>
    <row r="167" spans="1:10" x14ac:dyDescent="0.25">
      <c r="A167" s="45" t="s">
        <v>256</v>
      </c>
    </row>
    <row r="168" spans="1:10" x14ac:dyDescent="0.25">
      <c r="A168" s="45" t="s">
        <v>10</v>
      </c>
    </row>
  </sheetData>
  <mergeCells count="80">
    <mergeCell ref="A95:F95"/>
    <mergeCell ref="B1:J1"/>
    <mergeCell ref="A2:J2"/>
    <mergeCell ref="A25:I25"/>
    <mergeCell ref="A39:I39"/>
    <mergeCell ref="A88:F88"/>
    <mergeCell ref="A89:F89"/>
    <mergeCell ref="A90:F90"/>
    <mergeCell ref="A91:F91"/>
    <mergeCell ref="A92:F92"/>
    <mergeCell ref="A93:F93"/>
    <mergeCell ref="A94:F94"/>
    <mergeCell ref="A107:F107"/>
    <mergeCell ref="A96:F96"/>
    <mergeCell ref="A97:F97"/>
    <mergeCell ref="A98:F98"/>
    <mergeCell ref="A99:F99"/>
    <mergeCell ref="A100:F100"/>
    <mergeCell ref="A101:F101"/>
    <mergeCell ref="A102:F102"/>
    <mergeCell ref="A103:F103"/>
    <mergeCell ref="A104:F104"/>
    <mergeCell ref="A105:F105"/>
    <mergeCell ref="A106:F106"/>
    <mergeCell ref="A119:F119"/>
    <mergeCell ref="A108:F108"/>
    <mergeCell ref="A109:F109"/>
    <mergeCell ref="A110:F110"/>
    <mergeCell ref="A111:F111"/>
    <mergeCell ref="A112:F112"/>
    <mergeCell ref="A113:F113"/>
    <mergeCell ref="A114:F114"/>
    <mergeCell ref="A115:F115"/>
    <mergeCell ref="A116:F116"/>
    <mergeCell ref="A117:F117"/>
    <mergeCell ref="A118:F118"/>
    <mergeCell ref="A131:F131"/>
    <mergeCell ref="A120:F120"/>
    <mergeCell ref="A121:F121"/>
    <mergeCell ref="A122:F122"/>
    <mergeCell ref="A123:F123"/>
    <mergeCell ref="A124:F124"/>
    <mergeCell ref="A125:F125"/>
    <mergeCell ref="A126:F126"/>
    <mergeCell ref="A127:F127"/>
    <mergeCell ref="A128:F128"/>
    <mergeCell ref="A129:F129"/>
    <mergeCell ref="A130:F130"/>
    <mergeCell ref="A143:F143"/>
    <mergeCell ref="A132:F132"/>
    <mergeCell ref="A133:F133"/>
    <mergeCell ref="A134:F134"/>
    <mergeCell ref="A135:F135"/>
    <mergeCell ref="A136:F136"/>
    <mergeCell ref="A137:F137"/>
    <mergeCell ref="A138:F138"/>
    <mergeCell ref="A139:F139"/>
    <mergeCell ref="A140:F140"/>
    <mergeCell ref="A141:F141"/>
    <mergeCell ref="A142:F142"/>
    <mergeCell ref="A155:F155"/>
    <mergeCell ref="A144:F144"/>
    <mergeCell ref="A145:F145"/>
    <mergeCell ref="A146:F146"/>
    <mergeCell ref="A147:F147"/>
    <mergeCell ref="A148:F148"/>
    <mergeCell ref="A149:F149"/>
    <mergeCell ref="A150:F150"/>
    <mergeCell ref="A151:F151"/>
    <mergeCell ref="A152:F152"/>
    <mergeCell ref="A153:F153"/>
    <mergeCell ref="A154:F154"/>
    <mergeCell ref="A162:F162"/>
    <mergeCell ref="A163:F163"/>
    <mergeCell ref="A156:F156"/>
    <mergeCell ref="A157:F157"/>
    <mergeCell ref="A158:F158"/>
    <mergeCell ref="A159:F159"/>
    <mergeCell ref="A160:F160"/>
    <mergeCell ref="A161:F161"/>
  </mergeCells>
  <dataValidations count="4">
    <dataValidation type="list" allowBlank="1" sqref="B4:B10" xr:uid="{00000000-0002-0000-0E00-000000000000}">
      <formula1>"DAS,DAS-1,DAS-2,DAS-3,DAS-4,DAS-5,CAA-1,CAA-2,CAA-3,CAA-4,CAA-5"</formula1>
    </dataValidation>
    <dataValidation type="list" allowBlank="1" sqref="B27:B30" xr:uid="{00000000-0002-0000-0E00-000001000000}">
      <formula1>"FDA,FDA-1,FDA-2,FDA-3,FDA-4"</formula1>
    </dataValidation>
    <dataValidation type="list" allowBlank="1" sqref="B41:B75" xr:uid="{00000000-0002-0000-0E00-000002000000}">
      <formula1>"FGS-1,FGS-2,FGS-3,FGA-1,FGA-2,FGA-3"</formula1>
    </dataValidation>
    <dataValidation type="list" allowBlank="1" sqref="D41:D75 D4:D10 D27:D30" xr:uid="{00000000-0002-0000-0E00-000003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J168"/>
  <sheetViews>
    <sheetView topLeftCell="A27" workbookViewId="0">
      <selection activeCell="F36" sqref="F36"/>
    </sheetView>
  </sheetViews>
  <sheetFormatPr defaultRowHeight="15" x14ac:dyDescent="0.25"/>
  <cols>
    <col min="1" max="1" width="82.140625" customWidth="1"/>
    <col min="3" max="3" width="17.5703125" customWidth="1"/>
    <col min="5" max="5" width="11.85546875" customWidth="1"/>
    <col min="6" max="6" width="59.42578125" customWidth="1"/>
    <col min="7" max="7" width="17.140625" customWidth="1"/>
    <col min="8" max="8" width="21.140625" customWidth="1"/>
    <col min="9" max="9" width="16.7109375" customWidth="1"/>
    <col min="10" max="10" width="21.28515625" customWidth="1"/>
  </cols>
  <sheetData>
    <row r="1" spans="1:10" x14ac:dyDescent="0.25">
      <c r="A1" s="2">
        <v>44692</v>
      </c>
      <c r="B1" s="68" t="s">
        <v>11</v>
      </c>
      <c r="C1" s="51"/>
      <c r="D1" s="51"/>
      <c r="E1" s="51"/>
      <c r="F1" s="51"/>
      <c r="G1" s="51"/>
      <c r="H1" s="51"/>
      <c r="I1" s="51"/>
      <c r="J1" s="52"/>
    </row>
    <row r="2" spans="1:10" x14ac:dyDescent="0.25">
      <c r="A2" s="69" t="s">
        <v>12</v>
      </c>
      <c r="B2" s="51"/>
      <c r="C2" s="51"/>
      <c r="D2" s="51"/>
      <c r="E2" s="51"/>
      <c r="F2" s="51"/>
      <c r="G2" s="51"/>
      <c r="H2" s="51"/>
      <c r="I2" s="51"/>
      <c r="J2" s="52"/>
    </row>
    <row r="3" spans="1:10" ht="45" x14ac:dyDescent="0.25">
      <c r="A3" s="4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5" t="s">
        <v>21</v>
      </c>
      <c r="J3" s="5" t="s">
        <v>22</v>
      </c>
    </row>
    <row r="4" spans="1:10" x14ac:dyDescent="0.25">
      <c r="A4" s="6" t="s">
        <v>23</v>
      </c>
      <c r="B4" s="7" t="s">
        <v>0</v>
      </c>
      <c r="C4" s="8" t="s">
        <v>24</v>
      </c>
      <c r="D4" s="9" t="s">
        <v>25</v>
      </c>
      <c r="E4" s="10">
        <v>1</v>
      </c>
      <c r="F4" s="6" t="s">
        <v>26</v>
      </c>
      <c r="G4" s="11">
        <v>0</v>
      </c>
      <c r="H4" s="11">
        <v>8479.34</v>
      </c>
      <c r="I4" s="11">
        <v>7973.3</v>
      </c>
      <c r="J4" s="12">
        <f t="shared" ref="J4:J10" si="0">SUM(G4:I4)</f>
        <v>16452.64</v>
      </c>
    </row>
    <row r="5" spans="1:10" x14ac:dyDescent="0.25">
      <c r="A5" s="6" t="s">
        <v>27</v>
      </c>
      <c r="B5" s="7" t="s">
        <v>2</v>
      </c>
      <c r="C5" s="8" t="s">
        <v>28</v>
      </c>
      <c r="D5" s="9" t="s">
        <v>29</v>
      </c>
      <c r="E5" s="10">
        <v>1</v>
      </c>
      <c r="F5" s="14" t="s">
        <v>30</v>
      </c>
      <c r="G5" s="11">
        <v>0</v>
      </c>
      <c r="H5" s="11">
        <v>930.22</v>
      </c>
      <c r="I5" s="11">
        <v>3720.87</v>
      </c>
      <c r="J5" s="12">
        <f t="shared" si="0"/>
        <v>4651.09</v>
      </c>
    </row>
    <row r="6" spans="1:10" x14ac:dyDescent="0.25">
      <c r="A6" s="6" t="s">
        <v>31</v>
      </c>
      <c r="B6" s="7" t="s">
        <v>9</v>
      </c>
      <c r="C6" s="8" t="s">
        <v>32</v>
      </c>
      <c r="D6" s="9" t="s">
        <v>29</v>
      </c>
      <c r="E6" s="10">
        <v>1</v>
      </c>
      <c r="F6" s="6" t="s">
        <v>33</v>
      </c>
      <c r="G6" s="11">
        <v>0</v>
      </c>
      <c r="H6" s="11">
        <v>431.89</v>
      </c>
      <c r="I6" s="11">
        <v>1727.55</v>
      </c>
      <c r="J6" s="12">
        <f t="shared" si="0"/>
        <v>2159.44</v>
      </c>
    </row>
    <row r="7" spans="1:10" x14ac:dyDescent="0.25">
      <c r="A7" s="6" t="s">
        <v>34</v>
      </c>
      <c r="B7" s="7" t="s">
        <v>35</v>
      </c>
      <c r="C7" s="8" t="s">
        <v>36</v>
      </c>
      <c r="D7" s="9" t="s">
        <v>29</v>
      </c>
      <c r="E7" s="10">
        <v>1</v>
      </c>
      <c r="F7" s="6" t="s">
        <v>37</v>
      </c>
      <c r="G7" s="11">
        <v>0</v>
      </c>
      <c r="H7" s="11">
        <v>265.77999999999997</v>
      </c>
      <c r="I7" s="11">
        <v>1063.1099999999999</v>
      </c>
      <c r="J7" s="12">
        <f t="shared" si="0"/>
        <v>1328.8899999999999</v>
      </c>
    </row>
    <row r="8" spans="1:10" x14ac:dyDescent="0.25">
      <c r="A8" s="6" t="s">
        <v>38</v>
      </c>
      <c r="B8" s="7" t="s">
        <v>8</v>
      </c>
      <c r="C8" s="8" t="s">
        <v>39</v>
      </c>
      <c r="D8" s="9" t="s">
        <v>29</v>
      </c>
      <c r="E8" s="10">
        <v>1</v>
      </c>
      <c r="F8" s="6" t="s">
        <v>40</v>
      </c>
      <c r="G8" s="11">
        <v>0</v>
      </c>
      <c r="H8" s="11">
        <v>664.44</v>
      </c>
      <c r="I8" s="11">
        <v>2657.77</v>
      </c>
      <c r="J8" s="12">
        <f t="shared" si="0"/>
        <v>3322.21</v>
      </c>
    </row>
    <row r="9" spans="1:10" x14ac:dyDescent="0.25">
      <c r="A9" s="6" t="s">
        <v>41</v>
      </c>
      <c r="B9" s="7" t="s">
        <v>8</v>
      </c>
      <c r="C9" s="8" t="s">
        <v>42</v>
      </c>
      <c r="D9" s="9" t="s">
        <v>29</v>
      </c>
      <c r="E9" s="10">
        <v>1</v>
      </c>
      <c r="F9" s="6" t="s">
        <v>248</v>
      </c>
      <c r="G9" s="11">
        <v>0</v>
      </c>
      <c r="H9" s="11">
        <v>664.44</v>
      </c>
      <c r="I9" s="11">
        <v>2657.77</v>
      </c>
      <c r="J9" s="12">
        <f t="shared" si="0"/>
        <v>3322.21</v>
      </c>
    </row>
    <row r="10" spans="1:10" x14ac:dyDescent="0.25">
      <c r="A10" s="6" t="s">
        <v>43</v>
      </c>
      <c r="B10" s="9" t="s">
        <v>2</v>
      </c>
      <c r="C10" s="8" t="s">
        <v>44</v>
      </c>
      <c r="D10" s="9" t="s">
        <v>29</v>
      </c>
      <c r="E10" s="10">
        <v>1</v>
      </c>
      <c r="F10" s="6" t="s">
        <v>241</v>
      </c>
      <c r="G10" s="11">
        <v>0</v>
      </c>
      <c r="H10" s="11">
        <v>930.22</v>
      </c>
      <c r="I10" s="11">
        <v>3720.87</v>
      </c>
      <c r="J10" s="12">
        <f t="shared" si="0"/>
        <v>4651.09</v>
      </c>
    </row>
    <row r="11" spans="1:10" ht="45" x14ac:dyDescent="0.25">
      <c r="A11" s="15" t="s">
        <v>45</v>
      </c>
      <c r="B11" s="15" t="s">
        <v>46</v>
      </c>
      <c r="C11" s="16" t="s">
        <v>47</v>
      </c>
      <c r="D11" s="16" t="s">
        <v>48</v>
      </c>
      <c r="E11" s="16" t="s">
        <v>49</v>
      </c>
      <c r="F11" s="17"/>
      <c r="G11" s="16" t="s">
        <v>50</v>
      </c>
      <c r="H11" s="16" t="s">
        <v>51</v>
      </c>
      <c r="I11" s="16" t="s">
        <v>52</v>
      </c>
      <c r="J11" s="16" t="s">
        <v>53</v>
      </c>
    </row>
    <row r="12" spans="1:10" x14ac:dyDescent="0.25">
      <c r="A12" s="18" t="s">
        <v>54</v>
      </c>
      <c r="B12" s="10" t="s">
        <v>55</v>
      </c>
      <c r="C12" s="19">
        <f ca="1">SUMIFS($E$7:$E$13,$B$7:$B$13,"DAS",$D$7:$D$13,"&lt;&gt;VAGO")</f>
        <v>0</v>
      </c>
      <c r="D12" s="19">
        <f ca="1">SUMIFS($E$7:$E$13,$B$7:$B$13,"DAS",$D$7:$D$13,"VAGO")</f>
        <v>0</v>
      </c>
      <c r="E12" s="19">
        <f t="shared" ref="E12:E22" ca="1" si="1">C12+D12</f>
        <v>0</v>
      </c>
      <c r="F12" s="20"/>
      <c r="G12" s="21">
        <f ca="1">SUMIF($B$7:$B$13,"DAS",$G$7:$G$13)</f>
        <v>0</v>
      </c>
      <c r="H12" s="21">
        <f ca="1">SUMIF($B$7:$B$13,"DAS",$H$7:$H$13)</f>
        <v>0</v>
      </c>
      <c r="I12" s="21">
        <f ca="1">SUMIF($B$7:$B$13,"DAS",$I$7:$I$13)</f>
        <v>0</v>
      </c>
      <c r="J12" s="21">
        <f ca="1">SUMIF($B$7:$B$13,"DAS",$J$7:$J$13)</f>
        <v>0</v>
      </c>
    </row>
    <row r="13" spans="1:10" x14ac:dyDescent="0.25">
      <c r="A13" s="18" t="s">
        <v>56</v>
      </c>
      <c r="B13" s="10" t="s">
        <v>0</v>
      </c>
      <c r="C13" s="19">
        <f ca="1">SUMIFS($E$7:$E$13,$B$7:$B$13,"DAS-1",$D$7:$D$13,"&lt;&gt;VAGO")</f>
        <v>1</v>
      </c>
      <c r="D13" s="19">
        <f ca="1">SUMIFS($E$7:$E$13,$B$7:$B$13,"DAS-1",$D$7:$D$13,"VAGO")</f>
        <v>0</v>
      </c>
      <c r="E13" s="19">
        <f t="shared" ca="1" si="1"/>
        <v>1</v>
      </c>
      <c r="F13" s="23"/>
      <c r="G13" s="21">
        <f ca="1">SUMIF($B$7:$B$13,"DAS-1",$G$7:$G$13)</f>
        <v>0</v>
      </c>
      <c r="H13" s="21">
        <f ca="1">SUMIF($B$7:$B$13,"DAS-1",$H$7:$H$13)</f>
        <v>8479.34</v>
      </c>
      <c r="I13" s="21">
        <f ca="1">SUMIF($B$7:$B$13,"DAS-1",$I$7:$I$13)</f>
        <v>7973.3</v>
      </c>
      <c r="J13" s="21">
        <f ca="1">SUMIF($B$7:$B$13,"DAS-1",$J$7:$J$13)</f>
        <v>16452.64</v>
      </c>
    </row>
    <row r="14" spans="1:10" x14ac:dyDescent="0.25">
      <c r="A14" s="18" t="s">
        <v>57</v>
      </c>
      <c r="B14" s="10" t="s">
        <v>58</v>
      </c>
      <c r="C14" s="19">
        <f>SUMIFS($E$7:$E$13,$B$7:$B$13,"DAS-2",$D$7:$D$13,"&lt;&gt;VAGO")</f>
        <v>0</v>
      </c>
      <c r="D14" s="19">
        <f>SUMIFS($E$7:$E$13,$B$7:$B$13,"DAS-2",$D$7:$D$13,"VAGO")</f>
        <v>0</v>
      </c>
      <c r="E14" s="19">
        <f t="shared" si="1"/>
        <v>0</v>
      </c>
      <c r="F14" s="23"/>
      <c r="G14" s="21">
        <f>SUMIF($B$7:$B$13,"DAS-2",$G$7:$G$13)</f>
        <v>0</v>
      </c>
      <c r="H14" s="21">
        <f>SUMIF($B$7:$B$13,"DAS-2",$H$7:$H$13)</f>
        <v>0</v>
      </c>
      <c r="I14" s="21">
        <f>SUMIF($B$7:$B$13,"DAS-2",$I$7:$I$13)</f>
        <v>0</v>
      </c>
      <c r="J14" s="21">
        <f>SUMIF($B$7:$B$13,"DAS-2",$J$7:$J$13)</f>
        <v>0</v>
      </c>
    </row>
    <row r="15" spans="1:10" x14ac:dyDescent="0.25">
      <c r="A15" s="18" t="s">
        <v>59</v>
      </c>
      <c r="B15" s="10" t="s">
        <v>60</v>
      </c>
      <c r="C15" s="19">
        <f>SUMIFS($E$7:$E$13,$B$7:$B$13,"DAS-3",$D$7:$D$13,"&lt;&gt;VAGO")</f>
        <v>0</v>
      </c>
      <c r="D15" s="19">
        <f>SUMIFS($E$7:$E$13,$B$7:$B$13,"DAS-3",$D$7:$D$13,"VAGO")</f>
        <v>0</v>
      </c>
      <c r="E15" s="19">
        <f t="shared" si="1"/>
        <v>0</v>
      </c>
      <c r="F15" s="23"/>
      <c r="G15" s="21">
        <f>SUMIF($B$7:$B$13,"DAS-3",$G$7:$G$13)</f>
        <v>0</v>
      </c>
      <c r="H15" s="21">
        <f>SUMIF($B$7:$B$13,"DAS-3",$H$7:$H$13)</f>
        <v>0</v>
      </c>
      <c r="I15" s="21">
        <f>SUMIF($B$7:$B$13,"DAS-3",$I$7:$I$13)</f>
        <v>0</v>
      </c>
      <c r="J15" s="21">
        <f>SUMIF($B$7:$B$13,"DAS-3",$J$7:$J$13)</f>
        <v>0</v>
      </c>
    </row>
    <row r="16" spans="1:10" x14ac:dyDescent="0.25">
      <c r="A16" s="24" t="s">
        <v>61</v>
      </c>
      <c r="B16" s="10" t="s">
        <v>62</v>
      </c>
      <c r="C16" s="19">
        <f>SUMIFS($E$7:$E$13,$B$7:$B$13,"DAS-4",$D$7:$D$13,"&lt;&gt;VAGO")</f>
        <v>0</v>
      </c>
      <c r="D16" s="19">
        <f>SUMIFS($E$7:$E$13,$B$7:$B$13,"DAS-4",$D$7:$D$13,"VAGO")</f>
        <v>0</v>
      </c>
      <c r="E16" s="19">
        <f t="shared" si="1"/>
        <v>0</v>
      </c>
      <c r="F16" s="25"/>
      <c r="G16" s="21">
        <f>SUMIF($B$7:$B$13,"DAS-4",$G$7:$G$13)</f>
        <v>0</v>
      </c>
      <c r="H16" s="21">
        <f>SUMIF($B$7:$B$13,"DAS-4",$H$7:$H$13)</f>
        <v>0</v>
      </c>
      <c r="I16" s="21">
        <f>SUMIF($B$7:$B$13,"DAS-4",$I$7:$I$13)</f>
        <v>0</v>
      </c>
      <c r="J16" s="21">
        <f>SUMIF($B$7:$B$13,"DAS-4",$J$7:$J$13)</f>
        <v>0</v>
      </c>
    </row>
    <row r="17" spans="1:10" x14ac:dyDescent="0.25">
      <c r="A17" s="24" t="s">
        <v>63</v>
      </c>
      <c r="B17" s="10" t="s">
        <v>2</v>
      </c>
      <c r="C17" s="19">
        <f>SUMIFS($E$7:$E$13,$B$7:$B$13,"DAS-5",$D$7:$D$13,"&lt;&gt;VAGO")</f>
        <v>1</v>
      </c>
      <c r="D17" s="19">
        <f>SUMIFS($E$7:$E$13,$B$7:$B$13,"DAS-5",$D$7:$D$13,"VAGO")</f>
        <v>0</v>
      </c>
      <c r="E17" s="19">
        <f t="shared" si="1"/>
        <v>1</v>
      </c>
      <c r="F17" s="25"/>
      <c r="G17" s="21">
        <f>SUMIF($B$7:$B$13,"DAS-5",$G$7:$G$13)</f>
        <v>0</v>
      </c>
      <c r="H17" s="21">
        <f>SUMIF($B$7:$B$13,"DAS-5",$H$7:$H$13)</f>
        <v>930.22</v>
      </c>
      <c r="I17" s="21">
        <f>SUMIF($B$7:$B$13,"DAS-5",$I$7:$I$13)</f>
        <v>3720.87</v>
      </c>
      <c r="J17" s="21">
        <f>SUMIF($B$7:$B$13,"DAS-5",$J$7:$J$13)</f>
        <v>4651.09</v>
      </c>
    </row>
    <row r="18" spans="1:10" x14ac:dyDescent="0.25">
      <c r="A18" s="24" t="s">
        <v>64</v>
      </c>
      <c r="B18" s="10" t="s">
        <v>65</v>
      </c>
      <c r="C18" s="19">
        <f>SUMIFS($E$7:$E$13,$B$7:$B$13,"CAA-1",$D$7:$D$13,"&lt;&gt;VAGO")</f>
        <v>0</v>
      </c>
      <c r="D18" s="19">
        <f>SUMIFS($E$7:$E$13,$B$7:$B$13,"CAA-1",$D$7:$D$13,"VAGO")</f>
        <v>0</v>
      </c>
      <c r="E18" s="19">
        <f t="shared" si="1"/>
        <v>0</v>
      </c>
      <c r="F18" s="25"/>
      <c r="G18" s="21">
        <f>SUMIF($B$7:$B$13,"CAA-1",$G$7:$G$13)</f>
        <v>0</v>
      </c>
      <c r="H18" s="21">
        <f>SUMIF($B$7:$B$13,"CAA-1",$H$7:$H$13)</f>
        <v>0</v>
      </c>
      <c r="I18" s="21">
        <f>SUMIF($B$7:$B$13,"CAA-1",$I$7:$I$13)</f>
        <v>0</v>
      </c>
      <c r="J18" s="21">
        <f>SUMIF($B$7:$B$13,"CAA-1",$J$7:$J$13)</f>
        <v>0</v>
      </c>
    </row>
    <row r="19" spans="1:10" x14ac:dyDescent="0.25">
      <c r="A19" s="24" t="s">
        <v>66</v>
      </c>
      <c r="B19" s="10" t="s">
        <v>8</v>
      </c>
      <c r="C19" s="19">
        <f>SUMIFS($E$7:$E$13,$B$7:$B$13,"CAA-2",$D$7:$D$13,"&lt;&gt;VAGO")</f>
        <v>2</v>
      </c>
      <c r="D19" s="19">
        <f>SUMIFS($E$7:$E$13,$B$7:$B$13,"CAA-2",$D$7:$D$13,"VAGO")</f>
        <v>0</v>
      </c>
      <c r="E19" s="19">
        <f t="shared" si="1"/>
        <v>2</v>
      </c>
      <c r="F19" s="25"/>
      <c r="G19" s="21">
        <f>SUMIF($B$7:$B$13,"CAA-2",$G$7:$G$13)</f>
        <v>0</v>
      </c>
      <c r="H19" s="21">
        <f>SUMIF($B$7:$B$13,"CAA-2",$H$7:$H$13)</f>
        <v>1328.88</v>
      </c>
      <c r="I19" s="21">
        <f>SUMIF($B$7:$B$13,"CAA-2",$I$7:$I$13)</f>
        <v>5315.54</v>
      </c>
      <c r="J19" s="21">
        <f>SUMIF($B$7:$B$13,"CAA-2",$J$7:$J$13)</f>
        <v>6644.42</v>
      </c>
    </row>
    <row r="20" spans="1:10" x14ac:dyDescent="0.25">
      <c r="A20" s="24" t="s">
        <v>67</v>
      </c>
      <c r="B20" s="10" t="s">
        <v>9</v>
      </c>
      <c r="C20" s="19">
        <f>SUMIFS($E$7:$E$13,$B$7:$B$13,"CAA-3",$D$7:$D$13,"&lt;&gt;VAGO")</f>
        <v>0</v>
      </c>
      <c r="D20" s="19">
        <f>SUMIFS($E$7:$E$13,$B$7:$B$13,"CAA-3",$D$7:$D$13,"VAGO")</f>
        <v>0</v>
      </c>
      <c r="E20" s="19">
        <f t="shared" si="1"/>
        <v>0</v>
      </c>
      <c r="F20" s="23"/>
      <c r="G20" s="21">
        <f>SUMIF($B$7:$B$13,"CAA-3",$G$7:$G$13)</f>
        <v>0</v>
      </c>
      <c r="H20" s="21">
        <f>SUMIF($B$7:$B$13,"CAA-3",$H$7:$H$13)</f>
        <v>0</v>
      </c>
      <c r="I20" s="21">
        <f>SUMIF($B$7:$B$13,"CAA-3",$I$7:$I$13)</f>
        <v>0</v>
      </c>
      <c r="J20" s="21">
        <f>SUMIF($B$7:$B$13,"CAA-3",$J$7:$J$13)</f>
        <v>0</v>
      </c>
    </row>
    <row r="21" spans="1:10" x14ac:dyDescent="0.25">
      <c r="A21" s="24" t="s">
        <v>68</v>
      </c>
      <c r="B21" s="10" t="s">
        <v>35</v>
      </c>
      <c r="C21" s="19">
        <f>SUMIFS($E$7:$E$13,$B$7:$B$13,"CAA-4",$D$7:$D$13,"&lt;&gt;VAGO")</f>
        <v>1</v>
      </c>
      <c r="D21" s="19">
        <f>SUMIFS($E$7:$E$13,$B$7:$B$13,"CAA-4",$D$7:$D$13,"VAGO")</f>
        <v>0</v>
      </c>
      <c r="E21" s="19">
        <f t="shared" si="1"/>
        <v>1</v>
      </c>
      <c r="F21" s="23"/>
      <c r="G21" s="21">
        <f>SUMIF($B$7:$B$13,"CAA-4",$G$7:$G$13)</f>
        <v>0</v>
      </c>
      <c r="H21" s="21">
        <f>SUMIF($B$7:$B$13,"CAA-4",$H$7:$H$13)</f>
        <v>265.77999999999997</v>
      </c>
      <c r="I21" s="21">
        <f>SUMIF($B$7:$B$13,"CAA-4",$I$7:$I$13)</f>
        <v>1063.1099999999999</v>
      </c>
      <c r="J21" s="21">
        <f>SUMIF($B$7:$B$13,"CAA-4",$J$7:$J$13)</f>
        <v>1328.8899999999999</v>
      </c>
    </row>
    <row r="22" spans="1:10" x14ac:dyDescent="0.25">
      <c r="A22" s="24" t="s">
        <v>69</v>
      </c>
      <c r="B22" s="10" t="s">
        <v>70</v>
      </c>
      <c r="C22" s="19">
        <f>SUMIFS($E$7:$E$13,$B$7:$B$13,"CAA-5",$D$7:$D$13,"&lt;&gt;VAGO")</f>
        <v>0</v>
      </c>
      <c r="D22" s="19">
        <f>SUMIFS($E$7:$E$13,$B$7:$B$13,"CAA-5",$D$7:$D$13,"VAGO")</f>
        <v>0</v>
      </c>
      <c r="E22" s="19">
        <f t="shared" si="1"/>
        <v>0</v>
      </c>
      <c r="F22" s="23"/>
      <c r="G22" s="21">
        <f>SUMIF($B$7:$B$13,"CAA-5",$G$7:$G$13)</f>
        <v>0</v>
      </c>
      <c r="H22" s="21">
        <f>SUMIF($B$7:$B$13,"CAA-5",$H$7:$H$13)</f>
        <v>0</v>
      </c>
      <c r="I22" s="21">
        <f>SUMIF($B$7:$B$13,"CAA-5",$I$7:$I$13)</f>
        <v>0</v>
      </c>
      <c r="J22" s="21">
        <f>SUMIF($B$7:$B$13,"CAA-5",$J$7:$J$13)</f>
        <v>0</v>
      </c>
    </row>
    <row r="23" spans="1:10" x14ac:dyDescent="0.25">
      <c r="A23" s="15" t="s">
        <v>71</v>
      </c>
      <c r="B23" s="17"/>
      <c r="C23" s="16">
        <f ca="1">SUM(C12:C22)</f>
        <v>7</v>
      </c>
      <c r="D23" s="16">
        <f ca="1">SUM(D12:D22)</f>
        <v>0</v>
      </c>
      <c r="E23" s="16">
        <f ca="1">SUM(E12:E22)</f>
        <v>7</v>
      </c>
      <c r="F23" s="17"/>
      <c r="G23" s="26">
        <f ca="1">SUM(G12:G22)</f>
        <v>0</v>
      </c>
      <c r="H23" s="26">
        <f ca="1">SUM(H12:H22)</f>
        <v>12366.33</v>
      </c>
      <c r="I23" s="26">
        <f ca="1">SUM(I12:I22)</f>
        <v>23521.24</v>
      </c>
      <c r="J23" s="26">
        <f ca="1">SUM(J12:J22)</f>
        <v>35887.57</v>
      </c>
    </row>
    <row r="24" spans="1:10" x14ac:dyDescent="0.25">
      <c r="A24" s="22"/>
      <c r="B24" s="22"/>
      <c r="C24" s="22"/>
      <c r="D24" s="22"/>
      <c r="E24" s="22"/>
      <c r="F24" s="22"/>
      <c r="G24" s="22"/>
      <c r="H24" s="13"/>
      <c r="I24" s="13"/>
      <c r="J24" s="27"/>
    </row>
    <row r="25" spans="1:10" x14ac:dyDescent="0.25">
      <c r="A25" s="69" t="s">
        <v>72</v>
      </c>
      <c r="B25" s="51"/>
      <c r="C25" s="51"/>
      <c r="D25" s="51"/>
      <c r="E25" s="51"/>
      <c r="F25" s="51"/>
      <c r="G25" s="51"/>
      <c r="H25" s="51"/>
      <c r="I25" s="52"/>
      <c r="J25" s="22"/>
    </row>
    <row r="26" spans="1:10" ht="45" x14ac:dyDescent="0.25">
      <c r="A26" s="5" t="s">
        <v>73</v>
      </c>
      <c r="B26" s="5" t="s">
        <v>74</v>
      </c>
      <c r="C26" s="5" t="s">
        <v>75</v>
      </c>
      <c r="D26" s="5" t="s">
        <v>76</v>
      </c>
      <c r="E26" s="5" t="s">
        <v>77</v>
      </c>
      <c r="F26" s="5" t="s">
        <v>78</v>
      </c>
      <c r="G26" s="5" t="s">
        <v>79</v>
      </c>
      <c r="H26" s="5" t="s">
        <v>80</v>
      </c>
      <c r="I26" s="5" t="s">
        <v>81</v>
      </c>
      <c r="J26" s="28"/>
    </row>
    <row r="27" spans="1:10" x14ac:dyDescent="0.25">
      <c r="A27" s="29" t="s">
        <v>82</v>
      </c>
      <c r="B27" s="30" t="s">
        <v>1</v>
      </c>
      <c r="C27" s="8" t="s">
        <v>39</v>
      </c>
      <c r="D27" s="9" t="s">
        <v>25</v>
      </c>
      <c r="E27" s="10">
        <v>1</v>
      </c>
      <c r="F27" s="31" t="s">
        <v>83</v>
      </c>
      <c r="G27" s="11">
        <v>7324.77</v>
      </c>
      <c r="H27" s="11">
        <v>2657.77</v>
      </c>
      <c r="I27" s="12">
        <f t="shared" ref="I27:I30" si="2">SUM(G27:H27)</f>
        <v>9982.5400000000009</v>
      </c>
      <c r="J27" s="22"/>
    </row>
    <row r="28" spans="1:10" x14ac:dyDescent="0.25">
      <c r="A28" s="29" t="s">
        <v>84</v>
      </c>
      <c r="B28" s="30" t="s">
        <v>3</v>
      </c>
      <c r="C28" s="8" t="s">
        <v>85</v>
      </c>
      <c r="D28" s="9" t="s">
        <v>25</v>
      </c>
      <c r="E28" s="10">
        <v>1</v>
      </c>
      <c r="F28" s="31" t="s">
        <v>86</v>
      </c>
      <c r="G28" s="11">
        <v>8075.56</v>
      </c>
      <c r="H28" s="11">
        <v>3720.87</v>
      </c>
      <c r="I28" s="12">
        <f t="shared" si="2"/>
        <v>11796.43</v>
      </c>
      <c r="J28" s="22"/>
    </row>
    <row r="29" spans="1:10" x14ac:dyDescent="0.25">
      <c r="A29" s="29" t="s">
        <v>87</v>
      </c>
      <c r="B29" s="30" t="s">
        <v>3</v>
      </c>
      <c r="C29" s="8" t="s">
        <v>88</v>
      </c>
      <c r="D29" s="9" t="s">
        <v>25</v>
      </c>
      <c r="E29" s="10">
        <v>1</v>
      </c>
      <c r="F29" s="29" t="s">
        <v>239</v>
      </c>
      <c r="G29" s="11">
        <v>7324.77</v>
      </c>
      <c r="H29" s="11">
        <v>3720.87</v>
      </c>
      <c r="I29" s="12">
        <f t="shared" si="2"/>
        <v>11045.64</v>
      </c>
      <c r="J29" s="22"/>
    </row>
    <row r="30" spans="1:10" x14ac:dyDescent="0.25">
      <c r="A30" s="29" t="s">
        <v>89</v>
      </c>
      <c r="B30" s="30" t="s">
        <v>3</v>
      </c>
      <c r="C30" s="8" t="s">
        <v>39</v>
      </c>
      <c r="D30" s="9" t="s">
        <v>25</v>
      </c>
      <c r="E30" s="10">
        <v>1</v>
      </c>
      <c r="F30" s="29" t="s">
        <v>240</v>
      </c>
      <c r="G30" s="11">
        <v>5512.99</v>
      </c>
      <c r="H30" s="11">
        <v>3720.87</v>
      </c>
      <c r="I30" s="12">
        <f t="shared" si="2"/>
        <v>9233.86</v>
      </c>
      <c r="J30" s="22"/>
    </row>
    <row r="31" spans="1:10" ht="45" x14ac:dyDescent="0.25">
      <c r="A31" s="15" t="s">
        <v>90</v>
      </c>
      <c r="B31" s="15" t="s">
        <v>91</v>
      </c>
      <c r="C31" s="16" t="s">
        <v>92</v>
      </c>
      <c r="D31" s="16" t="s">
        <v>93</v>
      </c>
      <c r="E31" s="16" t="s">
        <v>94</v>
      </c>
      <c r="F31" s="32"/>
      <c r="G31" s="16" t="s">
        <v>95</v>
      </c>
      <c r="H31" s="16" t="s">
        <v>96</v>
      </c>
      <c r="I31" s="16" t="s">
        <v>97</v>
      </c>
      <c r="J31" s="22"/>
    </row>
    <row r="32" spans="1:10" x14ac:dyDescent="0.25">
      <c r="A32" s="18" t="s">
        <v>98</v>
      </c>
      <c r="B32" s="33" t="s">
        <v>99</v>
      </c>
      <c r="C32" s="19">
        <f ca="1">SUMIFS($E$30:$E$33,$B$30:$B$33,"FDA",$D$30:$D$33,"&lt;&gt;VAGO")</f>
        <v>0</v>
      </c>
      <c r="D32" s="19">
        <f ca="1">SUMIFS($E$30:$E$33,$B$30:$B$33,"FDA",$D$30:$D$33,"VAGO")</f>
        <v>0</v>
      </c>
      <c r="E32" s="19">
        <f t="shared" ref="E32:E36" ca="1" si="3">C32+D32</f>
        <v>0</v>
      </c>
      <c r="F32" s="20"/>
      <c r="G32" s="12">
        <f ca="1">SUMIF($B$30:$B$33,"FDA",$G$30:$G$33)</f>
        <v>0</v>
      </c>
      <c r="H32" s="12">
        <f ca="1">SUMIF($B$30:$B$33,"FDA",$H$30:$H$33)</f>
        <v>0</v>
      </c>
      <c r="I32" s="12">
        <f ca="1">SUMIF($B$30:$B$33,"FDA",$I$30:$I$33)</f>
        <v>0</v>
      </c>
      <c r="J32" s="13"/>
    </row>
    <row r="33" spans="1:10" x14ac:dyDescent="0.25">
      <c r="A33" s="18" t="s">
        <v>100</v>
      </c>
      <c r="B33" s="33" t="s">
        <v>101</v>
      </c>
      <c r="C33" s="19">
        <f ca="1">SUMIFS($E$30:$E$33,$B$30:$B$33,"FDA-1",$D$30:$D$33,"&lt;&gt;VAGO")</f>
        <v>0</v>
      </c>
      <c r="D33" s="19">
        <f ca="1">SUMIFS($E$30:$E$33,$B$30:$B$33,"FDA-1",$D$30:$D$33,"VAGO")</f>
        <v>0</v>
      </c>
      <c r="E33" s="19">
        <f t="shared" ca="1" si="3"/>
        <v>0</v>
      </c>
      <c r="F33" s="20"/>
      <c r="G33" s="12">
        <f ca="1">SUMIF($B$30:$B$33,"FDA-1",$G$30:$G$33)</f>
        <v>0</v>
      </c>
      <c r="H33" s="12">
        <f ca="1">SUMIF($B$30:$B$33,"FDA-1",$H$30:$H$33)</f>
        <v>0</v>
      </c>
      <c r="I33" s="12">
        <f ca="1">SUMIF($B$30:$B$33,"FDA-1",$I$30:$I$33)</f>
        <v>0</v>
      </c>
      <c r="J33" s="13"/>
    </row>
    <row r="34" spans="1:10" x14ac:dyDescent="0.25">
      <c r="A34" s="18" t="s">
        <v>102</v>
      </c>
      <c r="B34" s="33" t="s">
        <v>103</v>
      </c>
      <c r="C34" s="19">
        <f>SUMIFS($E$30:$E$33,$B$30:$B$33,"FDA-2",$D$30:$D$33,"&lt;&gt;VAGO")</f>
        <v>0</v>
      </c>
      <c r="D34" s="19">
        <f>SUMIFS($E$30:$E$33,$B$30:$B$33,"FDA-2",$D$30:$D$33,"VAGO")</f>
        <v>0</v>
      </c>
      <c r="E34" s="19">
        <f t="shared" si="3"/>
        <v>0</v>
      </c>
      <c r="F34" s="23"/>
      <c r="G34" s="12">
        <f>SUMIF($B$30:$B$33,"FDA-2",$G$30:$G$33)</f>
        <v>0</v>
      </c>
      <c r="H34" s="12">
        <f>SUMIF($B$30:$B$33,"FDA-2",$H$30:$H$33)</f>
        <v>0</v>
      </c>
      <c r="I34" s="12">
        <f>SUMIF($B$30:$B$33,"FDA-2",$I$30:$I$33)</f>
        <v>0</v>
      </c>
      <c r="J34" s="13"/>
    </row>
    <row r="35" spans="1:10" x14ac:dyDescent="0.25">
      <c r="A35" s="18" t="s">
        <v>104</v>
      </c>
      <c r="B35" s="33" t="s">
        <v>3</v>
      </c>
      <c r="C35" s="19">
        <f>SUMIFS($E$30:$E$33,$B$30:$B$33,"FDA-3",$D$30:$D$33,"&lt;&gt;VAGO")</f>
        <v>1</v>
      </c>
      <c r="D35" s="19">
        <f>SUMIFS($E$30:$E$33,$B$30:$B$33,"FDA-3",$D$30:$D$33,"VAGO")</f>
        <v>0</v>
      </c>
      <c r="E35" s="19">
        <f t="shared" si="3"/>
        <v>1</v>
      </c>
      <c r="F35" s="25"/>
      <c r="G35" s="12">
        <f>SUMIF($B$30:$B$33,"FDA-3",$G$30:$G$33)</f>
        <v>5512.99</v>
      </c>
      <c r="H35" s="12">
        <f>SUMIF($B$30:$B$33,"FDA-3",$H$30:$H$33)</f>
        <v>3720.87</v>
      </c>
      <c r="I35" s="12">
        <f>SUMIF($B$30:$B$33,"FDA-3",$I$30:$I$33)</f>
        <v>9233.86</v>
      </c>
      <c r="J35" s="13"/>
    </row>
    <row r="36" spans="1:10" x14ac:dyDescent="0.25">
      <c r="A36" s="18" t="s">
        <v>105</v>
      </c>
      <c r="B36" s="33" t="s">
        <v>1</v>
      </c>
      <c r="C36" s="19">
        <f>SUMIFS($E$30:$E$33,$B$30:$B$33,"FDA-4",$D$30:$D$33,"&lt;&gt;VAGO")</f>
        <v>0</v>
      </c>
      <c r="D36" s="19">
        <f>SUMIFS($E$30:$E$33,$B$30:$B$33,"FDA-4",$D$30:$D$33,"VAGO")</f>
        <v>0</v>
      </c>
      <c r="E36" s="19">
        <f t="shared" si="3"/>
        <v>0</v>
      </c>
      <c r="F36" s="23"/>
      <c r="G36" s="12">
        <f>SUMIF($B$30:$B$33,"FDA-4",$G$30:$G$33)</f>
        <v>0</v>
      </c>
      <c r="H36" s="12">
        <f>SUMIF($B$30:$B$33,"FDA-4",$H$30:$H$33)</f>
        <v>0</v>
      </c>
      <c r="I36" s="12">
        <f>SUMIF($B$30:$B$33,"FDA-4",$I$30:$I$33)</f>
        <v>0</v>
      </c>
      <c r="J36" s="13"/>
    </row>
    <row r="37" spans="1:10" ht="30" x14ac:dyDescent="0.25">
      <c r="A37" s="15" t="s">
        <v>106</v>
      </c>
      <c r="B37" s="32"/>
      <c r="C37" s="16">
        <f t="shared" ref="C37:E37" ca="1" si="4">SUM(C33:C36)</f>
        <v>4</v>
      </c>
      <c r="D37" s="16">
        <f t="shared" ca="1" si="4"/>
        <v>0</v>
      </c>
      <c r="E37" s="16">
        <f t="shared" ca="1" si="4"/>
        <v>4</v>
      </c>
      <c r="F37" s="32"/>
      <c r="G37" s="34">
        <f t="shared" ref="G37:I37" ca="1" si="5">SUM(G32:G36)</f>
        <v>28238.09</v>
      </c>
      <c r="H37" s="34">
        <f t="shared" ca="1" si="5"/>
        <v>13820.380000000001</v>
      </c>
      <c r="I37" s="34">
        <f t="shared" ca="1" si="5"/>
        <v>42058.47</v>
      </c>
      <c r="J37" s="13"/>
    </row>
    <row r="38" spans="1:10" x14ac:dyDescent="0.25">
      <c r="A38" s="27"/>
      <c r="B38" s="27"/>
      <c r="C38" s="27"/>
      <c r="D38" s="27"/>
      <c r="E38" s="27"/>
      <c r="F38" s="27"/>
      <c r="G38" s="27"/>
      <c r="H38" s="27"/>
      <c r="I38" s="3"/>
      <c r="J38" s="13"/>
    </row>
    <row r="39" spans="1:10" x14ac:dyDescent="0.25">
      <c r="A39" s="69" t="s">
        <v>107</v>
      </c>
      <c r="B39" s="51"/>
      <c r="C39" s="51"/>
      <c r="D39" s="51"/>
      <c r="E39" s="51"/>
      <c r="F39" s="51"/>
      <c r="G39" s="51"/>
      <c r="H39" s="51"/>
      <c r="I39" s="52"/>
      <c r="J39" s="13"/>
    </row>
    <row r="40" spans="1:10" ht="45" x14ac:dyDescent="0.25">
      <c r="A40" s="35" t="s">
        <v>108</v>
      </c>
      <c r="B40" s="5" t="s">
        <v>109</v>
      </c>
      <c r="C40" s="5" t="s">
        <v>110</v>
      </c>
      <c r="D40" s="5" t="s">
        <v>111</v>
      </c>
      <c r="E40" s="5" t="s">
        <v>112</v>
      </c>
      <c r="F40" s="5" t="s">
        <v>113</v>
      </c>
      <c r="G40" s="5" t="s">
        <v>114</v>
      </c>
      <c r="H40" s="5" t="s">
        <v>115</v>
      </c>
      <c r="I40" s="5" t="s">
        <v>116</v>
      </c>
      <c r="J40" s="3"/>
    </row>
    <row r="41" spans="1:10" x14ac:dyDescent="0.25">
      <c r="A41" s="36"/>
      <c r="B41" s="37" t="s">
        <v>4</v>
      </c>
      <c r="C41" s="37"/>
      <c r="D41" s="9" t="s">
        <v>25</v>
      </c>
      <c r="E41" s="10">
        <v>1</v>
      </c>
      <c r="F41" s="38" t="s">
        <v>250</v>
      </c>
      <c r="G41" s="11">
        <v>7691.01</v>
      </c>
      <c r="H41" s="11">
        <v>1200.69</v>
      </c>
      <c r="I41" s="12">
        <f>SUM(G41:H41)</f>
        <v>8891.7000000000007</v>
      </c>
      <c r="J41" s="13"/>
    </row>
    <row r="42" spans="1:10" x14ac:dyDescent="0.25">
      <c r="A42" s="39"/>
      <c r="B42" s="37" t="s">
        <v>4</v>
      </c>
      <c r="C42" s="9"/>
      <c r="D42" s="9" t="s">
        <v>25</v>
      </c>
      <c r="E42" s="10">
        <v>1</v>
      </c>
      <c r="F42" s="29" t="s">
        <v>244</v>
      </c>
      <c r="G42" s="11">
        <v>7324.77</v>
      </c>
      <c r="H42" s="11">
        <v>1200.69</v>
      </c>
      <c r="I42" s="12">
        <f t="shared" ref="I42:I75" si="6">SUM(G42:H42)</f>
        <v>8525.4600000000009</v>
      </c>
      <c r="J42" s="13"/>
    </row>
    <row r="43" spans="1:10" x14ac:dyDescent="0.25">
      <c r="A43" s="39"/>
      <c r="B43" s="37" t="s">
        <v>4</v>
      </c>
      <c r="C43" s="9"/>
      <c r="D43" s="9" t="s">
        <v>25</v>
      </c>
      <c r="E43" s="10">
        <v>1</v>
      </c>
      <c r="F43" s="29" t="s">
        <v>242</v>
      </c>
      <c r="G43" s="11">
        <v>7691.01</v>
      </c>
      <c r="H43" s="11">
        <v>1200.69</v>
      </c>
      <c r="I43" s="12">
        <f t="shared" si="6"/>
        <v>8891.7000000000007</v>
      </c>
      <c r="J43" s="13"/>
    </row>
    <row r="44" spans="1:10" x14ac:dyDescent="0.25">
      <c r="A44" s="39"/>
      <c r="B44" s="37" t="s">
        <v>4</v>
      </c>
      <c r="C44" s="9"/>
      <c r="D44" s="9" t="s">
        <v>25</v>
      </c>
      <c r="E44" s="10">
        <v>1</v>
      </c>
      <c r="F44" s="29" t="s">
        <v>117</v>
      </c>
      <c r="G44" s="11">
        <v>7324.77</v>
      </c>
      <c r="H44" s="11">
        <v>1200.69</v>
      </c>
      <c r="I44" s="12">
        <f t="shared" si="6"/>
        <v>8525.4600000000009</v>
      </c>
      <c r="J44" s="13"/>
    </row>
    <row r="45" spans="1:10" x14ac:dyDescent="0.25">
      <c r="A45" s="39"/>
      <c r="B45" s="37" t="s">
        <v>4</v>
      </c>
      <c r="C45" s="9"/>
      <c r="D45" s="9" t="s">
        <v>25</v>
      </c>
      <c r="E45" s="10">
        <v>1</v>
      </c>
      <c r="F45" s="29" t="s">
        <v>118</v>
      </c>
      <c r="G45" s="11">
        <v>8075.56</v>
      </c>
      <c r="H45" s="11">
        <v>1200.69</v>
      </c>
      <c r="I45" s="12">
        <f t="shared" si="6"/>
        <v>9276.25</v>
      </c>
      <c r="J45" s="13"/>
    </row>
    <row r="46" spans="1:10" x14ac:dyDescent="0.25">
      <c r="A46" s="39"/>
      <c r="B46" s="37" t="s">
        <v>4</v>
      </c>
      <c r="C46" s="9"/>
      <c r="D46" s="9" t="s">
        <v>25</v>
      </c>
      <c r="E46" s="10">
        <v>1</v>
      </c>
      <c r="F46" s="29" t="s">
        <v>119</v>
      </c>
      <c r="G46" s="11">
        <v>7691.01</v>
      </c>
      <c r="H46" s="11">
        <v>1200.69</v>
      </c>
      <c r="I46" s="12">
        <f t="shared" si="6"/>
        <v>8891.7000000000007</v>
      </c>
      <c r="J46" s="13"/>
    </row>
    <row r="47" spans="1:10" x14ac:dyDescent="0.25">
      <c r="A47" s="39"/>
      <c r="B47" s="37" t="s">
        <v>4</v>
      </c>
      <c r="C47" s="9"/>
      <c r="D47" s="9" t="s">
        <v>25</v>
      </c>
      <c r="E47" s="10">
        <v>1</v>
      </c>
      <c r="F47" s="29" t="s">
        <v>120</v>
      </c>
      <c r="G47" s="11">
        <v>7324.77</v>
      </c>
      <c r="H47" s="11">
        <v>1200.69</v>
      </c>
      <c r="I47" s="12">
        <f t="shared" si="6"/>
        <v>8525.4600000000009</v>
      </c>
      <c r="J47" s="13"/>
    </row>
    <row r="48" spans="1:10" x14ac:dyDescent="0.25">
      <c r="A48" s="39"/>
      <c r="B48" s="37" t="s">
        <v>4</v>
      </c>
      <c r="C48" s="9"/>
      <c r="D48" s="9" t="s">
        <v>25</v>
      </c>
      <c r="E48" s="10">
        <v>1</v>
      </c>
      <c r="F48" s="29" t="s">
        <v>243</v>
      </c>
      <c r="G48" s="11">
        <v>7324.77</v>
      </c>
      <c r="H48" s="11">
        <v>1200.69</v>
      </c>
      <c r="I48" s="12">
        <f t="shared" si="6"/>
        <v>8525.4600000000009</v>
      </c>
      <c r="J48" s="13"/>
    </row>
    <row r="49" spans="1:10" x14ac:dyDescent="0.25">
      <c r="A49" s="39"/>
      <c r="B49" s="37" t="s">
        <v>4</v>
      </c>
      <c r="C49" s="9"/>
      <c r="D49" s="9" t="s">
        <v>25</v>
      </c>
      <c r="E49" s="10">
        <v>1</v>
      </c>
      <c r="F49" s="29" t="s">
        <v>245</v>
      </c>
      <c r="G49" s="11">
        <v>7691.01</v>
      </c>
      <c r="H49" s="11">
        <v>1200.69</v>
      </c>
      <c r="I49" s="12">
        <f t="shared" si="6"/>
        <v>8891.7000000000007</v>
      </c>
      <c r="J49" s="13"/>
    </row>
    <row r="50" spans="1:10" x14ac:dyDescent="0.25">
      <c r="A50" s="39"/>
      <c r="B50" s="37" t="s">
        <v>4</v>
      </c>
      <c r="C50" s="9"/>
      <c r="D50" s="9" t="s">
        <v>25</v>
      </c>
      <c r="E50" s="10">
        <v>1</v>
      </c>
      <c r="F50" s="29" t="s">
        <v>121</v>
      </c>
      <c r="G50" s="11">
        <v>7691.01</v>
      </c>
      <c r="H50" s="11">
        <v>1200.69</v>
      </c>
      <c r="I50" s="12">
        <f t="shared" si="6"/>
        <v>8891.7000000000007</v>
      </c>
      <c r="J50" s="13"/>
    </row>
    <row r="51" spans="1:10" x14ac:dyDescent="0.25">
      <c r="A51" s="39"/>
      <c r="B51" s="37" t="s">
        <v>4</v>
      </c>
      <c r="C51" s="9"/>
      <c r="D51" s="9" t="s">
        <v>25</v>
      </c>
      <c r="E51" s="10">
        <v>1</v>
      </c>
      <c r="F51" s="29" t="s">
        <v>246</v>
      </c>
      <c r="G51" s="11">
        <v>7324.77</v>
      </c>
      <c r="H51" s="11">
        <v>1200.69</v>
      </c>
      <c r="I51" s="12">
        <f t="shared" si="6"/>
        <v>8525.4600000000009</v>
      </c>
      <c r="J51" s="13"/>
    </row>
    <row r="52" spans="1:10" x14ac:dyDescent="0.25">
      <c r="A52" s="39"/>
      <c r="B52" s="37" t="s">
        <v>4</v>
      </c>
      <c r="C52" s="9"/>
      <c r="D52" s="9" t="s">
        <v>25</v>
      </c>
      <c r="E52" s="10">
        <v>1</v>
      </c>
      <c r="F52" s="29" t="s">
        <v>122</v>
      </c>
      <c r="G52" s="11">
        <v>2186.5700000000002</v>
      </c>
      <c r="H52" s="11">
        <v>1200.69</v>
      </c>
      <c r="I52" s="12">
        <f t="shared" si="6"/>
        <v>3387.26</v>
      </c>
      <c r="J52" s="13"/>
    </row>
    <row r="53" spans="1:10" x14ac:dyDescent="0.25">
      <c r="A53" s="39"/>
      <c r="B53" s="37" t="s">
        <v>4</v>
      </c>
      <c r="C53" s="9"/>
      <c r="D53" s="9" t="s">
        <v>25</v>
      </c>
      <c r="E53" s="10">
        <v>1</v>
      </c>
      <c r="F53" s="29" t="s">
        <v>123</v>
      </c>
      <c r="G53" s="11">
        <v>4762.33</v>
      </c>
      <c r="H53" s="11">
        <v>1200.69</v>
      </c>
      <c r="I53" s="12">
        <f>SUM(G53:H53)</f>
        <v>5963.02</v>
      </c>
      <c r="J53" s="13"/>
    </row>
    <row r="54" spans="1:10" x14ac:dyDescent="0.25">
      <c r="A54" s="39"/>
      <c r="B54" s="37" t="s">
        <v>4</v>
      </c>
      <c r="C54" s="9"/>
      <c r="D54" s="9" t="s">
        <v>25</v>
      </c>
      <c r="E54" s="10">
        <v>1</v>
      </c>
      <c r="F54" s="29" t="s">
        <v>249</v>
      </c>
      <c r="G54" s="11">
        <v>4762.33</v>
      </c>
      <c r="H54" s="11">
        <v>1200.69</v>
      </c>
      <c r="I54" s="12">
        <f t="shared" si="6"/>
        <v>5963.02</v>
      </c>
      <c r="J54" s="13"/>
    </row>
    <row r="55" spans="1:10" x14ac:dyDescent="0.25">
      <c r="A55" s="39"/>
      <c r="B55" s="37" t="s">
        <v>4</v>
      </c>
      <c r="C55" s="9"/>
      <c r="D55" s="9" t="s">
        <v>25</v>
      </c>
      <c r="E55" s="10">
        <v>1</v>
      </c>
      <c r="F55" s="29" t="s">
        <v>124</v>
      </c>
      <c r="G55" s="11">
        <v>5512.99</v>
      </c>
      <c r="H55" s="11">
        <v>1200.69</v>
      </c>
      <c r="I55" s="12">
        <f t="shared" si="6"/>
        <v>6713.68</v>
      </c>
      <c r="J55" s="13"/>
    </row>
    <row r="56" spans="1:10" x14ac:dyDescent="0.25">
      <c r="A56" s="39"/>
      <c r="B56" s="37" t="s">
        <v>4</v>
      </c>
      <c r="C56" s="9"/>
      <c r="D56" s="9" t="s">
        <v>25</v>
      </c>
      <c r="E56" s="10">
        <v>1</v>
      </c>
      <c r="F56" s="29" t="s">
        <v>125</v>
      </c>
      <c r="G56" s="11">
        <v>4762.33</v>
      </c>
      <c r="H56" s="11">
        <v>1200.69</v>
      </c>
      <c r="I56" s="12">
        <f t="shared" si="6"/>
        <v>5963.02</v>
      </c>
      <c r="J56" s="13"/>
    </row>
    <row r="57" spans="1:10" x14ac:dyDescent="0.25">
      <c r="A57" s="39"/>
      <c r="B57" s="37" t="s">
        <v>4</v>
      </c>
      <c r="C57" s="9"/>
      <c r="D57" s="9" t="s">
        <v>25</v>
      </c>
      <c r="E57" s="10">
        <v>1</v>
      </c>
      <c r="F57" s="29" t="s">
        <v>126</v>
      </c>
      <c r="G57" s="11">
        <v>5046.58</v>
      </c>
      <c r="H57" s="11">
        <v>1200.69</v>
      </c>
      <c r="I57" s="12">
        <f t="shared" si="6"/>
        <v>6247.27</v>
      </c>
      <c r="J57" s="13"/>
    </row>
    <row r="58" spans="1:10" x14ac:dyDescent="0.25">
      <c r="A58" s="39"/>
      <c r="B58" s="37" t="s">
        <v>4</v>
      </c>
      <c r="C58" s="9"/>
      <c r="D58" s="9" t="s">
        <v>25</v>
      </c>
      <c r="E58" s="10">
        <v>1</v>
      </c>
      <c r="F58" s="29" t="s">
        <v>127</v>
      </c>
      <c r="G58" s="11">
        <v>4712.03</v>
      </c>
      <c r="H58" s="11">
        <v>1200.69</v>
      </c>
      <c r="I58" s="12">
        <f t="shared" si="6"/>
        <v>5912.7199999999993</v>
      </c>
      <c r="J58" s="13"/>
    </row>
    <row r="59" spans="1:10" x14ac:dyDescent="0.25">
      <c r="A59" s="39"/>
      <c r="B59" s="37" t="s">
        <v>4</v>
      </c>
      <c r="C59" s="9"/>
      <c r="D59" s="9" t="s">
        <v>128</v>
      </c>
      <c r="E59" s="10">
        <v>1</v>
      </c>
      <c r="F59" s="29" t="s">
        <v>229</v>
      </c>
      <c r="G59" s="11">
        <v>0</v>
      </c>
      <c r="H59" s="11">
        <v>1200.69</v>
      </c>
      <c r="I59" s="12">
        <f t="shared" si="6"/>
        <v>1200.69</v>
      </c>
      <c r="J59" s="13"/>
    </row>
    <row r="60" spans="1:10" x14ac:dyDescent="0.25">
      <c r="A60" s="39"/>
      <c r="B60" s="37" t="s">
        <v>4</v>
      </c>
      <c r="C60" s="9"/>
      <c r="D60" s="9" t="s">
        <v>128</v>
      </c>
      <c r="E60" s="10">
        <v>1</v>
      </c>
      <c r="F60" s="29" t="s">
        <v>230</v>
      </c>
      <c r="G60" s="11">
        <v>0</v>
      </c>
      <c r="H60" s="11">
        <v>1200.69</v>
      </c>
      <c r="I60" s="12">
        <f t="shared" si="6"/>
        <v>1200.69</v>
      </c>
      <c r="J60" s="13"/>
    </row>
    <row r="61" spans="1:10" x14ac:dyDescent="0.25">
      <c r="A61" s="39"/>
      <c r="B61" s="37" t="s">
        <v>5</v>
      </c>
      <c r="C61" s="9"/>
      <c r="D61" s="9" t="s">
        <v>25</v>
      </c>
      <c r="E61" s="10">
        <v>1</v>
      </c>
      <c r="F61" s="29" t="s">
        <v>129</v>
      </c>
      <c r="G61" s="11">
        <v>8075.56</v>
      </c>
      <c r="H61" s="11">
        <v>732.55</v>
      </c>
      <c r="I61" s="12">
        <f t="shared" si="6"/>
        <v>8808.11</v>
      </c>
      <c r="J61" s="13"/>
    </row>
    <row r="62" spans="1:10" x14ac:dyDescent="0.25">
      <c r="A62" s="39"/>
      <c r="B62" s="37" t="s">
        <v>5</v>
      </c>
      <c r="C62" s="9"/>
      <c r="D62" s="9" t="s">
        <v>25</v>
      </c>
      <c r="E62" s="10">
        <v>1</v>
      </c>
      <c r="F62" s="29" t="s">
        <v>130</v>
      </c>
      <c r="G62" s="11">
        <v>5046.58</v>
      </c>
      <c r="H62" s="11">
        <v>732.55</v>
      </c>
      <c r="I62" s="12">
        <f t="shared" si="6"/>
        <v>5779.13</v>
      </c>
      <c r="J62" s="13"/>
    </row>
    <row r="63" spans="1:10" x14ac:dyDescent="0.25">
      <c r="A63" s="39"/>
      <c r="B63" s="37" t="s">
        <v>5</v>
      </c>
      <c r="C63" s="9"/>
      <c r="D63" s="9" t="s">
        <v>25</v>
      </c>
      <c r="E63" s="10">
        <v>1</v>
      </c>
      <c r="F63" s="29" t="s">
        <v>247</v>
      </c>
      <c r="G63" s="11">
        <v>5298.91</v>
      </c>
      <c r="H63" s="11">
        <v>732.55</v>
      </c>
      <c r="I63" s="12">
        <f t="shared" si="6"/>
        <v>6031.46</v>
      </c>
      <c r="J63" s="13"/>
    </row>
    <row r="64" spans="1:10" x14ac:dyDescent="0.25">
      <c r="A64" s="39"/>
      <c r="B64" s="37" t="s">
        <v>6</v>
      </c>
      <c r="C64" s="9"/>
      <c r="D64" s="9" t="s">
        <v>25</v>
      </c>
      <c r="E64" s="10">
        <v>1</v>
      </c>
      <c r="F64" s="29" t="s">
        <v>131</v>
      </c>
      <c r="G64" s="11">
        <v>2410.69</v>
      </c>
      <c r="H64" s="11">
        <v>436.04</v>
      </c>
      <c r="I64" s="12">
        <f t="shared" si="6"/>
        <v>2846.73</v>
      </c>
      <c r="J64" s="13"/>
    </row>
    <row r="65" spans="1:10" x14ac:dyDescent="0.25">
      <c r="A65" s="39"/>
      <c r="B65" s="37" t="s">
        <v>6</v>
      </c>
      <c r="C65" s="9"/>
      <c r="D65" s="9" t="s">
        <v>25</v>
      </c>
      <c r="E65" s="10">
        <v>1</v>
      </c>
      <c r="F65" s="29" t="s">
        <v>132</v>
      </c>
      <c r="G65" s="11">
        <v>2186.5700000000002</v>
      </c>
      <c r="H65" s="11">
        <v>436.04</v>
      </c>
      <c r="I65" s="12">
        <f t="shared" si="6"/>
        <v>2622.61</v>
      </c>
      <c r="J65" s="13"/>
    </row>
    <row r="66" spans="1:10" x14ac:dyDescent="0.25">
      <c r="A66" s="36"/>
      <c r="B66" s="37" t="s">
        <v>6</v>
      </c>
      <c r="C66" s="9"/>
      <c r="D66" s="9" t="s">
        <v>128</v>
      </c>
      <c r="E66" s="10">
        <v>1</v>
      </c>
      <c r="F66" s="29" t="s">
        <v>231</v>
      </c>
      <c r="G66" s="11">
        <v>0</v>
      </c>
      <c r="H66" s="11">
        <v>436.04</v>
      </c>
      <c r="I66" s="12">
        <f t="shared" si="6"/>
        <v>436.04</v>
      </c>
      <c r="J66" s="13"/>
    </row>
    <row r="67" spans="1:10" x14ac:dyDescent="0.25">
      <c r="A67" s="36"/>
      <c r="B67" s="37" t="s">
        <v>6</v>
      </c>
      <c r="C67" s="37"/>
      <c r="D67" s="8" t="s">
        <v>128</v>
      </c>
      <c r="E67" s="10">
        <v>1</v>
      </c>
      <c r="F67" s="31" t="s">
        <v>232</v>
      </c>
      <c r="G67" s="11">
        <v>0</v>
      </c>
      <c r="H67" s="11">
        <v>436.04</v>
      </c>
      <c r="I67" s="12">
        <f t="shared" si="6"/>
        <v>436.04</v>
      </c>
      <c r="J67" s="13"/>
    </row>
    <row r="68" spans="1:10" x14ac:dyDescent="0.25">
      <c r="A68" s="36"/>
      <c r="B68" s="37" t="s">
        <v>6</v>
      </c>
      <c r="C68" s="37"/>
      <c r="D68" s="8" t="s">
        <v>25</v>
      </c>
      <c r="E68" s="10">
        <v>1</v>
      </c>
      <c r="F68" s="31" t="s">
        <v>133</v>
      </c>
      <c r="G68" s="11">
        <v>5250.47</v>
      </c>
      <c r="H68" s="11">
        <v>436.04</v>
      </c>
      <c r="I68" s="12">
        <f t="shared" si="6"/>
        <v>5686.51</v>
      </c>
      <c r="J68" s="13"/>
    </row>
    <row r="69" spans="1:10" x14ac:dyDescent="0.25">
      <c r="A69" s="36"/>
      <c r="B69" s="37" t="s">
        <v>7</v>
      </c>
      <c r="C69" s="37"/>
      <c r="D69" s="8" t="s">
        <v>25</v>
      </c>
      <c r="E69" s="10">
        <v>1</v>
      </c>
      <c r="F69" s="38" t="s">
        <v>134</v>
      </c>
      <c r="G69" s="11">
        <v>2186.5700000000002</v>
      </c>
      <c r="H69" s="11">
        <v>401.16</v>
      </c>
      <c r="I69" s="12">
        <f t="shared" si="6"/>
        <v>2587.73</v>
      </c>
      <c r="J69" s="13"/>
    </row>
    <row r="70" spans="1:10" x14ac:dyDescent="0.25">
      <c r="A70" s="36"/>
      <c r="B70" s="37" t="s">
        <v>7</v>
      </c>
      <c r="C70" s="37"/>
      <c r="D70" s="8" t="s">
        <v>128</v>
      </c>
      <c r="E70" s="10">
        <v>1</v>
      </c>
      <c r="F70" s="38" t="s">
        <v>233</v>
      </c>
      <c r="G70" s="11">
        <v>0</v>
      </c>
      <c r="H70" s="11">
        <v>401.16</v>
      </c>
      <c r="I70" s="12">
        <f t="shared" si="6"/>
        <v>401.16</v>
      </c>
      <c r="J70" s="13"/>
    </row>
    <row r="71" spans="1:10" x14ac:dyDescent="0.25">
      <c r="A71" s="36"/>
      <c r="B71" s="40" t="s">
        <v>7</v>
      </c>
      <c r="C71" s="37"/>
      <c r="D71" s="8" t="s">
        <v>128</v>
      </c>
      <c r="E71" s="10">
        <v>1</v>
      </c>
      <c r="F71" s="38" t="s">
        <v>234</v>
      </c>
      <c r="G71" s="11">
        <v>0</v>
      </c>
      <c r="H71" s="11">
        <v>401.16</v>
      </c>
      <c r="I71" s="12">
        <f t="shared" si="6"/>
        <v>401.16</v>
      </c>
      <c r="J71" s="13"/>
    </row>
    <row r="72" spans="1:10" ht="16.5" customHeight="1" x14ac:dyDescent="0.25">
      <c r="A72" s="36"/>
      <c r="B72" s="40" t="s">
        <v>7</v>
      </c>
      <c r="C72" s="37"/>
      <c r="D72" s="8" t="s">
        <v>128</v>
      </c>
      <c r="E72" s="10">
        <v>1</v>
      </c>
      <c r="F72" s="38" t="s">
        <v>235</v>
      </c>
      <c r="G72" s="11">
        <v>0</v>
      </c>
      <c r="H72" s="11">
        <v>401.16</v>
      </c>
      <c r="I72" s="12">
        <f t="shared" si="6"/>
        <v>401.16</v>
      </c>
      <c r="J72" s="13"/>
    </row>
    <row r="73" spans="1:10" x14ac:dyDescent="0.25">
      <c r="A73" s="36"/>
      <c r="B73" s="40" t="s">
        <v>7</v>
      </c>
      <c r="C73" s="37"/>
      <c r="D73" s="8" t="s">
        <v>128</v>
      </c>
      <c r="E73" s="10">
        <v>1</v>
      </c>
      <c r="F73" s="38" t="s">
        <v>236</v>
      </c>
      <c r="G73" s="11">
        <v>0</v>
      </c>
      <c r="H73" s="11">
        <v>401.16</v>
      </c>
      <c r="I73" s="12">
        <f t="shared" si="6"/>
        <v>401.16</v>
      </c>
      <c r="J73" s="13"/>
    </row>
    <row r="74" spans="1:10" x14ac:dyDescent="0.25">
      <c r="A74" s="36"/>
      <c r="B74" s="40" t="s">
        <v>7</v>
      </c>
      <c r="C74" s="37"/>
      <c r="D74" s="8" t="s">
        <v>128</v>
      </c>
      <c r="E74" s="10">
        <v>1</v>
      </c>
      <c r="F74" s="38" t="s">
        <v>237</v>
      </c>
      <c r="G74" s="11">
        <v>0</v>
      </c>
      <c r="H74" s="11">
        <v>401.16</v>
      </c>
      <c r="I74" s="12">
        <f t="shared" si="6"/>
        <v>401.16</v>
      </c>
      <c r="J74" s="13"/>
    </row>
    <row r="75" spans="1:10" x14ac:dyDescent="0.25">
      <c r="A75" s="36"/>
      <c r="B75" s="40" t="s">
        <v>7</v>
      </c>
      <c r="C75" s="37"/>
      <c r="D75" s="8" t="s">
        <v>128</v>
      </c>
      <c r="E75" s="10">
        <v>1</v>
      </c>
      <c r="F75" s="38" t="s">
        <v>238</v>
      </c>
      <c r="G75" s="11">
        <v>0</v>
      </c>
      <c r="H75" s="11">
        <v>401.16</v>
      </c>
      <c r="I75" s="12">
        <f t="shared" si="6"/>
        <v>401.16</v>
      </c>
      <c r="J75" s="13"/>
    </row>
    <row r="76" spans="1:10" ht="45" x14ac:dyDescent="0.25">
      <c r="A76" s="15" t="s">
        <v>135</v>
      </c>
      <c r="B76" s="15" t="s">
        <v>136</v>
      </c>
      <c r="C76" s="16" t="s">
        <v>137</v>
      </c>
      <c r="D76" s="16" t="s">
        <v>138</v>
      </c>
      <c r="E76" s="16" t="s">
        <v>139</v>
      </c>
      <c r="F76" s="32"/>
      <c r="G76" s="16" t="s">
        <v>140</v>
      </c>
      <c r="H76" s="16" t="s">
        <v>141</v>
      </c>
      <c r="I76" s="16" t="s">
        <v>142</v>
      </c>
      <c r="J76" s="13"/>
    </row>
    <row r="77" spans="1:10" x14ac:dyDescent="0.25">
      <c r="A77" s="18" t="s">
        <v>143</v>
      </c>
      <c r="B77" s="33" t="s">
        <v>4</v>
      </c>
      <c r="C77" s="19">
        <f ca="1">SUMIFS($E$44:$E$78,$B$44:$B$78,"FGS-1",$D$44:$D$78,"&lt;&gt;VAGO")</f>
        <v>20</v>
      </c>
      <c r="D77" s="19">
        <f ca="1">SUMIFS($E$44:$E$78,$B$44:$B$78,"FGS-1",$D$44:$D$78,"VAGO")</f>
        <v>0</v>
      </c>
      <c r="E77" s="19">
        <f t="shared" ref="E77:E82" ca="1" si="7">C77+D77</f>
        <v>20</v>
      </c>
      <c r="F77" s="20"/>
      <c r="G77" s="12">
        <f>SUMIF($B$44:$B$63,"FGS-1",$G$44:$G$63)</f>
        <v>92192.830000000016</v>
      </c>
      <c r="H77" s="12">
        <f>SUMIF($B$44:$B$63,"FGS-1",$H$44:$H$63)</f>
        <v>20411.73</v>
      </c>
      <c r="I77" s="12">
        <f>SUMIF($B$44:$B$63,"FGS-1",$I$44:$I$63)</f>
        <v>112604.56000000003</v>
      </c>
      <c r="J77" s="13"/>
    </row>
    <row r="78" spans="1:10" x14ac:dyDescent="0.25">
      <c r="A78" s="18" t="s">
        <v>144</v>
      </c>
      <c r="B78" s="33" t="s">
        <v>145</v>
      </c>
      <c r="C78" s="19">
        <f>SUMIFS($E$44:$E$78,$B$44:$B$78,"FGS-2",$D$44:$D$78,"&lt;&gt;VAGO")</f>
        <v>3</v>
      </c>
      <c r="D78" s="19">
        <f>SUMIFS($E$44:$E$78,$B$44:$B$78,"FGS-2",$D$44:$D$78,"VAGO")</f>
        <v>0</v>
      </c>
      <c r="E78" s="19">
        <f t="shared" si="7"/>
        <v>3</v>
      </c>
      <c r="F78" s="23"/>
      <c r="G78" s="12">
        <f>SUMIF($B$64:$B$66,"FGS-2",$G$64:$G$66)</f>
        <v>0</v>
      </c>
      <c r="H78" s="12">
        <f>SUMIF($B$64:$B$66,"FGS-2",$H$64:$H$66)</f>
        <v>0</v>
      </c>
      <c r="I78" s="12">
        <f>SUMIF($B$64:$B$66,"FGS-2",$I$64:$I$66)</f>
        <v>0</v>
      </c>
      <c r="J78" s="13"/>
    </row>
    <row r="79" spans="1:10" x14ac:dyDescent="0.25">
      <c r="A79" s="18" t="s">
        <v>146</v>
      </c>
      <c r="B79" s="33" t="s">
        <v>147</v>
      </c>
      <c r="C79" s="19">
        <f>SUMIFS($E$44:$E$78,$B$44:$B$78,"FGS-3",$D$44:$D$78,"&lt;&gt;VAGO")</f>
        <v>0</v>
      </c>
      <c r="D79" s="19">
        <f>SUMIFS($E$44:$E$78,$B$44:$B$78,"FGS-3",$D$44:$D$78,"VAGO")</f>
        <v>0</v>
      </c>
      <c r="E79" s="19">
        <f t="shared" si="7"/>
        <v>0</v>
      </c>
      <c r="F79" s="23"/>
      <c r="G79" s="12">
        <f>SUMIF($B$44:$B$78,"FGS-3",$G$44:$G$78)</f>
        <v>0</v>
      </c>
      <c r="H79" s="12">
        <f>SUMIF($B$44:$B$78,"FGS-3",$G$44:$G$78)</f>
        <v>0</v>
      </c>
      <c r="I79" s="12">
        <f>SUMIF($B$44:$B$78,"FGS-3",$G$44:$G$78)</f>
        <v>0</v>
      </c>
      <c r="J79" s="13"/>
    </row>
    <row r="80" spans="1:10" x14ac:dyDescent="0.25">
      <c r="A80" s="24" t="s">
        <v>148</v>
      </c>
      <c r="B80" s="41" t="s">
        <v>149</v>
      </c>
      <c r="C80" s="19">
        <f>SUMIFS($E$44:$E$78,$B$44:$B$78,"FGA-1",$D$44:$D$78,"&lt;&gt;VAGO")</f>
        <v>5</v>
      </c>
      <c r="D80" s="19">
        <f>SUMIFS($E$44:$E$78,$B$44:$B$78,"FGA-1",$D$44:$D$78,"VAGO")</f>
        <v>0</v>
      </c>
      <c r="E80" s="19">
        <f t="shared" si="7"/>
        <v>5</v>
      </c>
      <c r="F80" s="25"/>
      <c r="G80" s="12">
        <f>SUMIF($B$67:$B$71,"FGA-1",$G$67:$G$71)</f>
        <v>5250.47</v>
      </c>
      <c r="H80" s="12">
        <f>SUMIF($B$67:$B$71,"FGA-1",$H$67:$H$71)</f>
        <v>872.08</v>
      </c>
      <c r="I80" s="12">
        <f>SUMIF($B$67:$B$71,"FGA-1",$I$67:$I$71)</f>
        <v>6122.55</v>
      </c>
      <c r="J80" s="13"/>
    </row>
    <row r="81" spans="1:10" x14ac:dyDescent="0.25">
      <c r="A81" s="18" t="s">
        <v>150</v>
      </c>
      <c r="B81" s="33" t="s">
        <v>7</v>
      </c>
      <c r="C81" s="19">
        <f>SUMIFS($E$44:$E$78,$B$44:$B$78,"FGA-2",$D$44:$D$78,"&lt;&gt;VAGO")</f>
        <v>7</v>
      </c>
      <c r="D81" s="19">
        <f>SUMIFS($E$44:$E$78,$B$44:$B$78,"FGA-2",$D$44:$D$78,"VAGO")</f>
        <v>0</v>
      </c>
      <c r="E81" s="19">
        <f t="shared" si="7"/>
        <v>7</v>
      </c>
      <c r="F81" s="25"/>
      <c r="G81" s="12">
        <f>SUMIF($B$72:$B$78,"FGA-2",$G$72:$G$78)</f>
        <v>0</v>
      </c>
      <c r="H81" s="12">
        <f>SUMIF($B$72:$B$78,"FGA-2",$H$72:$H$78)</f>
        <v>1604.64</v>
      </c>
      <c r="I81" s="12">
        <f>SUMIF($B$72:$B$78,"FGA-2",$I$72:$I$78)</f>
        <v>1604.64</v>
      </c>
      <c r="J81" s="13"/>
    </row>
    <row r="82" spans="1:10" x14ac:dyDescent="0.25">
      <c r="A82" s="18" t="s">
        <v>151</v>
      </c>
      <c r="B82" s="33" t="s">
        <v>152</v>
      </c>
      <c r="C82" s="19">
        <f>SUMIFS($E$44:$E$78,$B$44:$B$78,"FGA-3",$D$44:$D$78,"&lt;&gt;VAGO")</f>
        <v>0</v>
      </c>
      <c r="D82" s="19">
        <f>SUMIFS($E$44:$E$78,$B$44:$B$78,"FGA-3",$D$44:$D$78,"VAGO")</f>
        <v>0</v>
      </c>
      <c r="E82" s="19">
        <f t="shared" si="7"/>
        <v>0</v>
      </c>
      <c r="F82" s="23"/>
      <c r="G82" s="12">
        <f>SUMIF($B$44:$B$78,"FGA-3",$G$44:$G$78)</f>
        <v>0</v>
      </c>
      <c r="H82" s="12">
        <f>SUMIF($B$44:$B$78,"FGA-3",$G$44:$G$78)</f>
        <v>0</v>
      </c>
      <c r="I82" s="12">
        <f>SUMIF($B$44:$B$78,"FGA-3",$G$44:$G$78)</f>
        <v>0</v>
      </c>
      <c r="J82" s="13"/>
    </row>
    <row r="83" spans="1:10" ht="30" x14ac:dyDescent="0.25">
      <c r="A83" s="15" t="s">
        <v>153</v>
      </c>
      <c r="B83" s="32"/>
      <c r="C83" s="16">
        <f t="shared" ref="C83:E83" ca="1" si="8">SUM(C77:C82)</f>
        <v>35</v>
      </c>
      <c r="D83" s="16">
        <f t="shared" ca="1" si="8"/>
        <v>0</v>
      </c>
      <c r="E83" s="16">
        <f t="shared" ca="1" si="8"/>
        <v>35</v>
      </c>
      <c r="F83" s="32"/>
      <c r="G83" s="34">
        <f>SUM(G77:G82)</f>
        <v>97443.300000000017</v>
      </c>
      <c r="H83" s="34">
        <f>SUM(H77:H82)</f>
        <v>22888.45</v>
      </c>
      <c r="I83" s="34">
        <f>SUM(I77:I82)</f>
        <v>120331.75000000003</v>
      </c>
      <c r="J83" s="13"/>
    </row>
    <row r="84" spans="1:10" x14ac:dyDescent="0.25">
      <c r="A84" s="22"/>
      <c r="B84" s="22"/>
      <c r="C84" s="22"/>
      <c r="D84" s="22"/>
      <c r="E84" s="22"/>
      <c r="F84" s="22"/>
      <c r="G84" s="22"/>
      <c r="H84" s="22"/>
      <c r="I84" s="28"/>
      <c r="J84" s="28"/>
    </row>
    <row r="85" spans="1:10" ht="60" x14ac:dyDescent="0.25">
      <c r="A85" s="15"/>
      <c r="B85" s="15"/>
      <c r="C85" s="16" t="s">
        <v>154</v>
      </c>
      <c r="D85" s="16" t="s">
        <v>155</v>
      </c>
      <c r="E85" s="16" t="s">
        <v>156</v>
      </c>
      <c r="F85" s="17"/>
      <c r="G85" s="16" t="s">
        <v>157</v>
      </c>
      <c r="H85" s="16" t="s">
        <v>158</v>
      </c>
      <c r="I85" s="16" t="s">
        <v>159</v>
      </c>
      <c r="J85" s="28"/>
    </row>
    <row r="86" spans="1:10" ht="30" x14ac:dyDescent="0.25">
      <c r="A86" s="15" t="s">
        <v>160</v>
      </c>
      <c r="B86" s="17"/>
      <c r="C86" s="16">
        <f ca="1">SUM(C23+C37+C83)</f>
        <v>46</v>
      </c>
      <c r="D86" s="16">
        <f ca="1">SUM(D23+D37+D83)</f>
        <v>0</v>
      </c>
      <c r="E86" s="16">
        <f ca="1">SUM(E23+E37+E83)</f>
        <v>46</v>
      </c>
      <c r="F86" s="17"/>
      <c r="G86" s="34">
        <f ca="1">SUM(H23+G37+G83)</f>
        <v>185959.39</v>
      </c>
      <c r="H86" s="34">
        <f ca="1">SUM(I23+H37+H83)</f>
        <v>68541.39</v>
      </c>
      <c r="I86" s="34">
        <f ca="1">SUM(J23+I37+I83)</f>
        <v>254500.78000000003</v>
      </c>
      <c r="J86" s="28"/>
    </row>
    <row r="87" spans="1:10" x14ac:dyDescent="0.25">
      <c r="A87" s="22"/>
      <c r="B87" s="22"/>
      <c r="C87" s="22"/>
      <c r="D87" s="22"/>
      <c r="E87" s="22"/>
      <c r="F87" s="22"/>
      <c r="G87" s="22"/>
      <c r="H87" s="22"/>
      <c r="I87" s="28"/>
      <c r="J87" s="28"/>
    </row>
    <row r="88" spans="1:10" x14ac:dyDescent="0.25">
      <c r="A88" s="70" t="s">
        <v>161</v>
      </c>
      <c r="B88" s="51"/>
      <c r="C88" s="51"/>
      <c r="D88" s="51"/>
      <c r="E88" s="51"/>
      <c r="F88" s="52"/>
      <c r="G88" s="13"/>
      <c r="H88" s="22"/>
      <c r="I88" s="22"/>
      <c r="J88" s="22"/>
    </row>
    <row r="89" spans="1:10" x14ac:dyDescent="0.25">
      <c r="A89" s="71" t="s">
        <v>162</v>
      </c>
      <c r="B89" s="51"/>
      <c r="C89" s="51"/>
      <c r="D89" s="51"/>
      <c r="E89" s="51"/>
      <c r="F89" s="52"/>
      <c r="G89" s="13"/>
      <c r="H89" s="22"/>
      <c r="I89" s="22"/>
      <c r="J89" s="22"/>
    </row>
    <row r="90" spans="1:10" x14ac:dyDescent="0.25">
      <c r="A90" s="71" t="s">
        <v>163</v>
      </c>
      <c r="B90" s="51"/>
      <c r="C90" s="51"/>
      <c r="D90" s="51"/>
      <c r="E90" s="51"/>
      <c r="F90" s="52"/>
      <c r="G90" s="13"/>
      <c r="H90" s="22"/>
      <c r="I90" s="22"/>
      <c r="J90" s="22"/>
    </row>
    <row r="91" spans="1:10" x14ac:dyDescent="0.25">
      <c r="A91" s="67" t="s">
        <v>164</v>
      </c>
      <c r="B91" s="51"/>
      <c r="C91" s="51"/>
      <c r="D91" s="51"/>
      <c r="E91" s="51"/>
      <c r="F91" s="52"/>
      <c r="G91" s="13"/>
      <c r="H91" s="22"/>
      <c r="I91" s="22"/>
      <c r="J91" s="22"/>
    </row>
    <row r="92" spans="1:10" x14ac:dyDescent="0.25">
      <c r="A92" s="67" t="s">
        <v>165</v>
      </c>
      <c r="B92" s="51"/>
      <c r="C92" s="51"/>
      <c r="D92" s="51"/>
      <c r="E92" s="51"/>
      <c r="F92" s="52"/>
      <c r="G92" s="13"/>
      <c r="H92" s="22"/>
      <c r="I92" s="22"/>
      <c r="J92" s="22"/>
    </row>
    <row r="93" spans="1:10" x14ac:dyDescent="0.25">
      <c r="A93" s="67" t="s">
        <v>166</v>
      </c>
      <c r="B93" s="51"/>
      <c r="C93" s="51"/>
      <c r="D93" s="51"/>
      <c r="E93" s="51"/>
      <c r="F93" s="52"/>
      <c r="G93" s="13"/>
      <c r="H93" s="22"/>
      <c r="I93" s="22"/>
      <c r="J93" s="22"/>
    </row>
    <row r="94" spans="1:10" x14ac:dyDescent="0.25">
      <c r="A94" s="67"/>
      <c r="B94" s="51"/>
      <c r="C94" s="51"/>
      <c r="D94" s="51"/>
      <c r="E94" s="51"/>
      <c r="F94" s="52"/>
      <c r="G94" s="13"/>
      <c r="H94" s="22"/>
      <c r="I94" s="22"/>
      <c r="J94" s="22"/>
    </row>
    <row r="95" spans="1:10" x14ac:dyDescent="0.25">
      <c r="A95" s="67"/>
      <c r="B95" s="51"/>
      <c r="C95" s="51"/>
      <c r="D95" s="51"/>
      <c r="E95" s="51"/>
      <c r="F95" s="52"/>
      <c r="G95" s="13"/>
      <c r="H95" s="22"/>
      <c r="I95" s="22"/>
      <c r="J95" s="22"/>
    </row>
    <row r="96" spans="1:10" x14ac:dyDescent="0.25">
      <c r="A96" s="57"/>
      <c r="B96" s="51"/>
      <c r="C96" s="51"/>
      <c r="D96" s="51"/>
      <c r="E96" s="51"/>
      <c r="F96" s="52"/>
      <c r="G96" s="13"/>
      <c r="H96" s="22"/>
      <c r="I96" s="22"/>
      <c r="J96" s="22"/>
    </row>
    <row r="97" spans="1:10" x14ac:dyDescent="0.25">
      <c r="A97" s="57"/>
      <c r="B97" s="51"/>
      <c r="C97" s="51"/>
      <c r="D97" s="51"/>
      <c r="E97" s="51"/>
      <c r="F97" s="52"/>
      <c r="G97" s="13"/>
      <c r="H97" s="22"/>
      <c r="I97" s="22"/>
      <c r="J97" s="22"/>
    </row>
    <row r="98" spans="1:10" x14ac:dyDescent="0.25">
      <c r="A98" s="57"/>
      <c r="B98" s="51"/>
      <c r="C98" s="51"/>
      <c r="D98" s="51"/>
      <c r="E98" s="51"/>
      <c r="F98" s="52"/>
      <c r="G98" s="13"/>
      <c r="H98" s="22"/>
      <c r="I98" s="22"/>
      <c r="J98" s="22"/>
    </row>
    <row r="99" spans="1:10" x14ac:dyDescent="0.25">
      <c r="A99" s="57"/>
      <c r="B99" s="51"/>
      <c r="C99" s="51"/>
      <c r="D99" s="51"/>
      <c r="E99" s="51"/>
      <c r="F99" s="52"/>
      <c r="G99" s="13"/>
      <c r="H99" s="22"/>
      <c r="I99" s="22"/>
      <c r="J99" s="22"/>
    </row>
    <row r="100" spans="1:10" x14ac:dyDescent="0.25">
      <c r="A100" s="57"/>
      <c r="B100" s="51"/>
      <c r="C100" s="51"/>
      <c r="D100" s="51"/>
      <c r="E100" s="51"/>
      <c r="F100" s="52"/>
      <c r="G100" s="13"/>
      <c r="H100" s="22"/>
      <c r="I100" s="22"/>
      <c r="J100" s="22"/>
    </row>
    <row r="101" spans="1:10" x14ac:dyDescent="0.25">
      <c r="A101" s="72"/>
      <c r="B101" s="73"/>
      <c r="C101" s="73"/>
      <c r="D101" s="73"/>
      <c r="E101" s="73"/>
      <c r="F101" s="73"/>
      <c r="G101" s="13"/>
      <c r="H101" s="22"/>
      <c r="I101" s="22"/>
      <c r="J101" s="22"/>
    </row>
    <row r="102" spans="1:10" x14ac:dyDescent="0.25">
      <c r="A102" s="70" t="s">
        <v>167</v>
      </c>
      <c r="B102" s="51"/>
      <c r="C102" s="51"/>
      <c r="D102" s="51"/>
      <c r="E102" s="51"/>
      <c r="F102" s="52"/>
      <c r="G102" s="13"/>
      <c r="H102" s="22"/>
      <c r="I102" s="22"/>
      <c r="J102" s="22"/>
    </row>
    <row r="103" spans="1:10" x14ac:dyDescent="0.25">
      <c r="A103" s="56" t="s">
        <v>168</v>
      </c>
      <c r="B103" s="51"/>
      <c r="C103" s="51"/>
      <c r="D103" s="51"/>
      <c r="E103" s="51"/>
      <c r="F103" s="52"/>
      <c r="G103" s="13"/>
      <c r="H103" s="22"/>
      <c r="I103" s="22"/>
      <c r="J103" s="22"/>
    </row>
    <row r="104" spans="1:10" x14ac:dyDescent="0.25">
      <c r="A104" s="50" t="s">
        <v>169</v>
      </c>
      <c r="B104" s="51"/>
      <c r="C104" s="51"/>
      <c r="D104" s="51"/>
      <c r="E104" s="51"/>
      <c r="F104" s="52"/>
      <c r="G104" s="13"/>
      <c r="H104" s="22"/>
      <c r="I104" s="22"/>
      <c r="J104" s="22"/>
    </row>
    <row r="105" spans="1:10" x14ac:dyDescent="0.25">
      <c r="A105" s="50" t="s">
        <v>170</v>
      </c>
      <c r="B105" s="51"/>
      <c r="C105" s="51"/>
      <c r="D105" s="51"/>
      <c r="E105" s="51"/>
      <c r="F105" s="52"/>
      <c r="G105" s="13"/>
      <c r="H105" s="22"/>
      <c r="I105" s="22"/>
      <c r="J105" s="22"/>
    </row>
    <row r="106" spans="1:10" x14ac:dyDescent="0.25">
      <c r="A106" s="50" t="s">
        <v>171</v>
      </c>
      <c r="B106" s="51"/>
      <c r="C106" s="51"/>
      <c r="D106" s="51"/>
      <c r="E106" s="51"/>
      <c r="F106" s="52"/>
      <c r="G106" s="13"/>
      <c r="H106" s="22"/>
      <c r="I106" s="22"/>
      <c r="J106" s="22"/>
    </row>
    <row r="107" spans="1:10" x14ac:dyDescent="0.25">
      <c r="A107" s="50" t="s">
        <v>172</v>
      </c>
      <c r="B107" s="51"/>
      <c r="C107" s="51"/>
      <c r="D107" s="51"/>
      <c r="E107" s="51"/>
      <c r="F107" s="52"/>
      <c r="G107" s="13"/>
      <c r="H107" s="22"/>
      <c r="I107" s="22"/>
      <c r="J107" s="22"/>
    </row>
    <row r="108" spans="1:10" x14ac:dyDescent="0.25">
      <c r="A108" s="50" t="s">
        <v>173</v>
      </c>
      <c r="B108" s="51"/>
      <c r="C108" s="51"/>
      <c r="D108" s="51"/>
      <c r="E108" s="51"/>
      <c r="F108" s="52"/>
      <c r="G108" s="13"/>
      <c r="H108" s="22"/>
      <c r="I108" s="22"/>
      <c r="J108" s="22"/>
    </row>
    <row r="109" spans="1:10" x14ac:dyDescent="0.25">
      <c r="A109" s="50" t="s">
        <v>174</v>
      </c>
      <c r="B109" s="51"/>
      <c r="C109" s="51"/>
      <c r="D109" s="51"/>
      <c r="E109" s="51"/>
      <c r="F109" s="52"/>
      <c r="G109" s="13"/>
      <c r="H109" s="22"/>
      <c r="I109" s="22"/>
      <c r="J109" s="22"/>
    </row>
    <row r="110" spans="1:10" x14ac:dyDescent="0.25">
      <c r="A110" s="50" t="s">
        <v>175</v>
      </c>
      <c r="B110" s="51"/>
      <c r="C110" s="51"/>
      <c r="D110" s="51"/>
      <c r="E110" s="51"/>
      <c r="F110" s="52"/>
      <c r="G110" s="13"/>
      <c r="H110" s="22"/>
      <c r="I110" s="22"/>
      <c r="J110" s="22"/>
    </row>
    <row r="111" spans="1:10" x14ac:dyDescent="0.25">
      <c r="A111" s="50" t="s">
        <v>176</v>
      </c>
      <c r="B111" s="51"/>
      <c r="C111" s="51"/>
      <c r="D111" s="51"/>
      <c r="E111" s="51"/>
      <c r="F111" s="52"/>
      <c r="G111" s="13"/>
      <c r="H111" s="22"/>
      <c r="I111" s="22"/>
      <c r="J111" s="22"/>
    </row>
    <row r="112" spans="1:10" x14ac:dyDescent="0.25">
      <c r="A112" s="50" t="s">
        <v>177</v>
      </c>
      <c r="B112" s="51"/>
      <c r="C112" s="51"/>
      <c r="D112" s="51"/>
      <c r="E112" s="51"/>
      <c r="F112" s="52"/>
      <c r="G112" s="13"/>
      <c r="H112" s="22"/>
      <c r="I112" s="22"/>
      <c r="J112" s="22"/>
    </row>
    <row r="113" spans="1:10" x14ac:dyDescent="0.25">
      <c r="A113" s="50" t="s">
        <v>178</v>
      </c>
      <c r="B113" s="51"/>
      <c r="C113" s="51"/>
      <c r="D113" s="51"/>
      <c r="E113" s="51"/>
      <c r="F113" s="52"/>
      <c r="G113" s="13"/>
      <c r="H113" s="22"/>
      <c r="I113" s="22"/>
      <c r="J113" s="22"/>
    </row>
    <row r="114" spans="1:10" x14ac:dyDescent="0.25">
      <c r="A114" s="50" t="s">
        <v>179</v>
      </c>
      <c r="B114" s="51"/>
      <c r="C114" s="51"/>
      <c r="D114" s="51"/>
      <c r="E114" s="51"/>
      <c r="F114" s="52"/>
      <c r="G114" s="13"/>
      <c r="H114" s="22"/>
      <c r="I114" s="22"/>
      <c r="J114" s="22"/>
    </row>
    <row r="115" spans="1:10" x14ac:dyDescent="0.25">
      <c r="A115" s="50" t="s">
        <v>180</v>
      </c>
      <c r="B115" s="51"/>
      <c r="C115" s="51"/>
      <c r="D115" s="51"/>
      <c r="E115" s="51"/>
      <c r="F115" s="52"/>
      <c r="G115" s="13"/>
      <c r="H115" s="22"/>
      <c r="I115" s="22"/>
      <c r="J115" s="22"/>
    </row>
    <row r="116" spans="1:10" x14ac:dyDescent="0.25">
      <c r="A116" s="50" t="s">
        <v>181</v>
      </c>
      <c r="B116" s="51"/>
      <c r="C116" s="51"/>
      <c r="D116" s="51"/>
      <c r="E116" s="51"/>
      <c r="F116" s="52"/>
      <c r="G116" s="13"/>
      <c r="H116" s="22"/>
      <c r="I116" s="22"/>
      <c r="J116" s="22"/>
    </row>
    <row r="117" spans="1:10" x14ac:dyDescent="0.25">
      <c r="A117" s="50" t="s">
        <v>182</v>
      </c>
      <c r="B117" s="51"/>
      <c r="C117" s="51"/>
      <c r="D117" s="51"/>
      <c r="E117" s="51"/>
      <c r="F117" s="52"/>
      <c r="G117" s="13"/>
      <c r="H117" s="22"/>
      <c r="I117" s="22"/>
      <c r="J117" s="22"/>
    </row>
    <row r="118" spans="1:10" x14ac:dyDescent="0.25">
      <c r="A118" s="50" t="s">
        <v>183</v>
      </c>
      <c r="B118" s="51"/>
      <c r="C118" s="51"/>
      <c r="D118" s="51"/>
      <c r="E118" s="51"/>
      <c r="F118" s="52"/>
      <c r="G118" s="13"/>
      <c r="H118" s="22"/>
      <c r="I118" s="22"/>
      <c r="J118" s="22"/>
    </row>
    <row r="119" spans="1:10" x14ac:dyDescent="0.25">
      <c r="A119" s="50" t="s">
        <v>184</v>
      </c>
      <c r="B119" s="51"/>
      <c r="C119" s="51"/>
      <c r="D119" s="51"/>
      <c r="E119" s="51"/>
      <c r="F119" s="52"/>
      <c r="G119" s="13"/>
      <c r="H119" s="22"/>
      <c r="I119" s="22"/>
      <c r="J119" s="22"/>
    </row>
    <row r="120" spans="1:10" x14ac:dyDescent="0.25">
      <c r="A120" s="50" t="s">
        <v>185</v>
      </c>
      <c r="B120" s="51"/>
      <c r="C120" s="51"/>
      <c r="D120" s="51"/>
      <c r="E120" s="51"/>
      <c r="F120" s="52"/>
      <c r="G120" s="13"/>
      <c r="H120" s="22"/>
      <c r="I120" s="22"/>
      <c r="J120" s="22"/>
    </row>
    <row r="121" spans="1:10" x14ac:dyDescent="0.25">
      <c r="A121" s="50" t="s">
        <v>186</v>
      </c>
      <c r="B121" s="51"/>
      <c r="C121" s="51"/>
      <c r="D121" s="51"/>
      <c r="E121" s="51"/>
      <c r="F121" s="52"/>
      <c r="G121" s="13"/>
      <c r="H121" s="22"/>
      <c r="I121" s="22"/>
      <c r="J121" s="22"/>
    </row>
    <row r="122" spans="1:10" x14ac:dyDescent="0.25">
      <c r="A122" s="50" t="s">
        <v>187</v>
      </c>
      <c r="B122" s="51"/>
      <c r="C122" s="51"/>
      <c r="D122" s="51"/>
      <c r="E122" s="51"/>
      <c r="F122" s="52"/>
      <c r="G122" s="13"/>
      <c r="H122" s="22"/>
      <c r="I122" s="22"/>
      <c r="J122" s="22"/>
    </row>
    <row r="123" spans="1:10" x14ac:dyDescent="0.25">
      <c r="A123" s="50" t="s">
        <v>188</v>
      </c>
      <c r="B123" s="51"/>
      <c r="C123" s="51"/>
      <c r="D123" s="51"/>
      <c r="E123" s="51"/>
      <c r="F123" s="52"/>
      <c r="G123" s="13"/>
      <c r="H123" s="22"/>
      <c r="I123" s="22"/>
      <c r="J123" s="22"/>
    </row>
    <row r="124" spans="1:10" x14ac:dyDescent="0.25">
      <c r="A124" s="50" t="s">
        <v>189</v>
      </c>
      <c r="B124" s="51"/>
      <c r="C124" s="51"/>
      <c r="D124" s="51"/>
      <c r="E124" s="51"/>
      <c r="F124" s="52"/>
      <c r="G124" s="13"/>
      <c r="H124" s="22"/>
      <c r="I124" s="22"/>
      <c r="J124" s="22"/>
    </row>
    <row r="125" spans="1:10" x14ac:dyDescent="0.25">
      <c r="A125" s="50" t="s">
        <v>190</v>
      </c>
      <c r="B125" s="51"/>
      <c r="C125" s="51"/>
      <c r="D125" s="51"/>
      <c r="E125" s="51"/>
      <c r="F125" s="52"/>
      <c r="G125" s="13"/>
      <c r="H125" s="22"/>
      <c r="I125" s="22"/>
      <c r="J125" s="22"/>
    </row>
    <row r="126" spans="1:10" x14ac:dyDescent="0.25">
      <c r="A126" s="50" t="s">
        <v>191</v>
      </c>
      <c r="B126" s="51"/>
      <c r="C126" s="51"/>
      <c r="D126" s="51"/>
      <c r="E126" s="51"/>
      <c r="F126" s="52"/>
      <c r="G126" s="13"/>
      <c r="H126" s="22"/>
      <c r="I126" s="22"/>
      <c r="J126" s="22"/>
    </row>
    <row r="127" spans="1:10" x14ac:dyDescent="0.25">
      <c r="A127" s="50" t="s">
        <v>192</v>
      </c>
      <c r="B127" s="51"/>
      <c r="C127" s="51"/>
      <c r="D127" s="51"/>
      <c r="E127" s="51"/>
      <c r="F127" s="52"/>
      <c r="G127" s="13"/>
      <c r="H127" s="22"/>
      <c r="I127" s="22"/>
      <c r="J127" s="22"/>
    </row>
    <row r="128" spans="1:10" x14ac:dyDescent="0.25">
      <c r="A128" s="50" t="s">
        <v>193</v>
      </c>
      <c r="B128" s="51"/>
      <c r="C128" s="51"/>
      <c r="D128" s="51"/>
      <c r="E128" s="51"/>
      <c r="F128" s="52"/>
      <c r="G128" s="13"/>
      <c r="H128" s="22"/>
      <c r="I128" s="22"/>
      <c r="J128" s="22"/>
    </row>
    <row r="129" spans="1:10" x14ac:dyDescent="0.25">
      <c r="A129" s="50" t="s">
        <v>194</v>
      </c>
      <c r="B129" s="51"/>
      <c r="C129" s="51"/>
      <c r="D129" s="51"/>
      <c r="E129" s="51"/>
      <c r="F129" s="52"/>
      <c r="G129" s="13"/>
      <c r="H129" s="22"/>
      <c r="I129" s="22"/>
      <c r="J129" s="22"/>
    </row>
    <row r="130" spans="1:10" x14ac:dyDescent="0.25">
      <c r="A130" s="50" t="s">
        <v>195</v>
      </c>
      <c r="B130" s="51"/>
      <c r="C130" s="51"/>
      <c r="D130" s="51"/>
      <c r="E130" s="51"/>
      <c r="F130" s="52"/>
      <c r="G130" s="13"/>
      <c r="H130" s="22"/>
      <c r="I130" s="22"/>
      <c r="J130" s="22"/>
    </row>
    <row r="131" spans="1:10" x14ac:dyDescent="0.25">
      <c r="A131" s="50" t="s">
        <v>196</v>
      </c>
      <c r="B131" s="51"/>
      <c r="C131" s="51"/>
      <c r="D131" s="51"/>
      <c r="E131" s="51"/>
      <c r="F131" s="52"/>
      <c r="G131" s="13"/>
      <c r="H131" s="22"/>
      <c r="I131" s="22"/>
      <c r="J131" s="22"/>
    </row>
    <row r="132" spans="1:10" x14ac:dyDescent="0.25">
      <c r="A132" s="50" t="s">
        <v>197</v>
      </c>
      <c r="B132" s="51"/>
      <c r="C132" s="51"/>
      <c r="D132" s="51"/>
      <c r="E132" s="51"/>
      <c r="F132" s="52"/>
      <c r="G132" s="13"/>
      <c r="H132" s="22"/>
      <c r="I132" s="22"/>
      <c r="J132" s="22"/>
    </row>
    <row r="133" spans="1:10" x14ac:dyDescent="0.25">
      <c r="A133" s="50" t="s">
        <v>198</v>
      </c>
      <c r="B133" s="51"/>
      <c r="C133" s="51"/>
      <c r="D133" s="51"/>
      <c r="E133" s="51"/>
      <c r="F133" s="52"/>
      <c r="G133" s="13"/>
      <c r="H133" s="22"/>
      <c r="I133" s="22"/>
      <c r="J133" s="22"/>
    </row>
    <row r="134" spans="1:10" x14ac:dyDescent="0.25">
      <c r="A134" s="50" t="s">
        <v>199</v>
      </c>
      <c r="B134" s="51"/>
      <c r="C134" s="51"/>
      <c r="D134" s="51"/>
      <c r="E134" s="51"/>
      <c r="F134" s="52"/>
      <c r="G134" s="13"/>
      <c r="H134" s="22"/>
      <c r="I134" s="22"/>
      <c r="J134" s="22"/>
    </row>
    <row r="135" spans="1:10" x14ac:dyDescent="0.25">
      <c r="A135" s="50" t="s">
        <v>200</v>
      </c>
      <c r="B135" s="51"/>
      <c r="C135" s="51"/>
      <c r="D135" s="51"/>
      <c r="E135" s="51"/>
      <c r="F135" s="52"/>
      <c r="G135" s="13"/>
      <c r="H135" s="22"/>
      <c r="I135" s="22"/>
      <c r="J135" s="22"/>
    </row>
    <row r="136" spans="1:10" x14ac:dyDescent="0.25">
      <c r="A136" s="50" t="s">
        <v>201</v>
      </c>
      <c r="B136" s="51"/>
      <c r="C136" s="51"/>
      <c r="D136" s="51"/>
      <c r="E136" s="51"/>
      <c r="F136" s="52"/>
      <c r="G136" s="13"/>
      <c r="H136" s="22"/>
      <c r="I136" s="22"/>
      <c r="J136" s="22"/>
    </row>
    <row r="137" spans="1:10" x14ac:dyDescent="0.25">
      <c r="A137" s="50" t="s">
        <v>202</v>
      </c>
      <c r="B137" s="51"/>
      <c r="C137" s="51"/>
      <c r="D137" s="51"/>
      <c r="E137" s="51"/>
      <c r="F137" s="52"/>
      <c r="G137" s="13"/>
      <c r="H137" s="22"/>
      <c r="I137" s="22"/>
      <c r="J137" s="22"/>
    </row>
    <row r="138" spans="1:10" x14ac:dyDescent="0.25">
      <c r="A138" s="50" t="s">
        <v>203</v>
      </c>
      <c r="B138" s="51"/>
      <c r="C138" s="51"/>
      <c r="D138" s="51"/>
      <c r="E138" s="51"/>
      <c r="F138" s="52"/>
      <c r="G138" s="13"/>
      <c r="H138" s="22"/>
      <c r="I138" s="22"/>
      <c r="J138" s="22"/>
    </row>
    <row r="139" spans="1:10" x14ac:dyDescent="0.25">
      <c r="A139" s="50" t="s">
        <v>204</v>
      </c>
      <c r="B139" s="51"/>
      <c r="C139" s="51"/>
      <c r="D139" s="51"/>
      <c r="E139" s="51"/>
      <c r="F139" s="52"/>
      <c r="G139" s="13"/>
      <c r="H139" s="22"/>
      <c r="I139" s="22"/>
      <c r="J139" s="22"/>
    </row>
    <row r="140" spans="1:10" x14ac:dyDescent="0.25">
      <c r="A140" s="50" t="s">
        <v>205</v>
      </c>
      <c r="B140" s="51"/>
      <c r="C140" s="51"/>
      <c r="D140" s="51"/>
      <c r="E140" s="51"/>
      <c r="F140" s="52"/>
      <c r="G140" s="13"/>
      <c r="H140" s="22"/>
      <c r="I140" s="22"/>
      <c r="J140" s="22"/>
    </row>
    <row r="141" spans="1:10" x14ac:dyDescent="0.25">
      <c r="A141" s="50" t="s">
        <v>206</v>
      </c>
      <c r="B141" s="51"/>
      <c r="C141" s="51"/>
      <c r="D141" s="51"/>
      <c r="E141" s="51"/>
      <c r="F141" s="52"/>
      <c r="G141" s="13"/>
      <c r="H141" s="22"/>
      <c r="I141" s="22"/>
      <c r="J141" s="22"/>
    </row>
    <row r="142" spans="1:10" x14ac:dyDescent="0.25">
      <c r="A142" s="50" t="s">
        <v>207</v>
      </c>
      <c r="B142" s="51"/>
      <c r="C142" s="51"/>
      <c r="D142" s="51"/>
      <c r="E142" s="51"/>
      <c r="F142" s="52"/>
      <c r="G142" s="13"/>
      <c r="H142" s="22"/>
      <c r="I142" s="22"/>
      <c r="J142" s="22"/>
    </row>
    <row r="143" spans="1:10" x14ac:dyDescent="0.25">
      <c r="A143" s="50" t="s">
        <v>208</v>
      </c>
      <c r="B143" s="51"/>
      <c r="C143" s="51"/>
      <c r="D143" s="51"/>
      <c r="E143" s="51"/>
      <c r="F143" s="52"/>
      <c r="G143" s="13"/>
      <c r="H143" s="22"/>
      <c r="I143" s="22"/>
      <c r="J143" s="22"/>
    </row>
    <row r="144" spans="1:10" x14ac:dyDescent="0.25">
      <c r="A144" s="50" t="s">
        <v>209</v>
      </c>
      <c r="B144" s="51"/>
      <c r="C144" s="51"/>
      <c r="D144" s="51"/>
      <c r="E144" s="51"/>
      <c r="F144" s="52"/>
      <c r="G144" s="42"/>
      <c r="H144" s="42"/>
      <c r="I144" s="42"/>
      <c r="J144" s="42"/>
    </row>
    <row r="145" spans="1:10" x14ac:dyDescent="0.25">
      <c r="A145" s="50" t="s">
        <v>210</v>
      </c>
      <c r="B145" s="51"/>
      <c r="C145" s="51"/>
      <c r="D145" s="51"/>
      <c r="E145" s="51"/>
      <c r="F145" s="52"/>
      <c r="G145" s="42"/>
      <c r="H145" s="42"/>
      <c r="I145" s="42"/>
      <c r="J145" s="42"/>
    </row>
    <row r="146" spans="1:10" x14ac:dyDescent="0.25">
      <c r="A146" s="50" t="s">
        <v>211</v>
      </c>
      <c r="B146" s="51"/>
      <c r="C146" s="51"/>
      <c r="D146" s="51"/>
      <c r="E146" s="51"/>
      <c r="F146" s="52"/>
      <c r="G146" s="42"/>
      <c r="H146" s="42"/>
      <c r="I146" s="42"/>
      <c r="J146" s="42"/>
    </row>
    <row r="147" spans="1:10" x14ac:dyDescent="0.25">
      <c r="A147" s="50" t="s">
        <v>212</v>
      </c>
      <c r="B147" s="51"/>
      <c r="C147" s="51"/>
      <c r="D147" s="51"/>
      <c r="E147" s="51"/>
      <c r="F147" s="52"/>
      <c r="G147" s="42"/>
      <c r="H147" s="42"/>
      <c r="I147" s="42"/>
      <c r="J147" s="42"/>
    </row>
    <row r="148" spans="1:10" x14ac:dyDescent="0.25">
      <c r="A148" s="50" t="s">
        <v>213</v>
      </c>
      <c r="B148" s="51"/>
      <c r="C148" s="51"/>
      <c r="D148" s="51"/>
      <c r="E148" s="51"/>
      <c r="F148" s="52"/>
      <c r="G148" s="42"/>
      <c r="H148" s="42"/>
      <c r="I148" s="42"/>
      <c r="J148" s="42"/>
    </row>
    <row r="149" spans="1:10" x14ac:dyDescent="0.25">
      <c r="A149" s="50" t="s">
        <v>214</v>
      </c>
      <c r="B149" s="51"/>
      <c r="C149" s="51"/>
      <c r="D149" s="51"/>
      <c r="E149" s="51"/>
      <c r="F149" s="52"/>
      <c r="G149" s="42"/>
      <c r="H149" s="42"/>
      <c r="I149" s="42"/>
      <c r="J149" s="42"/>
    </row>
    <row r="150" spans="1:10" x14ac:dyDescent="0.25">
      <c r="A150" s="50" t="s">
        <v>215</v>
      </c>
      <c r="B150" s="51"/>
      <c r="C150" s="51"/>
      <c r="D150" s="51"/>
      <c r="E150" s="51"/>
      <c r="F150" s="52"/>
      <c r="G150" s="42"/>
      <c r="H150" s="42"/>
      <c r="I150" s="42"/>
      <c r="J150" s="42"/>
    </row>
    <row r="151" spans="1:10" x14ac:dyDescent="0.25">
      <c r="A151" s="50" t="s">
        <v>216</v>
      </c>
      <c r="B151" s="51"/>
      <c r="C151" s="51"/>
      <c r="D151" s="51"/>
      <c r="E151" s="51"/>
      <c r="F151" s="52"/>
      <c r="G151" s="42"/>
      <c r="H151" s="42"/>
      <c r="I151" s="42"/>
      <c r="J151" s="42"/>
    </row>
    <row r="152" spans="1:10" x14ac:dyDescent="0.25">
      <c r="A152" s="50" t="s">
        <v>217</v>
      </c>
      <c r="B152" s="51"/>
      <c r="C152" s="51"/>
      <c r="D152" s="51"/>
      <c r="E152" s="51"/>
      <c r="F152" s="52"/>
      <c r="G152" s="42"/>
      <c r="H152" s="42"/>
      <c r="I152" s="42"/>
      <c r="J152" s="42"/>
    </row>
    <row r="153" spans="1:10" x14ac:dyDescent="0.25">
      <c r="A153" s="50" t="s">
        <v>218</v>
      </c>
      <c r="B153" s="51"/>
      <c r="C153" s="51"/>
      <c r="D153" s="51"/>
      <c r="E153" s="51"/>
      <c r="F153" s="52"/>
      <c r="G153" s="42"/>
      <c r="H153" s="42"/>
      <c r="I153" s="42"/>
      <c r="J153" s="42"/>
    </row>
    <row r="154" spans="1:10" x14ac:dyDescent="0.25">
      <c r="A154" s="50" t="s">
        <v>219</v>
      </c>
      <c r="B154" s="51"/>
      <c r="C154" s="51"/>
      <c r="D154" s="51"/>
      <c r="E154" s="51"/>
      <c r="F154" s="52"/>
      <c r="G154" s="42"/>
      <c r="H154" s="42"/>
      <c r="I154" s="42"/>
      <c r="J154" s="42"/>
    </row>
    <row r="155" spans="1:10" x14ac:dyDescent="0.25">
      <c r="A155" s="50" t="s">
        <v>220</v>
      </c>
      <c r="B155" s="51"/>
      <c r="C155" s="51"/>
      <c r="D155" s="51"/>
      <c r="E155" s="51"/>
      <c r="F155" s="52"/>
      <c r="G155" s="42"/>
      <c r="H155" s="42"/>
      <c r="I155" s="42"/>
      <c r="J155" s="42"/>
    </row>
    <row r="156" spans="1:10" x14ac:dyDescent="0.25">
      <c r="A156" s="50" t="s">
        <v>221</v>
      </c>
      <c r="B156" s="51"/>
      <c r="C156" s="51"/>
      <c r="D156" s="51"/>
      <c r="E156" s="51"/>
      <c r="F156" s="52"/>
      <c r="G156" s="42"/>
      <c r="H156" s="42"/>
      <c r="I156" s="42"/>
      <c r="J156" s="42"/>
    </row>
    <row r="157" spans="1:10" x14ac:dyDescent="0.25">
      <c r="A157" s="50" t="s">
        <v>222</v>
      </c>
      <c r="B157" s="51"/>
      <c r="C157" s="51"/>
      <c r="D157" s="51"/>
      <c r="E157" s="51"/>
      <c r="F157" s="52"/>
      <c r="G157" s="42"/>
      <c r="H157" s="42"/>
      <c r="I157" s="42"/>
      <c r="J157" s="42"/>
    </row>
    <row r="158" spans="1:10" x14ac:dyDescent="0.25">
      <c r="A158" s="50" t="s">
        <v>223</v>
      </c>
      <c r="B158" s="51"/>
      <c r="C158" s="51"/>
      <c r="D158" s="51"/>
      <c r="E158" s="51"/>
      <c r="F158" s="52"/>
      <c r="G158" s="42"/>
      <c r="H158" s="42"/>
      <c r="I158" s="42"/>
      <c r="J158" s="42"/>
    </row>
    <row r="159" spans="1:10" x14ac:dyDescent="0.25">
      <c r="A159" s="50" t="s">
        <v>224</v>
      </c>
      <c r="B159" s="51"/>
      <c r="C159" s="51"/>
      <c r="D159" s="51"/>
      <c r="E159" s="51"/>
      <c r="F159" s="52"/>
      <c r="G159" s="42"/>
      <c r="H159" s="42"/>
      <c r="I159" s="42"/>
      <c r="J159" s="42"/>
    </row>
    <row r="160" spans="1:10" x14ac:dyDescent="0.25">
      <c r="A160" s="50" t="s">
        <v>225</v>
      </c>
      <c r="B160" s="51"/>
      <c r="C160" s="51"/>
      <c r="D160" s="51"/>
      <c r="E160" s="51"/>
      <c r="F160" s="52"/>
      <c r="G160" s="42"/>
      <c r="H160" s="42"/>
      <c r="I160" s="42"/>
      <c r="J160" s="42"/>
    </row>
    <row r="161" spans="1:10" x14ac:dyDescent="0.25">
      <c r="A161" s="50" t="s">
        <v>226</v>
      </c>
      <c r="B161" s="51"/>
      <c r="C161" s="51"/>
      <c r="D161" s="51"/>
      <c r="E161" s="51"/>
      <c r="F161" s="52"/>
      <c r="G161" s="42"/>
      <c r="H161" s="42"/>
      <c r="I161" s="42"/>
      <c r="J161" s="42"/>
    </row>
    <row r="162" spans="1:10" x14ac:dyDescent="0.25">
      <c r="A162" s="50" t="s">
        <v>227</v>
      </c>
      <c r="B162" s="51"/>
      <c r="C162" s="51"/>
      <c r="D162" s="51"/>
      <c r="E162" s="51"/>
      <c r="F162" s="52"/>
      <c r="G162" s="42"/>
      <c r="H162" s="42"/>
      <c r="I162" s="42"/>
      <c r="J162" s="42"/>
    </row>
    <row r="163" spans="1:10" x14ac:dyDescent="0.25">
      <c r="A163" s="50" t="s">
        <v>228</v>
      </c>
      <c r="B163" s="51"/>
      <c r="C163" s="51"/>
      <c r="D163" s="51"/>
      <c r="E163" s="51"/>
      <c r="F163" s="52"/>
      <c r="G163" s="42"/>
      <c r="H163" s="42"/>
      <c r="I163" s="42"/>
      <c r="J163" s="42"/>
    </row>
    <row r="165" spans="1:10" x14ac:dyDescent="0.25">
      <c r="A165" s="44" t="s">
        <v>257</v>
      </c>
    </row>
    <row r="166" spans="1:10" x14ac:dyDescent="0.25">
      <c r="A166" s="43"/>
    </row>
    <row r="167" spans="1:10" x14ac:dyDescent="0.25">
      <c r="A167" s="45" t="s">
        <v>258</v>
      </c>
    </row>
    <row r="168" spans="1:10" x14ac:dyDescent="0.25">
      <c r="A168" s="45" t="s">
        <v>10</v>
      </c>
    </row>
  </sheetData>
  <mergeCells count="80">
    <mergeCell ref="A162:F162"/>
    <mergeCell ref="A163:F163"/>
    <mergeCell ref="A156:F156"/>
    <mergeCell ref="A157:F157"/>
    <mergeCell ref="A158:F158"/>
    <mergeCell ref="A159:F159"/>
    <mergeCell ref="A160:F160"/>
    <mergeCell ref="A161:F161"/>
    <mergeCell ref="A155:F155"/>
    <mergeCell ref="A144:F144"/>
    <mergeCell ref="A145:F145"/>
    <mergeCell ref="A146:F146"/>
    <mergeCell ref="A147:F147"/>
    <mergeCell ref="A148:F148"/>
    <mergeCell ref="A149:F149"/>
    <mergeCell ref="A150:F150"/>
    <mergeCell ref="A151:F151"/>
    <mergeCell ref="A152:F152"/>
    <mergeCell ref="A153:F153"/>
    <mergeCell ref="A154:F154"/>
    <mergeCell ref="A143:F143"/>
    <mergeCell ref="A132:F132"/>
    <mergeCell ref="A133:F133"/>
    <mergeCell ref="A134:F134"/>
    <mergeCell ref="A135:F135"/>
    <mergeCell ref="A136:F136"/>
    <mergeCell ref="A137:F137"/>
    <mergeCell ref="A138:F138"/>
    <mergeCell ref="A139:F139"/>
    <mergeCell ref="A140:F140"/>
    <mergeCell ref="A141:F141"/>
    <mergeCell ref="A142:F142"/>
    <mergeCell ref="A131:F131"/>
    <mergeCell ref="A120:F120"/>
    <mergeCell ref="A121:F121"/>
    <mergeCell ref="A122:F122"/>
    <mergeCell ref="A123:F123"/>
    <mergeCell ref="A124:F124"/>
    <mergeCell ref="A125:F125"/>
    <mergeCell ref="A126:F126"/>
    <mergeCell ref="A127:F127"/>
    <mergeCell ref="A128:F128"/>
    <mergeCell ref="A129:F129"/>
    <mergeCell ref="A130:F130"/>
    <mergeCell ref="A119:F119"/>
    <mergeCell ref="A108:F108"/>
    <mergeCell ref="A109:F109"/>
    <mergeCell ref="A110:F110"/>
    <mergeCell ref="A111:F111"/>
    <mergeCell ref="A112:F112"/>
    <mergeCell ref="A113:F113"/>
    <mergeCell ref="A114:F114"/>
    <mergeCell ref="A115:F115"/>
    <mergeCell ref="A116:F116"/>
    <mergeCell ref="A117:F117"/>
    <mergeCell ref="A118:F118"/>
    <mergeCell ref="A107:F107"/>
    <mergeCell ref="A96:F96"/>
    <mergeCell ref="A97:F97"/>
    <mergeCell ref="A98:F98"/>
    <mergeCell ref="A99:F99"/>
    <mergeCell ref="A100:F100"/>
    <mergeCell ref="A101:F101"/>
    <mergeCell ref="A102:F102"/>
    <mergeCell ref="A103:F103"/>
    <mergeCell ref="A104:F104"/>
    <mergeCell ref="A105:F105"/>
    <mergeCell ref="A106:F106"/>
    <mergeCell ref="A95:F95"/>
    <mergeCell ref="B1:J1"/>
    <mergeCell ref="A2:J2"/>
    <mergeCell ref="A25:I25"/>
    <mergeCell ref="A39:I39"/>
    <mergeCell ref="A88:F88"/>
    <mergeCell ref="A89:F89"/>
    <mergeCell ref="A90:F90"/>
    <mergeCell ref="A91:F91"/>
    <mergeCell ref="A92:F92"/>
    <mergeCell ref="A93:F93"/>
    <mergeCell ref="A94:F94"/>
  </mergeCells>
  <dataValidations count="4">
    <dataValidation type="list" allowBlank="1" sqref="D41:D75 D4:D10 D27:D30" xr:uid="{00000000-0002-0000-0F00-000000000000}">
      <formula1>"AGP,CLH,CLT,COM,CTD,CTI,DES,DISP,ELE,ESG,EST,EXM,EXQ,EXR,FRQ,REV,VAGO"</formula1>
    </dataValidation>
    <dataValidation type="list" allowBlank="1" sqref="B41:B75" xr:uid="{00000000-0002-0000-0F00-000001000000}">
      <formula1>"FGS-1,FGS-2,FGS-3,FGA-1,FGA-2,FGA-3"</formula1>
    </dataValidation>
    <dataValidation type="list" allowBlank="1" sqref="B27:B30" xr:uid="{00000000-0002-0000-0F00-000002000000}">
      <formula1>"FDA,FDA-1,FDA-2,FDA-3,FDA-4"</formula1>
    </dataValidation>
    <dataValidation type="list" allowBlank="1" sqref="B4:B10" xr:uid="{00000000-0002-0000-0F00-000003000000}">
      <formula1>"DAS,DAS-1,DAS-2,DAS-3,DAS-4,DAS-5,CAA-1,CAA-2,CAA-3,CAA-4,CAA-5"</formula1>
    </dataValidation>
  </dataValidation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29B07-F2A6-4960-9736-CEB5FEA2C772}">
  <sheetPr>
    <tabColor rgb="FFFFFF00"/>
  </sheetPr>
  <dimension ref="A1:J168"/>
  <sheetViews>
    <sheetView topLeftCell="A148" workbookViewId="0">
      <selection activeCell="E167" sqref="E167"/>
    </sheetView>
  </sheetViews>
  <sheetFormatPr defaultRowHeight="15" x14ac:dyDescent="0.25"/>
  <cols>
    <col min="1" max="1" width="82.140625" customWidth="1"/>
    <col min="3" max="3" width="17.5703125" customWidth="1"/>
    <col min="5" max="5" width="11.85546875" customWidth="1"/>
    <col min="6" max="6" width="59.42578125" customWidth="1"/>
    <col min="7" max="7" width="17.140625" customWidth="1"/>
    <col min="8" max="8" width="21.140625" customWidth="1"/>
    <col min="9" max="9" width="16.7109375" customWidth="1"/>
    <col min="10" max="10" width="21.28515625" customWidth="1"/>
  </cols>
  <sheetData>
    <row r="1" spans="1:10" x14ac:dyDescent="0.25">
      <c r="A1" s="2">
        <v>44727</v>
      </c>
      <c r="B1" s="68" t="s">
        <v>11</v>
      </c>
      <c r="C1" s="51"/>
      <c r="D1" s="51"/>
      <c r="E1" s="51"/>
      <c r="F1" s="51"/>
      <c r="G1" s="51"/>
      <c r="H1" s="51"/>
      <c r="I1" s="51"/>
      <c r="J1" s="52"/>
    </row>
    <row r="2" spans="1:10" x14ac:dyDescent="0.25">
      <c r="A2" s="69" t="s">
        <v>12</v>
      </c>
      <c r="B2" s="51"/>
      <c r="C2" s="51"/>
      <c r="D2" s="51"/>
      <c r="E2" s="51"/>
      <c r="F2" s="51"/>
      <c r="G2" s="51"/>
      <c r="H2" s="51"/>
      <c r="I2" s="51"/>
      <c r="J2" s="52"/>
    </row>
    <row r="3" spans="1:10" ht="45" x14ac:dyDescent="0.25">
      <c r="A3" s="4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5" t="s">
        <v>21</v>
      </c>
      <c r="J3" s="5" t="s">
        <v>22</v>
      </c>
    </row>
    <row r="4" spans="1:10" x14ac:dyDescent="0.25">
      <c r="A4" s="14" t="s">
        <v>23</v>
      </c>
      <c r="B4" s="7" t="s">
        <v>0</v>
      </c>
      <c r="C4" s="9" t="s">
        <v>24</v>
      </c>
      <c r="D4" s="9" t="s">
        <v>25</v>
      </c>
      <c r="E4" s="10">
        <v>1</v>
      </c>
      <c r="F4" s="14" t="s">
        <v>26</v>
      </c>
      <c r="G4" s="11">
        <v>0</v>
      </c>
      <c r="H4" s="11">
        <v>8479.34</v>
      </c>
      <c r="I4" s="11">
        <v>7973.3</v>
      </c>
      <c r="J4" s="12">
        <f t="shared" ref="J4:J10" si="0">SUM(G4:I4)</f>
        <v>16452.64</v>
      </c>
    </row>
    <row r="5" spans="1:10" x14ac:dyDescent="0.25">
      <c r="A5" s="14" t="s">
        <v>27</v>
      </c>
      <c r="B5" s="7" t="s">
        <v>2</v>
      </c>
      <c r="C5" s="9" t="s">
        <v>28</v>
      </c>
      <c r="D5" s="9" t="s">
        <v>29</v>
      </c>
      <c r="E5" s="10">
        <v>1</v>
      </c>
      <c r="F5" s="14" t="s">
        <v>30</v>
      </c>
      <c r="G5" s="11">
        <v>0</v>
      </c>
      <c r="H5" s="11">
        <v>930.22</v>
      </c>
      <c r="I5" s="11">
        <v>3720.87</v>
      </c>
      <c r="J5" s="12">
        <f t="shared" si="0"/>
        <v>4651.09</v>
      </c>
    </row>
    <row r="6" spans="1:10" x14ac:dyDescent="0.25">
      <c r="A6" s="14" t="s">
        <v>31</v>
      </c>
      <c r="B6" s="7" t="s">
        <v>9</v>
      </c>
      <c r="C6" s="9" t="s">
        <v>32</v>
      </c>
      <c r="D6" s="9" t="s">
        <v>29</v>
      </c>
      <c r="E6" s="10">
        <v>1</v>
      </c>
      <c r="F6" s="14" t="s">
        <v>33</v>
      </c>
      <c r="G6" s="11">
        <v>0</v>
      </c>
      <c r="H6" s="11">
        <v>431.89</v>
      </c>
      <c r="I6" s="11">
        <v>1727.55</v>
      </c>
      <c r="J6" s="12">
        <f t="shared" si="0"/>
        <v>2159.44</v>
      </c>
    </row>
    <row r="7" spans="1:10" x14ac:dyDescent="0.25">
      <c r="A7" s="14" t="s">
        <v>34</v>
      </c>
      <c r="B7" s="7" t="s">
        <v>35</v>
      </c>
      <c r="C7" s="9" t="s">
        <v>36</v>
      </c>
      <c r="D7" s="9" t="s">
        <v>29</v>
      </c>
      <c r="E7" s="10">
        <v>1</v>
      </c>
      <c r="F7" s="14" t="s">
        <v>37</v>
      </c>
      <c r="G7" s="11">
        <v>0</v>
      </c>
      <c r="H7" s="11">
        <v>265.77999999999997</v>
      </c>
      <c r="I7" s="11">
        <v>1063.1099999999999</v>
      </c>
      <c r="J7" s="12">
        <f t="shared" si="0"/>
        <v>1328.8899999999999</v>
      </c>
    </row>
    <row r="8" spans="1:10" x14ac:dyDescent="0.25">
      <c r="A8" s="14" t="s">
        <v>38</v>
      </c>
      <c r="B8" s="7" t="s">
        <v>8</v>
      </c>
      <c r="C8" s="9" t="s">
        <v>39</v>
      </c>
      <c r="D8" s="9" t="s">
        <v>29</v>
      </c>
      <c r="E8" s="10">
        <v>1</v>
      </c>
      <c r="F8" s="14" t="s">
        <v>40</v>
      </c>
      <c r="G8" s="11">
        <v>0</v>
      </c>
      <c r="H8" s="11">
        <v>664.44</v>
      </c>
      <c r="I8" s="11">
        <v>2657.77</v>
      </c>
      <c r="J8" s="12">
        <f t="shared" si="0"/>
        <v>3322.21</v>
      </c>
    </row>
    <row r="9" spans="1:10" x14ac:dyDescent="0.25">
      <c r="A9" s="14" t="s">
        <v>41</v>
      </c>
      <c r="B9" s="7" t="s">
        <v>8</v>
      </c>
      <c r="C9" s="9" t="s">
        <v>42</v>
      </c>
      <c r="D9" s="9" t="s">
        <v>29</v>
      </c>
      <c r="E9" s="10">
        <v>1</v>
      </c>
      <c r="F9" s="14" t="s">
        <v>248</v>
      </c>
      <c r="G9" s="11">
        <v>0</v>
      </c>
      <c r="H9" s="11">
        <v>664.44</v>
      </c>
      <c r="I9" s="11">
        <v>2657.77</v>
      </c>
      <c r="J9" s="12">
        <f t="shared" si="0"/>
        <v>3322.21</v>
      </c>
    </row>
    <row r="10" spans="1:10" x14ac:dyDescent="0.25">
      <c r="A10" s="14" t="s">
        <v>43</v>
      </c>
      <c r="B10" s="9" t="s">
        <v>2</v>
      </c>
      <c r="C10" s="9" t="s">
        <v>44</v>
      </c>
      <c r="D10" s="9" t="s">
        <v>29</v>
      </c>
      <c r="E10" s="10">
        <v>1</v>
      </c>
      <c r="F10" s="14" t="s">
        <v>241</v>
      </c>
      <c r="G10" s="11">
        <v>0</v>
      </c>
      <c r="H10" s="11">
        <v>930.22</v>
      </c>
      <c r="I10" s="11">
        <v>3720.87</v>
      </c>
      <c r="J10" s="12">
        <f t="shared" si="0"/>
        <v>4651.09</v>
      </c>
    </row>
    <row r="11" spans="1:10" ht="45" x14ac:dyDescent="0.25">
      <c r="A11" s="15" t="s">
        <v>45</v>
      </c>
      <c r="B11" s="15" t="s">
        <v>46</v>
      </c>
      <c r="C11" s="16" t="s">
        <v>47</v>
      </c>
      <c r="D11" s="16" t="s">
        <v>48</v>
      </c>
      <c r="E11" s="16" t="s">
        <v>49</v>
      </c>
      <c r="F11" s="17"/>
      <c r="G11" s="16" t="s">
        <v>50</v>
      </c>
      <c r="H11" s="16" t="s">
        <v>51</v>
      </c>
      <c r="I11" s="16" t="s">
        <v>52</v>
      </c>
      <c r="J11" s="16" t="s">
        <v>53</v>
      </c>
    </row>
    <row r="12" spans="1:10" x14ac:dyDescent="0.25">
      <c r="A12" s="18" t="s">
        <v>54</v>
      </c>
      <c r="B12" s="10" t="s">
        <v>55</v>
      </c>
      <c r="C12" s="19">
        <f ca="1">SUMIFS($E$7:$E$13,$B$7:$B$13,"DAS",$D$7:$D$13,"&lt;&gt;VAGO")</f>
        <v>0</v>
      </c>
      <c r="D12" s="19">
        <f ca="1">SUMIFS($E$7:$E$13,$B$7:$B$13,"DAS",$D$7:$D$13,"VAGO")</f>
        <v>0</v>
      </c>
      <c r="E12" s="19">
        <f t="shared" ref="E12:E22" ca="1" si="1">C12+D12</f>
        <v>0</v>
      </c>
      <c r="F12" s="20"/>
      <c r="G12" s="21">
        <f ca="1">SUMIF($B$7:$B$13,"DAS",$G$7:$G$13)</f>
        <v>0</v>
      </c>
      <c r="H12" s="21">
        <f ca="1">SUMIF($B$7:$B$13,"DAS",$H$7:$H$13)</f>
        <v>0</v>
      </c>
      <c r="I12" s="21">
        <f ca="1">SUMIF($B$7:$B$13,"DAS",$I$7:$I$13)</f>
        <v>0</v>
      </c>
      <c r="J12" s="21">
        <f ca="1">SUMIF($B$7:$B$13,"DAS",$J$7:$J$13)</f>
        <v>0</v>
      </c>
    </row>
    <row r="13" spans="1:10" x14ac:dyDescent="0.25">
      <c r="A13" s="18" t="s">
        <v>56</v>
      </c>
      <c r="B13" s="10" t="s">
        <v>0</v>
      </c>
      <c r="C13" s="19">
        <f ca="1">SUMIFS($E$7:$E$13,$B$7:$B$13,"DAS-1",$D$7:$D$13,"&lt;&gt;VAGO")</f>
        <v>1</v>
      </c>
      <c r="D13" s="19">
        <f ca="1">SUMIFS($E$7:$E$13,$B$7:$B$13,"DAS-1",$D$7:$D$13,"VAGO")</f>
        <v>0</v>
      </c>
      <c r="E13" s="19">
        <f t="shared" ca="1" si="1"/>
        <v>1</v>
      </c>
      <c r="F13" s="23"/>
      <c r="G13" s="21">
        <f ca="1">SUMIF($B$7:$B$13,"DAS-1",$G$7:$G$13)</f>
        <v>0</v>
      </c>
      <c r="H13" s="21">
        <f ca="1">SUMIF($B$7:$B$13,"DAS-1",$H$7:$H$13)</f>
        <v>8479.34</v>
      </c>
      <c r="I13" s="21">
        <f ca="1">SUMIF($B$7:$B$13,"DAS-1",$I$7:$I$13)</f>
        <v>7973.3</v>
      </c>
      <c r="J13" s="21">
        <f ca="1">SUMIF($B$7:$B$13,"DAS-1",$J$7:$J$13)</f>
        <v>16452.64</v>
      </c>
    </row>
    <row r="14" spans="1:10" x14ac:dyDescent="0.25">
      <c r="A14" s="18" t="s">
        <v>57</v>
      </c>
      <c r="B14" s="10" t="s">
        <v>58</v>
      </c>
      <c r="C14" s="19">
        <f>SUMIFS($E$7:$E$13,$B$7:$B$13,"DAS-2",$D$7:$D$13,"&lt;&gt;VAGO")</f>
        <v>0</v>
      </c>
      <c r="D14" s="19">
        <f>SUMIFS($E$7:$E$13,$B$7:$B$13,"DAS-2",$D$7:$D$13,"VAGO")</f>
        <v>0</v>
      </c>
      <c r="E14" s="19">
        <f t="shared" si="1"/>
        <v>0</v>
      </c>
      <c r="F14" s="23"/>
      <c r="G14" s="21">
        <f>SUMIF($B$7:$B$13,"DAS-2",$G$7:$G$13)</f>
        <v>0</v>
      </c>
      <c r="H14" s="21">
        <f>SUMIF($B$7:$B$13,"DAS-2",$H$7:$H$13)</f>
        <v>0</v>
      </c>
      <c r="I14" s="21">
        <f>SUMIF($B$7:$B$13,"DAS-2",$I$7:$I$13)</f>
        <v>0</v>
      </c>
      <c r="J14" s="21">
        <f>SUMIF($B$7:$B$13,"DAS-2",$J$7:$J$13)</f>
        <v>0</v>
      </c>
    </row>
    <row r="15" spans="1:10" x14ac:dyDescent="0.25">
      <c r="A15" s="18" t="s">
        <v>59</v>
      </c>
      <c r="B15" s="10" t="s">
        <v>60</v>
      </c>
      <c r="C15" s="19">
        <f>SUMIFS($E$7:$E$13,$B$7:$B$13,"DAS-3",$D$7:$D$13,"&lt;&gt;VAGO")</f>
        <v>0</v>
      </c>
      <c r="D15" s="19">
        <f>SUMIFS($E$7:$E$13,$B$7:$B$13,"DAS-3",$D$7:$D$13,"VAGO")</f>
        <v>0</v>
      </c>
      <c r="E15" s="19">
        <f t="shared" si="1"/>
        <v>0</v>
      </c>
      <c r="F15" s="23"/>
      <c r="G15" s="21">
        <f>SUMIF($B$7:$B$13,"DAS-3",$G$7:$G$13)</f>
        <v>0</v>
      </c>
      <c r="H15" s="21">
        <f>SUMIF($B$7:$B$13,"DAS-3",$H$7:$H$13)</f>
        <v>0</v>
      </c>
      <c r="I15" s="21">
        <f>SUMIF($B$7:$B$13,"DAS-3",$I$7:$I$13)</f>
        <v>0</v>
      </c>
      <c r="J15" s="21">
        <f>SUMIF($B$7:$B$13,"DAS-3",$J$7:$J$13)</f>
        <v>0</v>
      </c>
    </row>
    <row r="16" spans="1:10" x14ac:dyDescent="0.25">
      <c r="A16" s="24" t="s">
        <v>61</v>
      </c>
      <c r="B16" s="10" t="s">
        <v>62</v>
      </c>
      <c r="C16" s="19">
        <f>SUMIFS($E$7:$E$13,$B$7:$B$13,"DAS-4",$D$7:$D$13,"&lt;&gt;VAGO")</f>
        <v>0</v>
      </c>
      <c r="D16" s="19">
        <f>SUMIFS($E$7:$E$13,$B$7:$B$13,"DAS-4",$D$7:$D$13,"VAGO")</f>
        <v>0</v>
      </c>
      <c r="E16" s="19">
        <f t="shared" si="1"/>
        <v>0</v>
      </c>
      <c r="F16" s="25"/>
      <c r="G16" s="21">
        <f>SUMIF($B$7:$B$13,"DAS-4",$G$7:$G$13)</f>
        <v>0</v>
      </c>
      <c r="H16" s="21">
        <f>SUMIF($B$7:$B$13,"DAS-4",$H$7:$H$13)</f>
        <v>0</v>
      </c>
      <c r="I16" s="21">
        <f>SUMIF($B$7:$B$13,"DAS-4",$I$7:$I$13)</f>
        <v>0</v>
      </c>
      <c r="J16" s="21">
        <f>SUMIF($B$7:$B$13,"DAS-4",$J$7:$J$13)</f>
        <v>0</v>
      </c>
    </row>
    <row r="17" spans="1:10" x14ac:dyDescent="0.25">
      <c r="A17" s="24" t="s">
        <v>63</v>
      </c>
      <c r="B17" s="10" t="s">
        <v>2</v>
      </c>
      <c r="C17" s="19">
        <f>SUMIFS($E$7:$E$13,$B$7:$B$13,"DAS-5",$D$7:$D$13,"&lt;&gt;VAGO")</f>
        <v>1</v>
      </c>
      <c r="D17" s="19">
        <f>SUMIFS($E$7:$E$13,$B$7:$B$13,"DAS-5",$D$7:$D$13,"VAGO")</f>
        <v>0</v>
      </c>
      <c r="E17" s="19">
        <f t="shared" si="1"/>
        <v>1</v>
      </c>
      <c r="F17" s="25"/>
      <c r="G17" s="21">
        <f>SUMIF($B$7:$B$13,"DAS-5",$G$7:$G$13)</f>
        <v>0</v>
      </c>
      <c r="H17" s="21">
        <f>SUMIF($B$7:$B$13,"DAS-5",$H$7:$H$13)</f>
        <v>930.22</v>
      </c>
      <c r="I17" s="21">
        <f>SUMIF($B$7:$B$13,"DAS-5",$I$7:$I$13)</f>
        <v>3720.87</v>
      </c>
      <c r="J17" s="21">
        <f>SUMIF($B$7:$B$13,"DAS-5",$J$7:$J$13)</f>
        <v>4651.09</v>
      </c>
    </row>
    <row r="18" spans="1:10" x14ac:dyDescent="0.25">
      <c r="A18" s="24" t="s">
        <v>64</v>
      </c>
      <c r="B18" s="10" t="s">
        <v>65</v>
      </c>
      <c r="C18" s="19">
        <f>SUMIFS($E$7:$E$13,$B$7:$B$13,"CAA-1",$D$7:$D$13,"&lt;&gt;VAGO")</f>
        <v>0</v>
      </c>
      <c r="D18" s="19">
        <f>SUMIFS($E$7:$E$13,$B$7:$B$13,"CAA-1",$D$7:$D$13,"VAGO")</f>
        <v>0</v>
      </c>
      <c r="E18" s="19">
        <f t="shared" si="1"/>
        <v>0</v>
      </c>
      <c r="F18" s="25"/>
      <c r="G18" s="21">
        <f>SUMIF($B$7:$B$13,"CAA-1",$G$7:$G$13)</f>
        <v>0</v>
      </c>
      <c r="H18" s="21">
        <f>SUMIF($B$7:$B$13,"CAA-1",$H$7:$H$13)</f>
        <v>0</v>
      </c>
      <c r="I18" s="21">
        <f>SUMIF($B$7:$B$13,"CAA-1",$I$7:$I$13)</f>
        <v>0</v>
      </c>
      <c r="J18" s="21">
        <f>SUMIF($B$7:$B$13,"CAA-1",$J$7:$J$13)</f>
        <v>0</v>
      </c>
    </row>
    <row r="19" spans="1:10" x14ac:dyDescent="0.25">
      <c r="A19" s="24" t="s">
        <v>66</v>
      </c>
      <c r="B19" s="10" t="s">
        <v>8</v>
      </c>
      <c r="C19" s="19">
        <f>SUMIFS($E$7:$E$13,$B$7:$B$13,"CAA-2",$D$7:$D$13,"&lt;&gt;VAGO")</f>
        <v>2</v>
      </c>
      <c r="D19" s="19">
        <f>SUMIFS($E$7:$E$13,$B$7:$B$13,"CAA-2",$D$7:$D$13,"VAGO")</f>
        <v>0</v>
      </c>
      <c r="E19" s="19">
        <f t="shared" si="1"/>
        <v>2</v>
      </c>
      <c r="F19" s="25"/>
      <c r="G19" s="21">
        <f>SUMIF($B$7:$B$13,"CAA-2",$G$7:$G$13)</f>
        <v>0</v>
      </c>
      <c r="H19" s="21">
        <f>SUMIF($B$7:$B$13,"CAA-2",$H$7:$H$13)</f>
        <v>1328.88</v>
      </c>
      <c r="I19" s="21">
        <f>SUMIF($B$7:$B$13,"CAA-2",$I$7:$I$13)</f>
        <v>5315.54</v>
      </c>
      <c r="J19" s="21">
        <f>SUMIF($B$7:$B$13,"CAA-2",$J$7:$J$13)</f>
        <v>6644.42</v>
      </c>
    </row>
    <row r="20" spans="1:10" x14ac:dyDescent="0.25">
      <c r="A20" s="24" t="s">
        <v>67</v>
      </c>
      <c r="B20" s="10" t="s">
        <v>9</v>
      </c>
      <c r="C20" s="19">
        <f>SUMIFS($E$7:$E$13,$B$7:$B$13,"CAA-3",$D$7:$D$13,"&lt;&gt;VAGO")</f>
        <v>0</v>
      </c>
      <c r="D20" s="19">
        <f>SUMIFS($E$7:$E$13,$B$7:$B$13,"CAA-3",$D$7:$D$13,"VAGO")</f>
        <v>0</v>
      </c>
      <c r="E20" s="19">
        <f t="shared" si="1"/>
        <v>0</v>
      </c>
      <c r="F20" s="23"/>
      <c r="G20" s="21">
        <f>SUMIF($B$7:$B$13,"CAA-3",$G$7:$G$13)</f>
        <v>0</v>
      </c>
      <c r="H20" s="21">
        <f>SUMIF($B$7:$B$13,"CAA-3",$H$7:$H$13)</f>
        <v>0</v>
      </c>
      <c r="I20" s="21">
        <f>SUMIF($B$7:$B$13,"CAA-3",$I$7:$I$13)</f>
        <v>0</v>
      </c>
      <c r="J20" s="21">
        <f>SUMIF($B$7:$B$13,"CAA-3",$J$7:$J$13)</f>
        <v>0</v>
      </c>
    </row>
    <row r="21" spans="1:10" x14ac:dyDescent="0.25">
      <c r="A21" s="24" t="s">
        <v>68</v>
      </c>
      <c r="B21" s="10" t="s">
        <v>35</v>
      </c>
      <c r="C21" s="19">
        <f>SUMIFS($E$7:$E$13,$B$7:$B$13,"CAA-4",$D$7:$D$13,"&lt;&gt;VAGO")</f>
        <v>1</v>
      </c>
      <c r="D21" s="19">
        <f>SUMIFS($E$7:$E$13,$B$7:$B$13,"CAA-4",$D$7:$D$13,"VAGO")</f>
        <v>0</v>
      </c>
      <c r="E21" s="19">
        <f t="shared" si="1"/>
        <v>1</v>
      </c>
      <c r="F21" s="23"/>
      <c r="G21" s="21">
        <f>SUMIF($B$7:$B$13,"CAA-4",$G$7:$G$13)</f>
        <v>0</v>
      </c>
      <c r="H21" s="21">
        <f>SUMIF($B$7:$B$13,"CAA-4",$H$7:$H$13)</f>
        <v>265.77999999999997</v>
      </c>
      <c r="I21" s="21">
        <f>SUMIF($B$7:$B$13,"CAA-4",$I$7:$I$13)</f>
        <v>1063.1099999999999</v>
      </c>
      <c r="J21" s="21">
        <f>SUMIF($B$7:$B$13,"CAA-4",$J$7:$J$13)</f>
        <v>1328.8899999999999</v>
      </c>
    </row>
    <row r="22" spans="1:10" x14ac:dyDescent="0.25">
      <c r="A22" s="24" t="s">
        <v>69</v>
      </c>
      <c r="B22" s="10" t="s">
        <v>70</v>
      </c>
      <c r="C22" s="19">
        <f>SUMIFS($E$7:$E$13,$B$7:$B$13,"CAA-5",$D$7:$D$13,"&lt;&gt;VAGO")</f>
        <v>0</v>
      </c>
      <c r="D22" s="19">
        <f>SUMIFS($E$7:$E$13,$B$7:$B$13,"CAA-5",$D$7:$D$13,"VAGO")</f>
        <v>0</v>
      </c>
      <c r="E22" s="19">
        <f t="shared" si="1"/>
        <v>0</v>
      </c>
      <c r="F22" s="23"/>
      <c r="G22" s="21">
        <f>SUMIF($B$7:$B$13,"CAA-5",$G$7:$G$13)</f>
        <v>0</v>
      </c>
      <c r="H22" s="21">
        <f>SUMIF($B$7:$B$13,"CAA-5",$H$7:$H$13)</f>
        <v>0</v>
      </c>
      <c r="I22" s="21">
        <f>SUMIF($B$7:$B$13,"CAA-5",$I$7:$I$13)</f>
        <v>0</v>
      </c>
      <c r="J22" s="21">
        <f>SUMIF($B$7:$B$13,"CAA-5",$J$7:$J$13)</f>
        <v>0</v>
      </c>
    </row>
    <row r="23" spans="1:10" x14ac:dyDescent="0.25">
      <c r="A23" s="15" t="s">
        <v>71</v>
      </c>
      <c r="B23" s="17"/>
      <c r="C23" s="16">
        <f ca="1">SUM(C12:C22)</f>
        <v>7</v>
      </c>
      <c r="D23" s="16">
        <f ca="1">SUM(D12:D22)</f>
        <v>0</v>
      </c>
      <c r="E23" s="16">
        <f ca="1">SUM(E12:E22)</f>
        <v>7</v>
      </c>
      <c r="F23" s="17"/>
      <c r="G23" s="26">
        <f ca="1">SUM(G12:G22)</f>
        <v>0</v>
      </c>
      <c r="H23" s="26">
        <f ca="1">SUM(H12:H22)</f>
        <v>12366.33</v>
      </c>
      <c r="I23" s="26">
        <f ca="1">SUM(I12:I22)</f>
        <v>23521.24</v>
      </c>
      <c r="J23" s="26">
        <f ca="1">SUM(J12:J22)</f>
        <v>35887.57</v>
      </c>
    </row>
    <row r="24" spans="1:10" x14ac:dyDescent="0.25">
      <c r="A24" s="22"/>
      <c r="B24" s="22"/>
      <c r="C24" s="22"/>
      <c r="D24" s="22"/>
      <c r="E24" s="22"/>
      <c r="F24" s="22"/>
      <c r="G24" s="22"/>
      <c r="H24" s="13"/>
      <c r="I24" s="13"/>
      <c r="J24" s="27"/>
    </row>
    <row r="25" spans="1:10" x14ac:dyDescent="0.25">
      <c r="A25" s="69" t="s">
        <v>72</v>
      </c>
      <c r="B25" s="51"/>
      <c r="C25" s="51"/>
      <c r="D25" s="51"/>
      <c r="E25" s="51"/>
      <c r="F25" s="51"/>
      <c r="G25" s="51"/>
      <c r="H25" s="51"/>
      <c r="I25" s="52"/>
      <c r="J25" s="22"/>
    </row>
    <row r="26" spans="1:10" ht="45" x14ac:dyDescent="0.25">
      <c r="A26" s="5" t="s">
        <v>73</v>
      </c>
      <c r="B26" s="5" t="s">
        <v>74</v>
      </c>
      <c r="C26" s="5" t="s">
        <v>75</v>
      </c>
      <c r="D26" s="5" t="s">
        <v>76</v>
      </c>
      <c r="E26" s="5" t="s">
        <v>77</v>
      </c>
      <c r="F26" s="5" t="s">
        <v>78</v>
      </c>
      <c r="G26" s="5" t="s">
        <v>79</v>
      </c>
      <c r="H26" s="5" t="s">
        <v>80</v>
      </c>
      <c r="I26" s="5" t="s">
        <v>81</v>
      </c>
      <c r="J26" s="28"/>
    </row>
    <row r="27" spans="1:10" x14ac:dyDescent="0.25">
      <c r="A27" s="39" t="s">
        <v>82</v>
      </c>
      <c r="B27" s="30" t="s">
        <v>1</v>
      </c>
      <c r="C27" s="9" t="s">
        <v>39</v>
      </c>
      <c r="D27" s="9" t="s">
        <v>25</v>
      </c>
      <c r="E27" s="10">
        <v>1</v>
      </c>
      <c r="F27" s="46" t="s">
        <v>83</v>
      </c>
      <c r="G27" s="11">
        <v>7324.77</v>
      </c>
      <c r="H27" s="11">
        <v>2657.77</v>
      </c>
      <c r="I27" s="12">
        <f t="shared" ref="I27:I30" si="2">SUM(G27:H27)</f>
        <v>9982.5400000000009</v>
      </c>
      <c r="J27" s="22"/>
    </row>
    <row r="28" spans="1:10" x14ac:dyDescent="0.25">
      <c r="A28" s="39" t="s">
        <v>84</v>
      </c>
      <c r="B28" s="30" t="s">
        <v>3</v>
      </c>
      <c r="C28" s="9" t="s">
        <v>85</v>
      </c>
      <c r="D28" s="9" t="s">
        <v>25</v>
      </c>
      <c r="E28" s="10">
        <v>1</v>
      </c>
      <c r="F28" s="46" t="s">
        <v>86</v>
      </c>
      <c r="G28" s="11">
        <v>8075.56</v>
      </c>
      <c r="H28" s="11">
        <v>3720.87</v>
      </c>
      <c r="I28" s="12">
        <f t="shared" si="2"/>
        <v>11796.43</v>
      </c>
      <c r="J28" s="22"/>
    </row>
    <row r="29" spans="1:10" x14ac:dyDescent="0.25">
      <c r="A29" s="39" t="s">
        <v>87</v>
      </c>
      <c r="B29" s="30" t="s">
        <v>3</v>
      </c>
      <c r="C29" s="9" t="s">
        <v>88</v>
      </c>
      <c r="D29" s="9" t="s">
        <v>25</v>
      </c>
      <c r="E29" s="10">
        <v>1</v>
      </c>
      <c r="F29" s="39" t="s">
        <v>239</v>
      </c>
      <c r="G29" s="11">
        <v>7324.77</v>
      </c>
      <c r="H29" s="11">
        <v>3720.87</v>
      </c>
      <c r="I29" s="12">
        <f t="shared" si="2"/>
        <v>11045.64</v>
      </c>
      <c r="J29" s="22"/>
    </row>
    <row r="30" spans="1:10" x14ac:dyDescent="0.25">
      <c r="A30" s="39" t="s">
        <v>89</v>
      </c>
      <c r="B30" s="30" t="s">
        <v>3</v>
      </c>
      <c r="C30" s="9" t="s">
        <v>39</v>
      </c>
      <c r="D30" s="9" t="s">
        <v>25</v>
      </c>
      <c r="E30" s="10">
        <v>1</v>
      </c>
      <c r="F30" s="39" t="s">
        <v>240</v>
      </c>
      <c r="G30" s="11">
        <v>5512.99</v>
      </c>
      <c r="H30" s="11">
        <v>3720.87</v>
      </c>
      <c r="I30" s="12">
        <f t="shared" si="2"/>
        <v>9233.86</v>
      </c>
      <c r="J30" s="22"/>
    </row>
    <row r="31" spans="1:10" ht="45" x14ac:dyDescent="0.25">
      <c r="A31" s="15" t="s">
        <v>90</v>
      </c>
      <c r="B31" s="15" t="s">
        <v>91</v>
      </c>
      <c r="C31" s="16" t="s">
        <v>92</v>
      </c>
      <c r="D31" s="16" t="s">
        <v>93</v>
      </c>
      <c r="E31" s="16" t="s">
        <v>94</v>
      </c>
      <c r="F31" s="32"/>
      <c r="G31" s="16" t="s">
        <v>95</v>
      </c>
      <c r="H31" s="16" t="s">
        <v>96</v>
      </c>
      <c r="I31" s="16" t="s">
        <v>97</v>
      </c>
      <c r="J31" s="22"/>
    </row>
    <row r="32" spans="1:10" x14ac:dyDescent="0.25">
      <c r="A32" s="18" t="s">
        <v>98</v>
      </c>
      <c r="B32" s="33" t="s">
        <v>99</v>
      </c>
      <c r="C32" s="19">
        <f ca="1">SUMIFS($E$30:$E$33,$B$30:$B$33,"FDA",$D$30:$D$33,"&lt;&gt;VAGO")</f>
        <v>0</v>
      </c>
      <c r="D32" s="19">
        <f ca="1">SUMIFS($E$30:$E$33,$B$30:$B$33,"FDA",$D$30:$D$33,"VAGO")</f>
        <v>0</v>
      </c>
      <c r="E32" s="19">
        <f t="shared" ref="E32:E36" ca="1" si="3">C32+D32</f>
        <v>0</v>
      </c>
      <c r="F32" s="20"/>
      <c r="G32" s="12">
        <f ca="1">SUMIF($B$30:$B$33,"FDA",$G$30:$G$33)</f>
        <v>0</v>
      </c>
      <c r="H32" s="12">
        <f ca="1">SUMIF($B$30:$B$33,"FDA",$H$30:$H$33)</f>
        <v>0</v>
      </c>
      <c r="I32" s="12">
        <f ca="1">SUMIF($B$30:$B$33,"FDA",$I$30:$I$33)</f>
        <v>0</v>
      </c>
      <c r="J32" s="13"/>
    </row>
    <row r="33" spans="1:10" x14ac:dyDescent="0.25">
      <c r="A33" s="18" t="s">
        <v>100</v>
      </c>
      <c r="B33" s="33" t="s">
        <v>101</v>
      </c>
      <c r="C33" s="19">
        <f ca="1">SUMIFS($E$30:$E$33,$B$30:$B$33,"FDA-1",$D$30:$D$33,"&lt;&gt;VAGO")</f>
        <v>0</v>
      </c>
      <c r="D33" s="19">
        <f ca="1">SUMIFS($E$30:$E$33,$B$30:$B$33,"FDA-1",$D$30:$D$33,"VAGO")</f>
        <v>0</v>
      </c>
      <c r="E33" s="19">
        <f t="shared" ca="1" si="3"/>
        <v>0</v>
      </c>
      <c r="F33" s="20"/>
      <c r="G33" s="12">
        <f ca="1">SUMIF($B$30:$B$33,"FDA-1",$G$30:$G$33)</f>
        <v>0</v>
      </c>
      <c r="H33" s="12">
        <f ca="1">SUMIF($B$30:$B$33,"FDA-1",$H$30:$H$33)</f>
        <v>0</v>
      </c>
      <c r="I33" s="12">
        <f ca="1">SUMIF($B$30:$B$33,"FDA-1",$I$30:$I$33)</f>
        <v>0</v>
      </c>
      <c r="J33" s="13"/>
    </row>
    <row r="34" spans="1:10" x14ac:dyDescent="0.25">
      <c r="A34" s="18" t="s">
        <v>102</v>
      </c>
      <c r="B34" s="33" t="s">
        <v>103</v>
      </c>
      <c r="C34" s="19">
        <f>SUMIFS($E$30:$E$33,$B$30:$B$33,"FDA-2",$D$30:$D$33,"&lt;&gt;VAGO")</f>
        <v>0</v>
      </c>
      <c r="D34" s="19">
        <f>SUMIFS($E$30:$E$33,$B$30:$B$33,"FDA-2",$D$30:$D$33,"VAGO")</f>
        <v>0</v>
      </c>
      <c r="E34" s="19">
        <f t="shared" si="3"/>
        <v>0</v>
      </c>
      <c r="F34" s="23"/>
      <c r="G34" s="12">
        <f>SUMIF($B$30:$B$33,"FDA-2",$G$30:$G$33)</f>
        <v>0</v>
      </c>
      <c r="H34" s="12">
        <f>SUMIF($B$30:$B$33,"FDA-2",$H$30:$H$33)</f>
        <v>0</v>
      </c>
      <c r="I34" s="12">
        <f>SUMIF($B$30:$B$33,"FDA-2",$I$30:$I$33)</f>
        <v>0</v>
      </c>
      <c r="J34" s="13"/>
    </row>
    <row r="35" spans="1:10" x14ac:dyDescent="0.25">
      <c r="A35" s="18" t="s">
        <v>104</v>
      </c>
      <c r="B35" s="33" t="s">
        <v>3</v>
      </c>
      <c r="C35" s="19">
        <f>SUMIFS($E$30:$E$33,$B$30:$B$33,"FDA-3",$D$30:$D$33,"&lt;&gt;VAGO")</f>
        <v>1</v>
      </c>
      <c r="D35" s="19">
        <f>SUMIFS($E$30:$E$33,$B$30:$B$33,"FDA-3",$D$30:$D$33,"VAGO")</f>
        <v>0</v>
      </c>
      <c r="E35" s="19">
        <f t="shared" si="3"/>
        <v>1</v>
      </c>
      <c r="F35" s="25"/>
      <c r="G35" s="12">
        <f>SUMIF($B$30:$B$33,"FDA-3",$G$30:$G$33)</f>
        <v>5512.99</v>
      </c>
      <c r="H35" s="12">
        <f>SUMIF($B$30:$B$33,"FDA-3",$H$30:$H$33)</f>
        <v>3720.87</v>
      </c>
      <c r="I35" s="12">
        <f>SUMIF($B$30:$B$33,"FDA-3",$I$30:$I$33)</f>
        <v>9233.86</v>
      </c>
      <c r="J35" s="13"/>
    </row>
    <row r="36" spans="1:10" x14ac:dyDescent="0.25">
      <c r="A36" s="18" t="s">
        <v>105</v>
      </c>
      <c r="B36" s="33" t="s">
        <v>1</v>
      </c>
      <c r="C36" s="19">
        <f>SUMIFS($E$30:$E$33,$B$30:$B$33,"FDA-4",$D$30:$D$33,"&lt;&gt;VAGO")</f>
        <v>0</v>
      </c>
      <c r="D36" s="19">
        <f>SUMIFS($E$30:$E$33,$B$30:$B$33,"FDA-4",$D$30:$D$33,"VAGO")</f>
        <v>0</v>
      </c>
      <c r="E36" s="19">
        <f t="shared" si="3"/>
        <v>0</v>
      </c>
      <c r="F36" s="23"/>
      <c r="G36" s="12">
        <f>SUMIF($B$30:$B$33,"FDA-4",$G$30:$G$33)</f>
        <v>0</v>
      </c>
      <c r="H36" s="12">
        <f>SUMIF($B$30:$B$33,"FDA-4",$H$30:$H$33)</f>
        <v>0</v>
      </c>
      <c r="I36" s="12">
        <f>SUMIF($B$30:$B$33,"FDA-4",$I$30:$I$33)</f>
        <v>0</v>
      </c>
      <c r="J36" s="13"/>
    </row>
    <row r="37" spans="1:10" ht="30" x14ac:dyDescent="0.25">
      <c r="A37" s="15" t="s">
        <v>106</v>
      </c>
      <c r="B37" s="32"/>
      <c r="C37" s="16">
        <f t="shared" ref="C37:E37" ca="1" si="4">SUM(C33:C36)</f>
        <v>4</v>
      </c>
      <c r="D37" s="16">
        <f t="shared" ca="1" si="4"/>
        <v>0</v>
      </c>
      <c r="E37" s="16">
        <f t="shared" ca="1" si="4"/>
        <v>4</v>
      </c>
      <c r="F37" s="32"/>
      <c r="G37" s="34">
        <f t="shared" ref="G37:I37" ca="1" si="5">SUM(G32:G36)</f>
        <v>28238.09</v>
      </c>
      <c r="H37" s="34">
        <f t="shared" ca="1" si="5"/>
        <v>13820.380000000001</v>
      </c>
      <c r="I37" s="34">
        <f t="shared" ca="1" si="5"/>
        <v>42058.47</v>
      </c>
      <c r="J37" s="13"/>
    </row>
    <row r="38" spans="1:10" x14ac:dyDescent="0.25">
      <c r="A38" s="27"/>
      <c r="B38" s="27"/>
      <c r="C38" s="27"/>
      <c r="D38" s="27"/>
      <c r="E38" s="27"/>
      <c r="F38" s="27"/>
      <c r="G38" s="27"/>
      <c r="H38" s="27"/>
      <c r="I38" s="3"/>
      <c r="J38" s="13"/>
    </row>
    <row r="39" spans="1:10" x14ac:dyDescent="0.25">
      <c r="A39" s="69" t="s">
        <v>107</v>
      </c>
      <c r="B39" s="51"/>
      <c r="C39" s="51"/>
      <c r="D39" s="51"/>
      <c r="E39" s="51"/>
      <c r="F39" s="51"/>
      <c r="G39" s="51"/>
      <c r="H39" s="51"/>
      <c r="I39" s="52"/>
      <c r="J39" s="13"/>
    </row>
    <row r="40" spans="1:10" ht="45" x14ac:dyDescent="0.25">
      <c r="A40" s="35" t="s">
        <v>108</v>
      </c>
      <c r="B40" s="5" t="s">
        <v>109</v>
      </c>
      <c r="C40" s="5" t="s">
        <v>110</v>
      </c>
      <c r="D40" s="5" t="s">
        <v>111</v>
      </c>
      <c r="E40" s="5" t="s">
        <v>112</v>
      </c>
      <c r="F40" s="5" t="s">
        <v>113</v>
      </c>
      <c r="G40" s="5" t="s">
        <v>114</v>
      </c>
      <c r="H40" s="5" t="s">
        <v>115</v>
      </c>
      <c r="I40" s="5" t="s">
        <v>116</v>
      </c>
      <c r="J40" s="3"/>
    </row>
    <row r="41" spans="1:10" x14ac:dyDescent="0.25">
      <c r="A41" s="36"/>
      <c r="B41" s="37" t="s">
        <v>4</v>
      </c>
      <c r="C41" s="37"/>
      <c r="D41" s="9" t="s">
        <v>25</v>
      </c>
      <c r="E41" s="10">
        <v>1</v>
      </c>
      <c r="F41" s="36" t="s">
        <v>250</v>
      </c>
      <c r="G41" s="11">
        <v>7691.01</v>
      </c>
      <c r="H41" s="11">
        <v>1200.69</v>
      </c>
      <c r="I41" s="12">
        <f>SUM(G41:H41)</f>
        <v>8891.7000000000007</v>
      </c>
      <c r="J41" s="13"/>
    </row>
    <row r="42" spans="1:10" x14ac:dyDescent="0.25">
      <c r="A42" s="39"/>
      <c r="B42" s="37" t="s">
        <v>4</v>
      </c>
      <c r="C42" s="9"/>
      <c r="D42" s="9" t="s">
        <v>25</v>
      </c>
      <c r="E42" s="10">
        <v>1</v>
      </c>
      <c r="F42" s="39" t="s">
        <v>244</v>
      </c>
      <c r="G42" s="11">
        <v>7324.77</v>
      </c>
      <c r="H42" s="11">
        <v>1200.69</v>
      </c>
      <c r="I42" s="12">
        <f t="shared" ref="I42:I75" si="6">SUM(G42:H42)</f>
        <v>8525.4600000000009</v>
      </c>
      <c r="J42" s="13"/>
    </row>
    <row r="43" spans="1:10" x14ac:dyDescent="0.25">
      <c r="A43" s="39"/>
      <c r="B43" s="37" t="s">
        <v>4</v>
      </c>
      <c r="C43" s="9"/>
      <c r="D43" s="9" t="s">
        <v>25</v>
      </c>
      <c r="E43" s="10">
        <v>1</v>
      </c>
      <c r="F43" s="39" t="s">
        <v>242</v>
      </c>
      <c r="G43" s="11">
        <v>7691.01</v>
      </c>
      <c r="H43" s="11">
        <v>1200.69</v>
      </c>
      <c r="I43" s="12">
        <f t="shared" si="6"/>
        <v>8891.7000000000007</v>
      </c>
      <c r="J43" s="13"/>
    </row>
    <row r="44" spans="1:10" x14ac:dyDescent="0.25">
      <c r="A44" s="39"/>
      <c r="B44" s="37" t="s">
        <v>4</v>
      </c>
      <c r="C44" s="9"/>
      <c r="D44" s="9" t="s">
        <v>25</v>
      </c>
      <c r="E44" s="10">
        <v>1</v>
      </c>
      <c r="F44" s="39" t="s">
        <v>117</v>
      </c>
      <c r="G44" s="11">
        <v>7324.77</v>
      </c>
      <c r="H44" s="11">
        <v>1200.69</v>
      </c>
      <c r="I44" s="12">
        <f t="shared" si="6"/>
        <v>8525.4600000000009</v>
      </c>
      <c r="J44" s="13"/>
    </row>
    <row r="45" spans="1:10" x14ac:dyDescent="0.25">
      <c r="A45" s="39"/>
      <c r="B45" s="37" t="s">
        <v>4</v>
      </c>
      <c r="C45" s="9"/>
      <c r="D45" s="9" t="s">
        <v>25</v>
      </c>
      <c r="E45" s="10">
        <v>1</v>
      </c>
      <c r="F45" s="39" t="s">
        <v>118</v>
      </c>
      <c r="G45" s="11">
        <v>8075.56</v>
      </c>
      <c r="H45" s="11">
        <v>1200.69</v>
      </c>
      <c r="I45" s="12">
        <f t="shared" si="6"/>
        <v>9276.25</v>
      </c>
      <c r="J45" s="13"/>
    </row>
    <row r="46" spans="1:10" x14ac:dyDescent="0.25">
      <c r="A46" s="39"/>
      <c r="B46" s="37" t="s">
        <v>4</v>
      </c>
      <c r="C46" s="9"/>
      <c r="D46" s="9" t="s">
        <v>25</v>
      </c>
      <c r="E46" s="10">
        <v>1</v>
      </c>
      <c r="F46" s="39" t="s">
        <v>119</v>
      </c>
      <c r="G46" s="11">
        <v>7691.01</v>
      </c>
      <c r="H46" s="11">
        <v>1200.69</v>
      </c>
      <c r="I46" s="12">
        <f t="shared" si="6"/>
        <v>8891.7000000000007</v>
      </c>
      <c r="J46" s="13"/>
    </row>
    <row r="47" spans="1:10" x14ac:dyDescent="0.25">
      <c r="A47" s="39"/>
      <c r="B47" s="37" t="s">
        <v>4</v>
      </c>
      <c r="C47" s="9"/>
      <c r="D47" s="9" t="s">
        <v>25</v>
      </c>
      <c r="E47" s="10">
        <v>1</v>
      </c>
      <c r="F47" s="39" t="s">
        <v>120</v>
      </c>
      <c r="G47" s="11">
        <v>7324.77</v>
      </c>
      <c r="H47" s="11">
        <v>1200.69</v>
      </c>
      <c r="I47" s="12">
        <f t="shared" si="6"/>
        <v>8525.4600000000009</v>
      </c>
      <c r="J47" s="13"/>
    </row>
    <row r="48" spans="1:10" x14ac:dyDescent="0.25">
      <c r="A48" s="39"/>
      <c r="B48" s="37" t="s">
        <v>4</v>
      </c>
      <c r="C48" s="9"/>
      <c r="D48" s="9" t="s">
        <v>25</v>
      </c>
      <c r="E48" s="10">
        <v>1</v>
      </c>
      <c r="F48" s="39" t="s">
        <v>243</v>
      </c>
      <c r="G48" s="11">
        <v>7324.77</v>
      </c>
      <c r="H48" s="11">
        <v>1200.69</v>
      </c>
      <c r="I48" s="12">
        <f t="shared" si="6"/>
        <v>8525.4600000000009</v>
      </c>
      <c r="J48" s="13"/>
    </row>
    <row r="49" spans="1:10" x14ac:dyDescent="0.25">
      <c r="A49" s="39"/>
      <c r="B49" s="37" t="s">
        <v>4</v>
      </c>
      <c r="C49" s="9"/>
      <c r="D49" s="9" t="s">
        <v>25</v>
      </c>
      <c r="E49" s="10">
        <v>1</v>
      </c>
      <c r="F49" s="39" t="s">
        <v>245</v>
      </c>
      <c r="G49" s="11">
        <v>7691.01</v>
      </c>
      <c r="H49" s="11">
        <v>1200.69</v>
      </c>
      <c r="I49" s="12">
        <f t="shared" si="6"/>
        <v>8891.7000000000007</v>
      </c>
      <c r="J49" s="13"/>
    </row>
    <row r="50" spans="1:10" x14ac:dyDescent="0.25">
      <c r="A50" s="39"/>
      <c r="B50" s="37" t="s">
        <v>4</v>
      </c>
      <c r="C50" s="9"/>
      <c r="D50" s="9" t="s">
        <v>25</v>
      </c>
      <c r="E50" s="10">
        <v>1</v>
      </c>
      <c r="F50" s="39" t="s">
        <v>121</v>
      </c>
      <c r="G50" s="11">
        <v>7691.01</v>
      </c>
      <c r="H50" s="11">
        <v>1200.69</v>
      </c>
      <c r="I50" s="12">
        <f t="shared" si="6"/>
        <v>8891.7000000000007</v>
      </c>
      <c r="J50" s="13"/>
    </row>
    <row r="51" spans="1:10" x14ac:dyDescent="0.25">
      <c r="A51" s="39"/>
      <c r="B51" s="37" t="s">
        <v>4</v>
      </c>
      <c r="C51" s="9"/>
      <c r="D51" s="9" t="s">
        <v>25</v>
      </c>
      <c r="E51" s="10">
        <v>1</v>
      </c>
      <c r="F51" s="39" t="s">
        <v>246</v>
      </c>
      <c r="G51" s="11">
        <v>7324.77</v>
      </c>
      <c r="H51" s="11">
        <v>1200.69</v>
      </c>
      <c r="I51" s="12">
        <f t="shared" si="6"/>
        <v>8525.4600000000009</v>
      </c>
      <c r="J51" s="13"/>
    </row>
    <row r="52" spans="1:10" x14ac:dyDescent="0.25">
      <c r="A52" s="39"/>
      <c r="B52" s="37" t="s">
        <v>4</v>
      </c>
      <c r="C52" s="9"/>
      <c r="D52" s="9" t="s">
        <v>25</v>
      </c>
      <c r="E52" s="10">
        <v>1</v>
      </c>
      <c r="F52" s="39" t="s">
        <v>122</v>
      </c>
      <c r="G52" s="11">
        <v>2186.5700000000002</v>
      </c>
      <c r="H52" s="11">
        <v>1200.69</v>
      </c>
      <c r="I52" s="12">
        <f t="shared" si="6"/>
        <v>3387.26</v>
      </c>
      <c r="J52" s="13"/>
    </row>
    <row r="53" spans="1:10" x14ac:dyDescent="0.25">
      <c r="A53" s="39"/>
      <c r="B53" s="37" t="s">
        <v>4</v>
      </c>
      <c r="C53" s="9"/>
      <c r="D53" s="9" t="s">
        <v>25</v>
      </c>
      <c r="E53" s="10">
        <v>1</v>
      </c>
      <c r="F53" s="39" t="s">
        <v>123</v>
      </c>
      <c r="G53" s="11">
        <v>4762.33</v>
      </c>
      <c r="H53" s="11">
        <v>1200.69</v>
      </c>
      <c r="I53" s="12">
        <f>SUM(G53:H53)</f>
        <v>5963.02</v>
      </c>
      <c r="J53" s="13"/>
    </row>
    <row r="54" spans="1:10" x14ac:dyDescent="0.25">
      <c r="A54" s="39"/>
      <c r="B54" s="37" t="s">
        <v>4</v>
      </c>
      <c r="C54" s="9"/>
      <c r="D54" s="9" t="s">
        <v>25</v>
      </c>
      <c r="E54" s="10">
        <v>1</v>
      </c>
      <c r="F54" s="39" t="s">
        <v>249</v>
      </c>
      <c r="G54" s="11">
        <v>4762.33</v>
      </c>
      <c r="H54" s="11">
        <v>1200.69</v>
      </c>
      <c r="I54" s="12">
        <f t="shared" si="6"/>
        <v>5963.02</v>
      </c>
      <c r="J54" s="13"/>
    </row>
    <row r="55" spans="1:10" x14ac:dyDescent="0.25">
      <c r="A55" s="39"/>
      <c r="B55" s="37" t="s">
        <v>4</v>
      </c>
      <c r="C55" s="9"/>
      <c r="D55" s="9" t="s">
        <v>25</v>
      </c>
      <c r="E55" s="10">
        <v>1</v>
      </c>
      <c r="F55" s="39" t="s">
        <v>124</v>
      </c>
      <c r="G55" s="11">
        <v>5512.99</v>
      </c>
      <c r="H55" s="11">
        <v>1200.69</v>
      </c>
      <c r="I55" s="12">
        <f t="shared" si="6"/>
        <v>6713.68</v>
      </c>
      <c r="J55" s="13"/>
    </row>
    <row r="56" spans="1:10" x14ac:dyDescent="0.25">
      <c r="A56" s="39"/>
      <c r="B56" s="37" t="s">
        <v>4</v>
      </c>
      <c r="C56" s="9"/>
      <c r="D56" s="9" t="s">
        <v>25</v>
      </c>
      <c r="E56" s="10">
        <v>1</v>
      </c>
      <c r="F56" s="39" t="s">
        <v>125</v>
      </c>
      <c r="G56" s="11">
        <v>4762.33</v>
      </c>
      <c r="H56" s="11">
        <v>1200.69</v>
      </c>
      <c r="I56" s="12">
        <f t="shared" si="6"/>
        <v>5963.02</v>
      </c>
      <c r="J56" s="13"/>
    </row>
    <row r="57" spans="1:10" x14ac:dyDescent="0.25">
      <c r="A57" s="39"/>
      <c r="B57" s="37" t="s">
        <v>4</v>
      </c>
      <c r="C57" s="9"/>
      <c r="D57" s="9" t="s">
        <v>25</v>
      </c>
      <c r="E57" s="10">
        <v>1</v>
      </c>
      <c r="F57" s="39" t="s">
        <v>126</v>
      </c>
      <c r="G57" s="11">
        <v>5046.58</v>
      </c>
      <c r="H57" s="11">
        <v>1200.69</v>
      </c>
      <c r="I57" s="12">
        <f t="shared" si="6"/>
        <v>6247.27</v>
      </c>
      <c r="J57" s="13"/>
    </row>
    <row r="58" spans="1:10" x14ac:dyDescent="0.25">
      <c r="A58" s="39"/>
      <c r="B58" s="37" t="s">
        <v>4</v>
      </c>
      <c r="C58" s="9"/>
      <c r="D58" s="9" t="s">
        <v>25</v>
      </c>
      <c r="E58" s="10">
        <v>1</v>
      </c>
      <c r="F58" s="39" t="s">
        <v>127</v>
      </c>
      <c r="G58" s="11">
        <v>4712.03</v>
      </c>
      <c r="H58" s="11">
        <v>1200.69</v>
      </c>
      <c r="I58" s="12">
        <f t="shared" si="6"/>
        <v>5912.7199999999993</v>
      </c>
      <c r="J58" s="13"/>
    </row>
    <row r="59" spans="1:10" x14ac:dyDescent="0.25">
      <c r="A59" s="39"/>
      <c r="B59" s="37" t="s">
        <v>4</v>
      </c>
      <c r="C59" s="9"/>
      <c r="D59" s="9" t="s">
        <v>128</v>
      </c>
      <c r="E59" s="10">
        <v>1</v>
      </c>
      <c r="F59" s="39" t="s">
        <v>229</v>
      </c>
      <c r="G59" s="11">
        <v>0</v>
      </c>
      <c r="H59" s="11">
        <v>1200.69</v>
      </c>
      <c r="I59" s="12">
        <f t="shared" si="6"/>
        <v>1200.69</v>
      </c>
      <c r="J59" s="13"/>
    </row>
    <row r="60" spans="1:10" x14ac:dyDescent="0.25">
      <c r="A60" s="39"/>
      <c r="B60" s="37" t="s">
        <v>4</v>
      </c>
      <c r="C60" s="9"/>
      <c r="D60" s="9" t="s">
        <v>128</v>
      </c>
      <c r="E60" s="10">
        <v>1</v>
      </c>
      <c r="F60" s="39" t="s">
        <v>230</v>
      </c>
      <c r="G60" s="11">
        <v>0</v>
      </c>
      <c r="H60" s="11">
        <v>1200.69</v>
      </c>
      <c r="I60" s="12">
        <f t="shared" si="6"/>
        <v>1200.69</v>
      </c>
      <c r="J60" s="13"/>
    </row>
    <row r="61" spans="1:10" x14ac:dyDescent="0.25">
      <c r="A61" s="39"/>
      <c r="B61" s="37" t="s">
        <v>5</v>
      </c>
      <c r="C61" s="9"/>
      <c r="D61" s="9" t="s">
        <v>25</v>
      </c>
      <c r="E61" s="10">
        <v>1</v>
      </c>
      <c r="F61" s="39" t="s">
        <v>129</v>
      </c>
      <c r="G61" s="11">
        <v>8075.56</v>
      </c>
      <c r="H61" s="11">
        <v>732.55</v>
      </c>
      <c r="I61" s="12">
        <f t="shared" si="6"/>
        <v>8808.11</v>
      </c>
      <c r="J61" s="13"/>
    </row>
    <row r="62" spans="1:10" x14ac:dyDescent="0.25">
      <c r="A62" s="39"/>
      <c r="B62" s="37" t="s">
        <v>5</v>
      </c>
      <c r="C62" s="9"/>
      <c r="D62" s="9" t="s">
        <v>25</v>
      </c>
      <c r="E62" s="10">
        <v>1</v>
      </c>
      <c r="F62" s="39" t="s">
        <v>130</v>
      </c>
      <c r="G62" s="11">
        <v>5046.58</v>
      </c>
      <c r="H62" s="11">
        <v>732.55</v>
      </c>
      <c r="I62" s="12">
        <f t="shared" si="6"/>
        <v>5779.13</v>
      </c>
      <c r="J62" s="13"/>
    </row>
    <row r="63" spans="1:10" x14ac:dyDescent="0.25">
      <c r="A63" s="39"/>
      <c r="B63" s="37" t="s">
        <v>5</v>
      </c>
      <c r="C63" s="9"/>
      <c r="D63" s="9" t="s">
        <v>25</v>
      </c>
      <c r="E63" s="10">
        <v>1</v>
      </c>
      <c r="F63" s="39" t="s">
        <v>247</v>
      </c>
      <c r="G63" s="11">
        <v>5298.91</v>
      </c>
      <c r="H63" s="11">
        <v>732.55</v>
      </c>
      <c r="I63" s="12">
        <f t="shared" si="6"/>
        <v>6031.46</v>
      </c>
      <c r="J63" s="13"/>
    </row>
    <row r="64" spans="1:10" x14ac:dyDescent="0.25">
      <c r="A64" s="39"/>
      <c r="B64" s="37" t="s">
        <v>6</v>
      </c>
      <c r="C64" s="9"/>
      <c r="D64" s="9" t="s">
        <v>25</v>
      </c>
      <c r="E64" s="10">
        <v>1</v>
      </c>
      <c r="F64" s="39" t="s">
        <v>131</v>
      </c>
      <c r="G64" s="11">
        <v>2410.69</v>
      </c>
      <c r="H64" s="11">
        <v>436.04</v>
      </c>
      <c r="I64" s="12">
        <f t="shared" si="6"/>
        <v>2846.73</v>
      </c>
      <c r="J64" s="13"/>
    </row>
    <row r="65" spans="1:10" x14ac:dyDescent="0.25">
      <c r="A65" s="39"/>
      <c r="B65" s="37" t="s">
        <v>6</v>
      </c>
      <c r="C65" s="9"/>
      <c r="D65" s="9" t="s">
        <v>25</v>
      </c>
      <c r="E65" s="10">
        <v>1</v>
      </c>
      <c r="F65" s="39" t="s">
        <v>132</v>
      </c>
      <c r="G65" s="11">
        <v>2186.5700000000002</v>
      </c>
      <c r="H65" s="11">
        <v>436.04</v>
      </c>
      <c r="I65" s="12">
        <f t="shared" si="6"/>
        <v>2622.61</v>
      </c>
      <c r="J65" s="13"/>
    </row>
    <row r="66" spans="1:10" x14ac:dyDescent="0.25">
      <c r="A66" s="36"/>
      <c r="B66" s="37" t="s">
        <v>6</v>
      </c>
      <c r="C66" s="9"/>
      <c r="D66" s="9" t="s">
        <v>128</v>
      </c>
      <c r="E66" s="10">
        <v>1</v>
      </c>
      <c r="F66" s="39" t="s">
        <v>231</v>
      </c>
      <c r="G66" s="11">
        <v>0</v>
      </c>
      <c r="H66" s="11">
        <v>436.04</v>
      </c>
      <c r="I66" s="12">
        <f t="shared" si="6"/>
        <v>436.04</v>
      </c>
      <c r="J66" s="13"/>
    </row>
    <row r="67" spans="1:10" x14ac:dyDescent="0.25">
      <c r="A67" s="36"/>
      <c r="B67" s="37" t="s">
        <v>6</v>
      </c>
      <c r="C67" s="37"/>
      <c r="D67" s="9" t="s">
        <v>128</v>
      </c>
      <c r="E67" s="10">
        <v>1</v>
      </c>
      <c r="F67" s="46" t="s">
        <v>232</v>
      </c>
      <c r="G67" s="11">
        <v>0</v>
      </c>
      <c r="H67" s="11">
        <v>436.04</v>
      </c>
      <c r="I67" s="12">
        <f t="shared" si="6"/>
        <v>436.04</v>
      </c>
      <c r="J67" s="13"/>
    </row>
    <row r="68" spans="1:10" x14ac:dyDescent="0.25">
      <c r="A68" s="36"/>
      <c r="B68" s="37" t="s">
        <v>6</v>
      </c>
      <c r="C68" s="37"/>
      <c r="D68" s="9" t="s">
        <v>25</v>
      </c>
      <c r="E68" s="10">
        <v>1</v>
      </c>
      <c r="F68" s="46" t="s">
        <v>133</v>
      </c>
      <c r="G68" s="11">
        <v>5250.47</v>
      </c>
      <c r="H68" s="11">
        <v>436.04</v>
      </c>
      <c r="I68" s="12">
        <f t="shared" si="6"/>
        <v>5686.51</v>
      </c>
      <c r="J68" s="13"/>
    </row>
    <row r="69" spans="1:10" x14ac:dyDescent="0.25">
      <c r="A69" s="36"/>
      <c r="B69" s="37" t="s">
        <v>7</v>
      </c>
      <c r="C69" s="37"/>
      <c r="D69" s="9" t="s">
        <v>25</v>
      </c>
      <c r="E69" s="10">
        <v>1</v>
      </c>
      <c r="F69" s="36" t="s">
        <v>134</v>
      </c>
      <c r="G69" s="11">
        <v>2186.5700000000002</v>
      </c>
      <c r="H69" s="11">
        <v>401.16</v>
      </c>
      <c r="I69" s="12">
        <f t="shared" si="6"/>
        <v>2587.73</v>
      </c>
      <c r="J69" s="13"/>
    </row>
    <row r="70" spans="1:10" x14ac:dyDescent="0.25">
      <c r="A70" s="36"/>
      <c r="B70" s="37" t="s">
        <v>7</v>
      </c>
      <c r="C70" s="37"/>
      <c r="D70" s="9" t="s">
        <v>128</v>
      </c>
      <c r="E70" s="10">
        <v>1</v>
      </c>
      <c r="F70" s="36" t="s">
        <v>233</v>
      </c>
      <c r="G70" s="11">
        <v>0</v>
      </c>
      <c r="H70" s="11">
        <v>401.16</v>
      </c>
      <c r="I70" s="12">
        <f t="shared" si="6"/>
        <v>401.16</v>
      </c>
      <c r="J70" s="13"/>
    </row>
    <row r="71" spans="1:10" x14ac:dyDescent="0.25">
      <c r="A71" s="36"/>
      <c r="B71" s="37" t="s">
        <v>7</v>
      </c>
      <c r="C71" s="37"/>
      <c r="D71" s="9" t="s">
        <v>128</v>
      </c>
      <c r="E71" s="10">
        <v>1</v>
      </c>
      <c r="F71" s="36" t="s">
        <v>234</v>
      </c>
      <c r="G71" s="11">
        <v>0</v>
      </c>
      <c r="H71" s="11">
        <v>401.16</v>
      </c>
      <c r="I71" s="12">
        <f t="shared" si="6"/>
        <v>401.16</v>
      </c>
      <c r="J71" s="13"/>
    </row>
    <row r="72" spans="1:10" ht="28.5" x14ac:dyDescent="0.25">
      <c r="A72" s="36"/>
      <c r="B72" s="37" t="s">
        <v>7</v>
      </c>
      <c r="C72" s="37"/>
      <c r="D72" s="9" t="s">
        <v>128</v>
      </c>
      <c r="E72" s="10">
        <v>1</v>
      </c>
      <c r="F72" s="36" t="s">
        <v>235</v>
      </c>
      <c r="G72" s="11">
        <v>0</v>
      </c>
      <c r="H72" s="11">
        <v>401.16</v>
      </c>
      <c r="I72" s="12">
        <f t="shared" si="6"/>
        <v>401.16</v>
      </c>
      <c r="J72" s="13"/>
    </row>
    <row r="73" spans="1:10" x14ac:dyDescent="0.25">
      <c r="A73" s="36"/>
      <c r="B73" s="37" t="s">
        <v>7</v>
      </c>
      <c r="C73" s="37"/>
      <c r="D73" s="9" t="s">
        <v>128</v>
      </c>
      <c r="E73" s="10">
        <v>1</v>
      </c>
      <c r="F73" s="36" t="s">
        <v>236</v>
      </c>
      <c r="G73" s="11">
        <v>0</v>
      </c>
      <c r="H73" s="11">
        <v>401.16</v>
      </c>
      <c r="I73" s="12">
        <f t="shared" si="6"/>
        <v>401.16</v>
      </c>
      <c r="J73" s="13"/>
    </row>
    <row r="74" spans="1:10" x14ac:dyDescent="0.25">
      <c r="A74" s="36"/>
      <c r="B74" s="37" t="s">
        <v>7</v>
      </c>
      <c r="C74" s="37"/>
      <c r="D74" s="9" t="s">
        <v>128</v>
      </c>
      <c r="E74" s="10">
        <v>1</v>
      </c>
      <c r="F74" s="36" t="s">
        <v>237</v>
      </c>
      <c r="G74" s="11">
        <v>0</v>
      </c>
      <c r="H74" s="11">
        <v>401.16</v>
      </c>
      <c r="I74" s="12">
        <f t="shared" si="6"/>
        <v>401.16</v>
      </c>
      <c r="J74" s="13"/>
    </row>
    <row r="75" spans="1:10" x14ac:dyDescent="0.25">
      <c r="A75" s="36"/>
      <c r="B75" s="37" t="s">
        <v>7</v>
      </c>
      <c r="C75" s="37"/>
      <c r="D75" s="9" t="s">
        <v>128</v>
      </c>
      <c r="E75" s="10">
        <v>1</v>
      </c>
      <c r="F75" s="36" t="s">
        <v>238</v>
      </c>
      <c r="G75" s="11">
        <v>0</v>
      </c>
      <c r="H75" s="11">
        <v>401.16</v>
      </c>
      <c r="I75" s="12">
        <f t="shared" si="6"/>
        <v>401.16</v>
      </c>
      <c r="J75" s="13"/>
    </row>
    <row r="76" spans="1:10" ht="45" x14ac:dyDescent="0.25">
      <c r="A76" s="15" t="s">
        <v>135</v>
      </c>
      <c r="B76" s="15" t="s">
        <v>136</v>
      </c>
      <c r="C76" s="16" t="s">
        <v>137</v>
      </c>
      <c r="D76" s="16" t="s">
        <v>138</v>
      </c>
      <c r="E76" s="16" t="s">
        <v>139</v>
      </c>
      <c r="F76" s="32"/>
      <c r="G76" s="16" t="s">
        <v>140</v>
      </c>
      <c r="H76" s="16" t="s">
        <v>141</v>
      </c>
      <c r="I76" s="16" t="s">
        <v>142</v>
      </c>
      <c r="J76" s="13"/>
    </row>
    <row r="77" spans="1:10" x14ac:dyDescent="0.25">
      <c r="A77" s="18" t="s">
        <v>143</v>
      </c>
      <c r="B77" s="33" t="s">
        <v>4</v>
      </c>
      <c r="C77" s="19">
        <f ca="1">SUMIFS($E$44:$E$78,$B$44:$B$78,"FGS-1",$D$44:$D$78,"&lt;&gt;VAGO")</f>
        <v>20</v>
      </c>
      <c r="D77" s="19">
        <f ca="1">SUMIFS($E$44:$E$78,$B$44:$B$78,"FGS-1",$D$44:$D$78,"VAGO")</f>
        <v>0</v>
      </c>
      <c r="E77" s="19">
        <f t="shared" ref="E77:E82" ca="1" si="7">C77+D77</f>
        <v>20</v>
      </c>
      <c r="F77" s="20"/>
      <c r="G77" s="12">
        <f>SUMIF($B$44:$B$63,"FGS-1",$G$44:$G$63)</f>
        <v>92192.830000000016</v>
      </c>
      <c r="H77" s="12">
        <f>SUMIF($B$44:$B$63,"FGS-1",$H$44:$H$63)</f>
        <v>20411.73</v>
      </c>
      <c r="I77" s="12">
        <f>SUMIF($B$44:$B$63,"FGS-1",$I$44:$I$63)</f>
        <v>112604.56000000003</v>
      </c>
      <c r="J77" s="13"/>
    </row>
    <row r="78" spans="1:10" x14ac:dyDescent="0.25">
      <c r="A78" s="18" t="s">
        <v>144</v>
      </c>
      <c r="B78" s="33" t="s">
        <v>145</v>
      </c>
      <c r="C78" s="19">
        <f>SUMIFS($E$44:$E$78,$B$44:$B$78,"FGS-2",$D$44:$D$78,"&lt;&gt;VAGO")</f>
        <v>3</v>
      </c>
      <c r="D78" s="19">
        <f>SUMIFS($E$44:$E$78,$B$44:$B$78,"FGS-2",$D$44:$D$78,"VAGO")</f>
        <v>0</v>
      </c>
      <c r="E78" s="19">
        <f t="shared" si="7"/>
        <v>3</v>
      </c>
      <c r="F78" s="23"/>
      <c r="G78" s="12">
        <f>SUMIF($B$64:$B$66,"FGS-2",$G$64:$G$66)</f>
        <v>0</v>
      </c>
      <c r="H78" s="12">
        <f>SUMIF($B$64:$B$66,"FGS-2",$H$64:$H$66)</f>
        <v>0</v>
      </c>
      <c r="I78" s="12">
        <f>SUMIF($B$64:$B$66,"FGS-2",$I$64:$I$66)</f>
        <v>0</v>
      </c>
      <c r="J78" s="13"/>
    </row>
    <row r="79" spans="1:10" x14ac:dyDescent="0.25">
      <c r="A79" s="18" t="s">
        <v>146</v>
      </c>
      <c r="B79" s="33" t="s">
        <v>147</v>
      </c>
      <c r="C79" s="19">
        <f>SUMIFS($E$44:$E$78,$B$44:$B$78,"FGS-3",$D$44:$D$78,"&lt;&gt;VAGO")</f>
        <v>0</v>
      </c>
      <c r="D79" s="19">
        <f>SUMIFS($E$44:$E$78,$B$44:$B$78,"FGS-3",$D$44:$D$78,"VAGO")</f>
        <v>0</v>
      </c>
      <c r="E79" s="19">
        <f t="shared" si="7"/>
        <v>0</v>
      </c>
      <c r="F79" s="23"/>
      <c r="G79" s="12">
        <f>SUMIF($B$44:$B$78,"FGS-3",$G$44:$G$78)</f>
        <v>0</v>
      </c>
      <c r="H79" s="12">
        <f>SUMIF($B$44:$B$78,"FGS-3",$G$44:$G$78)</f>
        <v>0</v>
      </c>
      <c r="I79" s="12">
        <f>SUMIF($B$44:$B$78,"FGS-3",$G$44:$G$78)</f>
        <v>0</v>
      </c>
      <c r="J79" s="13"/>
    </row>
    <row r="80" spans="1:10" x14ac:dyDescent="0.25">
      <c r="A80" s="24" t="s">
        <v>148</v>
      </c>
      <c r="B80" s="41" t="s">
        <v>149</v>
      </c>
      <c r="C80" s="19">
        <f>SUMIFS($E$44:$E$78,$B$44:$B$78,"FGA-1",$D$44:$D$78,"&lt;&gt;VAGO")</f>
        <v>5</v>
      </c>
      <c r="D80" s="19">
        <f>SUMIFS($E$44:$E$78,$B$44:$B$78,"FGA-1",$D$44:$D$78,"VAGO")</f>
        <v>0</v>
      </c>
      <c r="E80" s="19">
        <f t="shared" si="7"/>
        <v>5</v>
      </c>
      <c r="F80" s="25"/>
      <c r="G80" s="12">
        <f>SUMIF($B$67:$B$71,"FGA-1",$G$67:$G$71)</f>
        <v>5250.47</v>
      </c>
      <c r="H80" s="12">
        <f>SUMIF($B$67:$B$71,"FGA-1",$H$67:$H$71)</f>
        <v>872.08</v>
      </c>
      <c r="I80" s="12">
        <f>SUMIF($B$67:$B$71,"FGA-1",$I$67:$I$71)</f>
        <v>6122.55</v>
      </c>
      <c r="J80" s="13"/>
    </row>
    <row r="81" spans="1:10" x14ac:dyDescent="0.25">
      <c r="A81" s="18" t="s">
        <v>150</v>
      </c>
      <c r="B81" s="33" t="s">
        <v>7</v>
      </c>
      <c r="C81" s="19">
        <f>SUMIFS($E$44:$E$78,$B$44:$B$78,"FGA-2",$D$44:$D$78,"&lt;&gt;VAGO")</f>
        <v>7</v>
      </c>
      <c r="D81" s="19">
        <f>SUMIFS($E$44:$E$78,$B$44:$B$78,"FGA-2",$D$44:$D$78,"VAGO")</f>
        <v>0</v>
      </c>
      <c r="E81" s="19">
        <f t="shared" si="7"/>
        <v>7</v>
      </c>
      <c r="F81" s="25"/>
      <c r="G81" s="12">
        <f>SUMIF($B$72:$B$78,"FGA-2",$G$72:$G$78)</f>
        <v>0</v>
      </c>
      <c r="H81" s="12">
        <f>SUMIF($B$72:$B$78,"FGA-2",$H$72:$H$78)</f>
        <v>1604.64</v>
      </c>
      <c r="I81" s="12">
        <f>SUMIF($B$72:$B$78,"FGA-2",$I$72:$I$78)</f>
        <v>1604.64</v>
      </c>
      <c r="J81" s="13"/>
    </row>
    <row r="82" spans="1:10" x14ac:dyDescent="0.25">
      <c r="A82" s="18" t="s">
        <v>151</v>
      </c>
      <c r="B82" s="33" t="s">
        <v>152</v>
      </c>
      <c r="C82" s="19">
        <f>SUMIFS($E$44:$E$78,$B$44:$B$78,"FGA-3",$D$44:$D$78,"&lt;&gt;VAGO")</f>
        <v>0</v>
      </c>
      <c r="D82" s="19">
        <f>SUMIFS($E$44:$E$78,$B$44:$B$78,"FGA-3",$D$44:$D$78,"VAGO")</f>
        <v>0</v>
      </c>
      <c r="E82" s="19">
        <f t="shared" si="7"/>
        <v>0</v>
      </c>
      <c r="F82" s="23"/>
      <c r="G82" s="12">
        <f>SUMIF($B$44:$B$78,"FGA-3",$G$44:$G$78)</f>
        <v>0</v>
      </c>
      <c r="H82" s="12">
        <f>SUMIF($B$44:$B$78,"FGA-3",$G$44:$G$78)</f>
        <v>0</v>
      </c>
      <c r="I82" s="12">
        <f>SUMIF($B$44:$B$78,"FGA-3",$G$44:$G$78)</f>
        <v>0</v>
      </c>
      <c r="J82" s="13"/>
    </row>
    <row r="83" spans="1:10" ht="30" x14ac:dyDescent="0.25">
      <c r="A83" s="15" t="s">
        <v>153</v>
      </c>
      <c r="B83" s="32"/>
      <c r="C83" s="16">
        <f t="shared" ref="C83:E83" ca="1" si="8">SUM(C77:C82)</f>
        <v>35</v>
      </c>
      <c r="D83" s="16">
        <f t="shared" ca="1" si="8"/>
        <v>0</v>
      </c>
      <c r="E83" s="16">
        <f t="shared" ca="1" si="8"/>
        <v>35</v>
      </c>
      <c r="F83" s="32"/>
      <c r="G83" s="34">
        <f>SUM(G77:G82)</f>
        <v>97443.300000000017</v>
      </c>
      <c r="H83" s="34">
        <f>SUM(H77:H82)</f>
        <v>22888.45</v>
      </c>
      <c r="I83" s="34">
        <f>SUM(I77:I82)</f>
        <v>120331.75000000003</v>
      </c>
      <c r="J83" s="13"/>
    </row>
    <row r="84" spans="1:10" x14ac:dyDescent="0.25">
      <c r="A84" s="22"/>
      <c r="B84" s="22"/>
      <c r="C84" s="22"/>
      <c r="D84" s="22"/>
      <c r="E84" s="22"/>
      <c r="F84" s="22"/>
      <c r="G84" s="22"/>
      <c r="H84" s="22"/>
      <c r="I84" s="28"/>
      <c r="J84" s="28"/>
    </row>
    <row r="85" spans="1:10" ht="60" x14ac:dyDescent="0.25">
      <c r="A85" s="15"/>
      <c r="B85" s="15"/>
      <c r="C85" s="16" t="s">
        <v>154</v>
      </c>
      <c r="D85" s="16" t="s">
        <v>155</v>
      </c>
      <c r="E85" s="16" t="s">
        <v>156</v>
      </c>
      <c r="F85" s="17"/>
      <c r="G85" s="16" t="s">
        <v>157</v>
      </c>
      <c r="H85" s="16" t="s">
        <v>158</v>
      </c>
      <c r="I85" s="16" t="s">
        <v>159</v>
      </c>
      <c r="J85" s="28"/>
    </row>
    <row r="86" spans="1:10" ht="30" x14ac:dyDescent="0.25">
      <c r="A86" s="15" t="s">
        <v>160</v>
      </c>
      <c r="B86" s="17"/>
      <c r="C86" s="16">
        <f ca="1">SUM(C23+C37+C83)</f>
        <v>46</v>
      </c>
      <c r="D86" s="16">
        <f ca="1">SUM(D23+D37+D83)</f>
        <v>0</v>
      </c>
      <c r="E86" s="16">
        <f ca="1">SUM(E23+E37+E83)</f>
        <v>46</v>
      </c>
      <c r="F86" s="17"/>
      <c r="G86" s="34">
        <f ca="1">SUM(H23+G37+G83)</f>
        <v>185959.39</v>
      </c>
      <c r="H86" s="34">
        <f ca="1">SUM(I23+H37+H83)</f>
        <v>68541.39</v>
      </c>
      <c r="I86" s="34">
        <f ca="1">SUM(J23+I37+I83)</f>
        <v>254500.78000000003</v>
      </c>
      <c r="J86" s="28"/>
    </row>
    <row r="87" spans="1:10" x14ac:dyDescent="0.25">
      <c r="A87" s="22"/>
      <c r="B87" s="22"/>
      <c r="C87" s="22"/>
      <c r="D87" s="22"/>
      <c r="E87" s="22"/>
      <c r="F87" s="22"/>
      <c r="G87" s="22"/>
      <c r="H87" s="22"/>
      <c r="I87" s="28"/>
      <c r="J87" s="28"/>
    </row>
    <row r="88" spans="1:10" x14ac:dyDescent="0.25">
      <c r="A88" s="70" t="s">
        <v>161</v>
      </c>
      <c r="B88" s="51"/>
      <c r="C88" s="51"/>
      <c r="D88" s="51"/>
      <c r="E88" s="51"/>
      <c r="F88" s="52"/>
      <c r="G88" s="13"/>
      <c r="H88" s="22"/>
      <c r="I88" s="22"/>
      <c r="J88" s="22"/>
    </row>
    <row r="89" spans="1:10" x14ac:dyDescent="0.25">
      <c r="A89" s="71" t="s">
        <v>162</v>
      </c>
      <c r="B89" s="51"/>
      <c r="C89" s="51"/>
      <c r="D89" s="51"/>
      <c r="E89" s="51"/>
      <c r="F89" s="52"/>
      <c r="G89" s="13"/>
      <c r="H89" s="22"/>
      <c r="I89" s="22"/>
      <c r="J89" s="22"/>
    </row>
    <row r="90" spans="1:10" x14ac:dyDescent="0.25">
      <c r="A90" s="71" t="s">
        <v>163</v>
      </c>
      <c r="B90" s="51"/>
      <c r="C90" s="51"/>
      <c r="D90" s="51"/>
      <c r="E90" s="51"/>
      <c r="F90" s="52"/>
      <c r="G90" s="13"/>
      <c r="H90" s="22"/>
      <c r="I90" s="22"/>
      <c r="J90" s="22"/>
    </row>
    <row r="91" spans="1:10" x14ac:dyDescent="0.25">
      <c r="A91" s="67" t="s">
        <v>164</v>
      </c>
      <c r="B91" s="51"/>
      <c r="C91" s="51"/>
      <c r="D91" s="51"/>
      <c r="E91" s="51"/>
      <c r="F91" s="52"/>
      <c r="G91" s="13"/>
      <c r="H91" s="22"/>
      <c r="I91" s="22"/>
      <c r="J91" s="22"/>
    </row>
    <row r="92" spans="1:10" x14ac:dyDescent="0.25">
      <c r="A92" s="67" t="s">
        <v>165</v>
      </c>
      <c r="B92" s="51"/>
      <c r="C92" s="51"/>
      <c r="D92" s="51"/>
      <c r="E92" s="51"/>
      <c r="F92" s="52"/>
      <c r="G92" s="13"/>
      <c r="H92" s="22"/>
      <c r="I92" s="22"/>
      <c r="J92" s="22"/>
    </row>
    <row r="93" spans="1:10" x14ac:dyDescent="0.25">
      <c r="A93" s="67" t="s">
        <v>166</v>
      </c>
      <c r="B93" s="51"/>
      <c r="C93" s="51"/>
      <c r="D93" s="51"/>
      <c r="E93" s="51"/>
      <c r="F93" s="52"/>
      <c r="G93" s="13"/>
      <c r="H93" s="22"/>
      <c r="I93" s="22"/>
      <c r="J93" s="22"/>
    </row>
    <row r="94" spans="1:10" x14ac:dyDescent="0.25">
      <c r="A94" s="67"/>
      <c r="B94" s="51"/>
      <c r="C94" s="51"/>
      <c r="D94" s="51"/>
      <c r="E94" s="51"/>
      <c r="F94" s="52"/>
      <c r="G94" s="13"/>
      <c r="H94" s="22"/>
      <c r="I94" s="22"/>
      <c r="J94" s="22"/>
    </row>
    <row r="95" spans="1:10" x14ac:dyDescent="0.25">
      <c r="A95" s="67"/>
      <c r="B95" s="51"/>
      <c r="C95" s="51"/>
      <c r="D95" s="51"/>
      <c r="E95" s="51"/>
      <c r="F95" s="52"/>
      <c r="G95" s="13"/>
      <c r="H95" s="22"/>
      <c r="I95" s="22"/>
      <c r="J95" s="22"/>
    </row>
    <row r="96" spans="1:10" x14ac:dyDescent="0.25">
      <c r="A96" s="57"/>
      <c r="B96" s="51"/>
      <c r="C96" s="51"/>
      <c r="D96" s="51"/>
      <c r="E96" s="51"/>
      <c r="F96" s="52"/>
      <c r="G96" s="13"/>
      <c r="H96" s="22"/>
      <c r="I96" s="22"/>
      <c r="J96" s="22"/>
    </row>
    <row r="97" spans="1:10" x14ac:dyDescent="0.25">
      <c r="A97" s="57"/>
      <c r="B97" s="51"/>
      <c r="C97" s="51"/>
      <c r="D97" s="51"/>
      <c r="E97" s="51"/>
      <c r="F97" s="52"/>
      <c r="G97" s="13"/>
      <c r="H97" s="22"/>
      <c r="I97" s="22"/>
      <c r="J97" s="22"/>
    </row>
    <row r="98" spans="1:10" x14ac:dyDescent="0.25">
      <c r="A98" s="57"/>
      <c r="B98" s="51"/>
      <c r="C98" s="51"/>
      <c r="D98" s="51"/>
      <c r="E98" s="51"/>
      <c r="F98" s="52"/>
      <c r="G98" s="13"/>
      <c r="H98" s="22"/>
      <c r="I98" s="22"/>
      <c r="J98" s="22"/>
    </row>
    <row r="99" spans="1:10" x14ac:dyDescent="0.25">
      <c r="A99" s="57"/>
      <c r="B99" s="51"/>
      <c r="C99" s="51"/>
      <c r="D99" s="51"/>
      <c r="E99" s="51"/>
      <c r="F99" s="52"/>
      <c r="G99" s="13"/>
      <c r="H99" s="22"/>
      <c r="I99" s="22"/>
      <c r="J99" s="22"/>
    </row>
    <row r="100" spans="1:10" x14ac:dyDescent="0.25">
      <c r="A100" s="57"/>
      <c r="B100" s="51"/>
      <c r="C100" s="51"/>
      <c r="D100" s="51"/>
      <c r="E100" s="51"/>
      <c r="F100" s="52"/>
      <c r="G100" s="13"/>
      <c r="H100" s="22"/>
      <c r="I100" s="22"/>
      <c r="J100" s="22"/>
    </row>
    <row r="101" spans="1:10" x14ac:dyDescent="0.25">
      <c r="A101" s="72"/>
      <c r="B101" s="73"/>
      <c r="C101" s="73"/>
      <c r="D101" s="73"/>
      <c r="E101" s="73"/>
      <c r="F101" s="73"/>
      <c r="G101" s="13"/>
      <c r="H101" s="22"/>
      <c r="I101" s="22"/>
      <c r="J101" s="22"/>
    </row>
    <row r="102" spans="1:10" x14ac:dyDescent="0.25">
      <c r="A102" s="70" t="s">
        <v>167</v>
      </c>
      <c r="B102" s="51"/>
      <c r="C102" s="51"/>
      <c r="D102" s="51"/>
      <c r="E102" s="51"/>
      <c r="F102" s="52"/>
      <c r="G102" s="13"/>
      <c r="H102" s="22"/>
      <c r="I102" s="22"/>
      <c r="J102" s="22"/>
    </row>
    <row r="103" spans="1:10" x14ac:dyDescent="0.25">
      <c r="A103" s="56" t="s">
        <v>168</v>
      </c>
      <c r="B103" s="51"/>
      <c r="C103" s="51"/>
      <c r="D103" s="51"/>
      <c r="E103" s="51"/>
      <c r="F103" s="52"/>
      <c r="G103" s="13"/>
      <c r="H103" s="22"/>
      <c r="I103" s="22"/>
      <c r="J103" s="22"/>
    </row>
    <row r="104" spans="1:10" x14ac:dyDescent="0.25">
      <c r="A104" s="50" t="s">
        <v>169</v>
      </c>
      <c r="B104" s="51"/>
      <c r="C104" s="51"/>
      <c r="D104" s="51"/>
      <c r="E104" s="51"/>
      <c r="F104" s="52"/>
      <c r="G104" s="13"/>
      <c r="H104" s="22"/>
      <c r="I104" s="22"/>
      <c r="J104" s="22"/>
    </row>
    <row r="105" spans="1:10" x14ac:dyDescent="0.25">
      <c r="A105" s="50" t="s">
        <v>170</v>
      </c>
      <c r="B105" s="51"/>
      <c r="C105" s="51"/>
      <c r="D105" s="51"/>
      <c r="E105" s="51"/>
      <c r="F105" s="52"/>
      <c r="G105" s="13"/>
      <c r="H105" s="22"/>
      <c r="I105" s="22"/>
      <c r="J105" s="22"/>
    </row>
    <row r="106" spans="1:10" x14ac:dyDescent="0.25">
      <c r="A106" s="50" t="s">
        <v>171</v>
      </c>
      <c r="B106" s="51"/>
      <c r="C106" s="51"/>
      <c r="D106" s="51"/>
      <c r="E106" s="51"/>
      <c r="F106" s="52"/>
      <c r="G106" s="13"/>
      <c r="H106" s="22"/>
      <c r="I106" s="22"/>
      <c r="J106" s="22"/>
    </row>
    <row r="107" spans="1:10" x14ac:dyDescent="0.25">
      <c r="A107" s="50" t="s">
        <v>172</v>
      </c>
      <c r="B107" s="51"/>
      <c r="C107" s="51"/>
      <c r="D107" s="51"/>
      <c r="E107" s="51"/>
      <c r="F107" s="52"/>
      <c r="G107" s="13"/>
      <c r="H107" s="22"/>
      <c r="I107" s="22"/>
      <c r="J107" s="22"/>
    </row>
    <row r="108" spans="1:10" x14ac:dyDescent="0.25">
      <c r="A108" s="50" t="s">
        <v>173</v>
      </c>
      <c r="B108" s="51"/>
      <c r="C108" s="51"/>
      <c r="D108" s="51"/>
      <c r="E108" s="51"/>
      <c r="F108" s="52"/>
      <c r="G108" s="13"/>
      <c r="H108" s="22"/>
      <c r="I108" s="22"/>
      <c r="J108" s="22"/>
    </row>
    <row r="109" spans="1:10" x14ac:dyDescent="0.25">
      <c r="A109" s="50" t="s">
        <v>174</v>
      </c>
      <c r="B109" s="51"/>
      <c r="C109" s="51"/>
      <c r="D109" s="51"/>
      <c r="E109" s="51"/>
      <c r="F109" s="52"/>
      <c r="G109" s="13"/>
      <c r="H109" s="22"/>
      <c r="I109" s="22"/>
      <c r="J109" s="22"/>
    </row>
    <row r="110" spans="1:10" x14ac:dyDescent="0.25">
      <c r="A110" s="50" t="s">
        <v>175</v>
      </c>
      <c r="B110" s="51"/>
      <c r="C110" s="51"/>
      <c r="D110" s="51"/>
      <c r="E110" s="51"/>
      <c r="F110" s="52"/>
      <c r="G110" s="13"/>
      <c r="H110" s="22"/>
      <c r="I110" s="22"/>
      <c r="J110" s="22"/>
    </row>
    <row r="111" spans="1:10" x14ac:dyDescent="0.25">
      <c r="A111" s="50" t="s">
        <v>176</v>
      </c>
      <c r="B111" s="51"/>
      <c r="C111" s="51"/>
      <c r="D111" s="51"/>
      <c r="E111" s="51"/>
      <c r="F111" s="52"/>
      <c r="G111" s="13"/>
      <c r="H111" s="22"/>
      <c r="I111" s="22"/>
      <c r="J111" s="22"/>
    </row>
    <row r="112" spans="1:10" x14ac:dyDescent="0.25">
      <c r="A112" s="50" t="s">
        <v>177</v>
      </c>
      <c r="B112" s="51"/>
      <c r="C112" s="51"/>
      <c r="D112" s="51"/>
      <c r="E112" s="51"/>
      <c r="F112" s="52"/>
      <c r="G112" s="13"/>
      <c r="H112" s="22"/>
      <c r="I112" s="22"/>
      <c r="J112" s="22"/>
    </row>
    <row r="113" spans="1:10" x14ac:dyDescent="0.25">
      <c r="A113" s="50" t="s">
        <v>178</v>
      </c>
      <c r="B113" s="51"/>
      <c r="C113" s="51"/>
      <c r="D113" s="51"/>
      <c r="E113" s="51"/>
      <c r="F113" s="52"/>
      <c r="G113" s="13"/>
      <c r="H113" s="22"/>
      <c r="I113" s="22"/>
      <c r="J113" s="22"/>
    </row>
    <row r="114" spans="1:10" x14ac:dyDescent="0.25">
      <c r="A114" s="50" t="s">
        <v>179</v>
      </c>
      <c r="B114" s="51"/>
      <c r="C114" s="51"/>
      <c r="D114" s="51"/>
      <c r="E114" s="51"/>
      <c r="F114" s="52"/>
      <c r="G114" s="13"/>
      <c r="H114" s="22"/>
      <c r="I114" s="22"/>
      <c r="J114" s="22"/>
    </row>
    <row r="115" spans="1:10" x14ac:dyDescent="0.25">
      <c r="A115" s="50" t="s">
        <v>180</v>
      </c>
      <c r="B115" s="51"/>
      <c r="C115" s="51"/>
      <c r="D115" s="51"/>
      <c r="E115" s="51"/>
      <c r="F115" s="52"/>
      <c r="G115" s="13"/>
      <c r="H115" s="22"/>
      <c r="I115" s="22"/>
      <c r="J115" s="22"/>
    </row>
    <row r="116" spans="1:10" x14ac:dyDescent="0.25">
      <c r="A116" s="50" t="s">
        <v>181</v>
      </c>
      <c r="B116" s="51"/>
      <c r="C116" s="51"/>
      <c r="D116" s="51"/>
      <c r="E116" s="51"/>
      <c r="F116" s="52"/>
      <c r="G116" s="13"/>
      <c r="H116" s="22"/>
      <c r="I116" s="22"/>
      <c r="J116" s="22"/>
    </row>
    <row r="117" spans="1:10" x14ac:dyDescent="0.25">
      <c r="A117" s="50" t="s">
        <v>182</v>
      </c>
      <c r="B117" s="51"/>
      <c r="C117" s="51"/>
      <c r="D117" s="51"/>
      <c r="E117" s="51"/>
      <c r="F117" s="52"/>
      <c r="G117" s="13"/>
      <c r="H117" s="22"/>
      <c r="I117" s="22"/>
      <c r="J117" s="22"/>
    </row>
    <row r="118" spans="1:10" x14ac:dyDescent="0.25">
      <c r="A118" s="50" t="s">
        <v>183</v>
      </c>
      <c r="B118" s="51"/>
      <c r="C118" s="51"/>
      <c r="D118" s="51"/>
      <c r="E118" s="51"/>
      <c r="F118" s="52"/>
      <c r="G118" s="13"/>
      <c r="H118" s="22"/>
      <c r="I118" s="22"/>
      <c r="J118" s="22"/>
    </row>
    <row r="119" spans="1:10" x14ac:dyDescent="0.25">
      <c r="A119" s="50" t="s">
        <v>184</v>
      </c>
      <c r="B119" s="51"/>
      <c r="C119" s="51"/>
      <c r="D119" s="51"/>
      <c r="E119" s="51"/>
      <c r="F119" s="52"/>
      <c r="G119" s="13"/>
      <c r="H119" s="22"/>
      <c r="I119" s="22"/>
      <c r="J119" s="22"/>
    </row>
    <row r="120" spans="1:10" x14ac:dyDescent="0.25">
      <c r="A120" s="50" t="s">
        <v>185</v>
      </c>
      <c r="B120" s="51"/>
      <c r="C120" s="51"/>
      <c r="D120" s="51"/>
      <c r="E120" s="51"/>
      <c r="F120" s="52"/>
      <c r="G120" s="13"/>
      <c r="H120" s="22"/>
      <c r="I120" s="22"/>
      <c r="J120" s="22"/>
    </row>
    <row r="121" spans="1:10" x14ac:dyDescent="0.25">
      <c r="A121" s="50" t="s">
        <v>186</v>
      </c>
      <c r="B121" s="51"/>
      <c r="C121" s="51"/>
      <c r="D121" s="51"/>
      <c r="E121" s="51"/>
      <c r="F121" s="52"/>
      <c r="G121" s="13"/>
      <c r="H121" s="22"/>
      <c r="I121" s="22"/>
      <c r="J121" s="22"/>
    </row>
    <row r="122" spans="1:10" x14ac:dyDescent="0.25">
      <c r="A122" s="50" t="s">
        <v>187</v>
      </c>
      <c r="B122" s="51"/>
      <c r="C122" s="51"/>
      <c r="D122" s="51"/>
      <c r="E122" s="51"/>
      <c r="F122" s="52"/>
      <c r="G122" s="13"/>
      <c r="H122" s="22"/>
      <c r="I122" s="22"/>
      <c r="J122" s="22"/>
    </row>
    <row r="123" spans="1:10" x14ac:dyDescent="0.25">
      <c r="A123" s="50" t="s">
        <v>188</v>
      </c>
      <c r="B123" s="51"/>
      <c r="C123" s="51"/>
      <c r="D123" s="51"/>
      <c r="E123" s="51"/>
      <c r="F123" s="52"/>
      <c r="G123" s="13"/>
      <c r="H123" s="22"/>
      <c r="I123" s="22"/>
      <c r="J123" s="22"/>
    </row>
    <row r="124" spans="1:10" x14ac:dyDescent="0.25">
      <c r="A124" s="50" t="s">
        <v>189</v>
      </c>
      <c r="B124" s="51"/>
      <c r="C124" s="51"/>
      <c r="D124" s="51"/>
      <c r="E124" s="51"/>
      <c r="F124" s="52"/>
      <c r="G124" s="13"/>
      <c r="H124" s="22"/>
      <c r="I124" s="22"/>
      <c r="J124" s="22"/>
    </row>
    <row r="125" spans="1:10" x14ac:dyDescent="0.25">
      <c r="A125" s="50" t="s">
        <v>190</v>
      </c>
      <c r="B125" s="51"/>
      <c r="C125" s="51"/>
      <c r="D125" s="51"/>
      <c r="E125" s="51"/>
      <c r="F125" s="52"/>
      <c r="G125" s="13"/>
      <c r="H125" s="22"/>
      <c r="I125" s="22"/>
      <c r="J125" s="22"/>
    </row>
    <row r="126" spans="1:10" x14ac:dyDescent="0.25">
      <c r="A126" s="50" t="s">
        <v>191</v>
      </c>
      <c r="B126" s="51"/>
      <c r="C126" s="51"/>
      <c r="D126" s="51"/>
      <c r="E126" s="51"/>
      <c r="F126" s="52"/>
      <c r="G126" s="13"/>
      <c r="H126" s="22"/>
      <c r="I126" s="22"/>
      <c r="J126" s="22"/>
    </row>
    <row r="127" spans="1:10" x14ac:dyDescent="0.25">
      <c r="A127" s="50" t="s">
        <v>192</v>
      </c>
      <c r="B127" s="51"/>
      <c r="C127" s="51"/>
      <c r="D127" s="51"/>
      <c r="E127" s="51"/>
      <c r="F127" s="52"/>
      <c r="G127" s="13"/>
      <c r="H127" s="22"/>
      <c r="I127" s="22"/>
      <c r="J127" s="22"/>
    </row>
    <row r="128" spans="1:10" x14ac:dyDescent="0.25">
      <c r="A128" s="50" t="s">
        <v>193</v>
      </c>
      <c r="B128" s="51"/>
      <c r="C128" s="51"/>
      <c r="D128" s="51"/>
      <c r="E128" s="51"/>
      <c r="F128" s="52"/>
      <c r="G128" s="13"/>
      <c r="H128" s="22"/>
      <c r="I128" s="22"/>
      <c r="J128" s="22"/>
    </row>
    <row r="129" spans="1:10" x14ac:dyDescent="0.25">
      <c r="A129" s="50" t="s">
        <v>194</v>
      </c>
      <c r="B129" s="51"/>
      <c r="C129" s="51"/>
      <c r="D129" s="51"/>
      <c r="E129" s="51"/>
      <c r="F129" s="52"/>
      <c r="G129" s="13"/>
      <c r="H129" s="22"/>
      <c r="I129" s="22"/>
      <c r="J129" s="22"/>
    </row>
    <row r="130" spans="1:10" x14ac:dyDescent="0.25">
      <c r="A130" s="50" t="s">
        <v>195</v>
      </c>
      <c r="B130" s="51"/>
      <c r="C130" s="51"/>
      <c r="D130" s="51"/>
      <c r="E130" s="51"/>
      <c r="F130" s="52"/>
      <c r="G130" s="13"/>
      <c r="H130" s="22"/>
      <c r="I130" s="22"/>
      <c r="J130" s="22"/>
    </row>
    <row r="131" spans="1:10" x14ac:dyDescent="0.25">
      <c r="A131" s="50" t="s">
        <v>196</v>
      </c>
      <c r="B131" s="51"/>
      <c r="C131" s="51"/>
      <c r="D131" s="51"/>
      <c r="E131" s="51"/>
      <c r="F131" s="52"/>
      <c r="G131" s="13"/>
      <c r="H131" s="22"/>
      <c r="I131" s="22"/>
      <c r="J131" s="22"/>
    </row>
    <row r="132" spans="1:10" x14ac:dyDescent="0.25">
      <c r="A132" s="50" t="s">
        <v>197</v>
      </c>
      <c r="B132" s="51"/>
      <c r="C132" s="51"/>
      <c r="D132" s="51"/>
      <c r="E132" s="51"/>
      <c r="F132" s="52"/>
      <c r="G132" s="13"/>
      <c r="H132" s="22"/>
      <c r="I132" s="22"/>
      <c r="J132" s="22"/>
    </row>
    <row r="133" spans="1:10" x14ac:dyDescent="0.25">
      <c r="A133" s="50" t="s">
        <v>198</v>
      </c>
      <c r="B133" s="51"/>
      <c r="C133" s="51"/>
      <c r="D133" s="51"/>
      <c r="E133" s="51"/>
      <c r="F133" s="52"/>
      <c r="G133" s="13"/>
      <c r="H133" s="22"/>
      <c r="I133" s="22"/>
      <c r="J133" s="22"/>
    </row>
    <row r="134" spans="1:10" x14ac:dyDescent="0.25">
      <c r="A134" s="50" t="s">
        <v>199</v>
      </c>
      <c r="B134" s="51"/>
      <c r="C134" s="51"/>
      <c r="D134" s="51"/>
      <c r="E134" s="51"/>
      <c r="F134" s="52"/>
      <c r="G134" s="13"/>
      <c r="H134" s="22"/>
      <c r="I134" s="22"/>
      <c r="J134" s="22"/>
    </row>
    <row r="135" spans="1:10" x14ac:dyDescent="0.25">
      <c r="A135" s="50" t="s">
        <v>200</v>
      </c>
      <c r="B135" s="51"/>
      <c r="C135" s="51"/>
      <c r="D135" s="51"/>
      <c r="E135" s="51"/>
      <c r="F135" s="52"/>
      <c r="G135" s="13"/>
      <c r="H135" s="22"/>
      <c r="I135" s="22"/>
      <c r="J135" s="22"/>
    </row>
    <row r="136" spans="1:10" x14ac:dyDescent="0.25">
      <c r="A136" s="50" t="s">
        <v>201</v>
      </c>
      <c r="B136" s="51"/>
      <c r="C136" s="51"/>
      <c r="D136" s="51"/>
      <c r="E136" s="51"/>
      <c r="F136" s="52"/>
      <c r="G136" s="13"/>
      <c r="H136" s="22"/>
      <c r="I136" s="22"/>
      <c r="J136" s="22"/>
    </row>
    <row r="137" spans="1:10" x14ac:dyDescent="0.25">
      <c r="A137" s="50" t="s">
        <v>202</v>
      </c>
      <c r="B137" s="51"/>
      <c r="C137" s="51"/>
      <c r="D137" s="51"/>
      <c r="E137" s="51"/>
      <c r="F137" s="52"/>
      <c r="G137" s="13"/>
      <c r="H137" s="22"/>
      <c r="I137" s="22"/>
      <c r="J137" s="22"/>
    </row>
    <row r="138" spans="1:10" x14ac:dyDescent="0.25">
      <c r="A138" s="50" t="s">
        <v>203</v>
      </c>
      <c r="B138" s="51"/>
      <c r="C138" s="51"/>
      <c r="D138" s="51"/>
      <c r="E138" s="51"/>
      <c r="F138" s="52"/>
      <c r="G138" s="13"/>
      <c r="H138" s="22"/>
      <c r="I138" s="22"/>
      <c r="J138" s="22"/>
    </row>
    <row r="139" spans="1:10" x14ac:dyDescent="0.25">
      <c r="A139" s="50" t="s">
        <v>204</v>
      </c>
      <c r="B139" s="51"/>
      <c r="C139" s="51"/>
      <c r="D139" s="51"/>
      <c r="E139" s="51"/>
      <c r="F139" s="52"/>
      <c r="G139" s="13"/>
      <c r="H139" s="22"/>
      <c r="I139" s="22"/>
      <c r="J139" s="22"/>
    </row>
    <row r="140" spans="1:10" x14ac:dyDescent="0.25">
      <c r="A140" s="50" t="s">
        <v>205</v>
      </c>
      <c r="B140" s="51"/>
      <c r="C140" s="51"/>
      <c r="D140" s="51"/>
      <c r="E140" s="51"/>
      <c r="F140" s="52"/>
      <c r="G140" s="13"/>
      <c r="H140" s="22"/>
      <c r="I140" s="22"/>
      <c r="J140" s="22"/>
    </row>
    <row r="141" spans="1:10" x14ac:dyDescent="0.25">
      <c r="A141" s="50" t="s">
        <v>206</v>
      </c>
      <c r="B141" s="51"/>
      <c r="C141" s="51"/>
      <c r="D141" s="51"/>
      <c r="E141" s="51"/>
      <c r="F141" s="52"/>
      <c r="G141" s="13"/>
      <c r="H141" s="22"/>
      <c r="I141" s="22"/>
      <c r="J141" s="22"/>
    </row>
    <row r="142" spans="1:10" x14ac:dyDescent="0.25">
      <c r="A142" s="50" t="s">
        <v>207</v>
      </c>
      <c r="B142" s="51"/>
      <c r="C142" s="51"/>
      <c r="D142" s="51"/>
      <c r="E142" s="51"/>
      <c r="F142" s="52"/>
      <c r="G142" s="13"/>
      <c r="H142" s="22"/>
      <c r="I142" s="22"/>
      <c r="J142" s="22"/>
    </row>
    <row r="143" spans="1:10" x14ac:dyDescent="0.25">
      <c r="A143" s="50" t="s">
        <v>208</v>
      </c>
      <c r="B143" s="51"/>
      <c r="C143" s="51"/>
      <c r="D143" s="51"/>
      <c r="E143" s="51"/>
      <c r="F143" s="52"/>
      <c r="G143" s="13"/>
      <c r="H143" s="22"/>
      <c r="I143" s="22"/>
      <c r="J143" s="22"/>
    </row>
    <row r="144" spans="1:10" x14ac:dyDescent="0.25">
      <c r="A144" s="50" t="s">
        <v>209</v>
      </c>
      <c r="B144" s="51"/>
      <c r="C144" s="51"/>
      <c r="D144" s="51"/>
      <c r="E144" s="51"/>
      <c r="F144" s="52"/>
      <c r="G144" s="42"/>
      <c r="H144" s="42"/>
      <c r="I144" s="42"/>
      <c r="J144" s="42"/>
    </row>
    <row r="145" spans="1:10" x14ac:dyDescent="0.25">
      <c r="A145" s="50" t="s">
        <v>210</v>
      </c>
      <c r="B145" s="51"/>
      <c r="C145" s="51"/>
      <c r="D145" s="51"/>
      <c r="E145" s="51"/>
      <c r="F145" s="52"/>
      <c r="G145" s="42"/>
      <c r="H145" s="42"/>
      <c r="I145" s="42"/>
      <c r="J145" s="42"/>
    </row>
    <row r="146" spans="1:10" x14ac:dyDescent="0.25">
      <c r="A146" s="50" t="s">
        <v>211</v>
      </c>
      <c r="B146" s="51"/>
      <c r="C146" s="51"/>
      <c r="D146" s="51"/>
      <c r="E146" s="51"/>
      <c r="F146" s="52"/>
      <c r="G146" s="42"/>
      <c r="H146" s="42"/>
      <c r="I146" s="42"/>
      <c r="J146" s="42"/>
    </row>
    <row r="147" spans="1:10" x14ac:dyDescent="0.25">
      <c r="A147" s="50" t="s">
        <v>212</v>
      </c>
      <c r="B147" s="51"/>
      <c r="C147" s="51"/>
      <c r="D147" s="51"/>
      <c r="E147" s="51"/>
      <c r="F147" s="52"/>
      <c r="G147" s="42"/>
      <c r="H147" s="42"/>
      <c r="I147" s="42"/>
      <c r="J147" s="42"/>
    </row>
    <row r="148" spans="1:10" x14ac:dyDescent="0.25">
      <c r="A148" s="50" t="s">
        <v>213</v>
      </c>
      <c r="B148" s="51"/>
      <c r="C148" s="51"/>
      <c r="D148" s="51"/>
      <c r="E148" s="51"/>
      <c r="F148" s="52"/>
      <c r="G148" s="42"/>
      <c r="H148" s="42"/>
      <c r="I148" s="42"/>
      <c r="J148" s="42"/>
    </row>
    <row r="149" spans="1:10" x14ac:dyDescent="0.25">
      <c r="A149" s="50" t="s">
        <v>214</v>
      </c>
      <c r="B149" s="51"/>
      <c r="C149" s="51"/>
      <c r="D149" s="51"/>
      <c r="E149" s="51"/>
      <c r="F149" s="52"/>
      <c r="G149" s="42"/>
      <c r="H149" s="42"/>
      <c r="I149" s="42"/>
      <c r="J149" s="42"/>
    </row>
    <row r="150" spans="1:10" x14ac:dyDescent="0.25">
      <c r="A150" s="50" t="s">
        <v>215</v>
      </c>
      <c r="B150" s="51"/>
      <c r="C150" s="51"/>
      <c r="D150" s="51"/>
      <c r="E150" s="51"/>
      <c r="F150" s="52"/>
      <c r="G150" s="42"/>
      <c r="H150" s="42"/>
      <c r="I150" s="42"/>
      <c r="J150" s="42"/>
    </row>
    <row r="151" spans="1:10" x14ac:dyDescent="0.25">
      <c r="A151" s="50" t="s">
        <v>216</v>
      </c>
      <c r="B151" s="51"/>
      <c r="C151" s="51"/>
      <c r="D151" s="51"/>
      <c r="E151" s="51"/>
      <c r="F151" s="52"/>
      <c r="G151" s="42"/>
      <c r="H151" s="42"/>
      <c r="I151" s="42"/>
      <c r="J151" s="42"/>
    </row>
    <row r="152" spans="1:10" x14ac:dyDescent="0.25">
      <c r="A152" s="50" t="s">
        <v>217</v>
      </c>
      <c r="B152" s="51"/>
      <c r="C152" s="51"/>
      <c r="D152" s="51"/>
      <c r="E152" s="51"/>
      <c r="F152" s="52"/>
      <c r="G152" s="42"/>
      <c r="H152" s="42"/>
      <c r="I152" s="42"/>
      <c r="J152" s="42"/>
    </row>
    <row r="153" spans="1:10" x14ac:dyDescent="0.25">
      <c r="A153" s="50" t="s">
        <v>218</v>
      </c>
      <c r="B153" s="51"/>
      <c r="C153" s="51"/>
      <c r="D153" s="51"/>
      <c r="E153" s="51"/>
      <c r="F153" s="52"/>
      <c r="G153" s="42"/>
      <c r="H153" s="42"/>
      <c r="I153" s="42"/>
      <c r="J153" s="42"/>
    </row>
    <row r="154" spans="1:10" x14ac:dyDescent="0.25">
      <c r="A154" s="50" t="s">
        <v>219</v>
      </c>
      <c r="B154" s="51"/>
      <c r="C154" s="51"/>
      <c r="D154" s="51"/>
      <c r="E154" s="51"/>
      <c r="F154" s="52"/>
      <c r="G154" s="42"/>
      <c r="H154" s="42"/>
      <c r="I154" s="42"/>
      <c r="J154" s="42"/>
    </row>
    <row r="155" spans="1:10" x14ac:dyDescent="0.25">
      <c r="A155" s="50" t="s">
        <v>220</v>
      </c>
      <c r="B155" s="51"/>
      <c r="C155" s="51"/>
      <c r="D155" s="51"/>
      <c r="E155" s="51"/>
      <c r="F155" s="52"/>
      <c r="G155" s="42"/>
      <c r="H155" s="42"/>
      <c r="I155" s="42"/>
      <c r="J155" s="42"/>
    </row>
    <row r="156" spans="1:10" x14ac:dyDescent="0.25">
      <c r="A156" s="50" t="s">
        <v>221</v>
      </c>
      <c r="B156" s="51"/>
      <c r="C156" s="51"/>
      <c r="D156" s="51"/>
      <c r="E156" s="51"/>
      <c r="F156" s="52"/>
      <c r="G156" s="42"/>
      <c r="H156" s="42"/>
      <c r="I156" s="42"/>
      <c r="J156" s="42"/>
    </row>
    <row r="157" spans="1:10" x14ac:dyDescent="0.25">
      <c r="A157" s="50" t="s">
        <v>222</v>
      </c>
      <c r="B157" s="51"/>
      <c r="C157" s="51"/>
      <c r="D157" s="51"/>
      <c r="E157" s="51"/>
      <c r="F157" s="52"/>
      <c r="G157" s="42"/>
      <c r="H157" s="42"/>
      <c r="I157" s="42"/>
      <c r="J157" s="42"/>
    </row>
    <row r="158" spans="1:10" x14ac:dyDescent="0.25">
      <c r="A158" s="50" t="s">
        <v>223</v>
      </c>
      <c r="B158" s="51"/>
      <c r="C158" s="51"/>
      <c r="D158" s="51"/>
      <c r="E158" s="51"/>
      <c r="F158" s="52"/>
      <c r="G158" s="42"/>
      <c r="H158" s="42"/>
      <c r="I158" s="42"/>
      <c r="J158" s="42"/>
    </row>
    <row r="159" spans="1:10" x14ac:dyDescent="0.25">
      <c r="A159" s="50" t="s">
        <v>224</v>
      </c>
      <c r="B159" s="51"/>
      <c r="C159" s="51"/>
      <c r="D159" s="51"/>
      <c r="E159" s="51"/>
      <c r="F159" s="52"/>
      <c r="G159" s="42"/>
      <c r="H159" s="42"/>
      <c r="I159" s="42"/>
      <c r="J159" s="42"/>
    </row>
    <row r="160" spans="1:10" x14ac:dyDescent="0.25">
      <c r="A160" s="50" t="s">
        <v>225</v>
      </c>
      <c r="B160" s="51"/>
      <c r="C160" s="51"/>
      <c r="D160" s="51"/>
      <c r="E160" s="51"/>
      <c r="F160" s="52"/>
      <c r="G160" s="42"/>
      <c r="H160" s="42"/>
      <c r="I160" s="42"/>
      <c r="J160" s="42"/>
    </row>
    <row r="161" spans="1:10" x14ac:dyDescent="0.25">
      <c r="A161" s="50" t="s">
        <v>226</v>
      </c>
      <c r="B161" s="51"/>
      <c r="C161" s="51"/>
      <c r="D161" s="51"/>
      <c r="E161" s="51"/>
      <c r="F161" s="52"/>
      <c r="G161" s="42"/>
      <c r="H161" s="42"/>
      <c r="I161" s="42"/>
      <c r="J161" s="42"/>
    </row>
    <row r="162" spans="1:10" x14ac:dyDescent="0.25">
      <c r="A162" s="50" t="s">
        <v>227</v>
      </c>
      <c r="B162" s="51"/>
      <c r="C162" s="51"/>
      <c r="D162" s="51"/>
      <c r="E162" s="51"/>
      <c r="F162" s="52"/>
      <c r="G162" s="42"/>
      <c r="H162" s="42"/>
      <c r="I162" s="42"/>
      <c r="J162" s="42"/>
    </row>
    <row r="163" spans="1:10" x14ac:dyDescent="0.25">
      <c r="A163" s="50" t="s">
        <v>228</v>
      </c>
      <c r="B163" s="51"/>
      <c r="C163" s="51"/>
      <c r="D163" s="51"/>
      <c r="E163" s="51"/>
      <c r="F163" s="52"/>
      <c r="G163" s="42"/>
      <c r="H163" s="42"/>
      <c r="I163" s="42"/>
      <c r="J163" s="42"/>
    </row>
    <row r="165" spans="1:10" x14ac:dyDescent="0.25">
      <c r="A165" s="44" t="s">
        <v>259</v>
      </c>
    </row>
    <row r="166" spans="1:10" x14ac:dyDescent="0.25">
      <c r="A166" s="43"/>
    </row>
    <row r="167" spans="1:10" x14ac:dyDescent="0.25">
      <c r="A167" s="45" t="s">
        <v>260</v>
      </c>
    </row>
    <row r="168" spans="1:10" x14ac:dyDescent="0.25">
      <c r="A168" s="45" t="s">
        <v>10</v>
      </c>
    </row>
  </sheetData>
  <mergeCells count="80">
    <mergeCell ref="A162:F162"/>
    <mergeCell ref="A163:F163"/>
    <mergeCell ref="A156:F156"/>
    <mergeCell ref="A157:F157"/>
    <mergeCell ref="A158:F158"/>
    <mergeCell ref="A159:F159"/>
    <mergeCell ref="A160:F160"/>
    <mergeCell ref="A161:F161"/>
    <mergeCell ref="A155:F155"/>
    <mergeCell ref="A144:F144"/>
    <mergeCell ref="A145:F145"/>
    <mergeCell ref="A146:F146"/>
    <mergeCell ref="A147:F147"/>
    <mergeCell ref="A148:F148"/>
    <mergeCell ref="A149:F149"/>
    <mergeCell ref="A150:F150"/>
    <mergeCell ref="A151:F151"/>
    <mergeCell ref="A152:F152"/>
    <mergeCell ref="A153:F153"/>
    <mergeCell ref="A154:F154"/>
    <mergeCell ref="A143:F143"/>
    <mergeCell ref="A132:F132"/>
    <mergeCell ref="A133:F133"/>
    <mergeCell ref="A134:F134"/>
    <mergeCell ref="A135:F135"/>
    <mergeCell ref="A136:F136"/>
    <mergeCell ref="A137:F137"/>
    <mergeCell ref="A138:F138"/>
    <mergeCell ref="A139:F139"/>
    <mergeCell ref="A140:F140"/>
    <mergeCell ref="A141:F141"/>
    <mergeCell ref="A142:F142"/>
    <mergeCell ref="A131:F131"/>
    <mergeCell ref="A120:F120"/>
    <mergeCell ref="A121:F121"/>
    <mergeCell ref="A122:F122"/>
    <mergeCell ref="A123:F123"/>
    <mergeCell ref="A124:F124"/>
    <mergeCell ref="A125:F125"/>
    <mergeCell ref="A126:F126"/>
    <mergeCell ref="A127:F127"/>
    <mergeCell ref="A128:F128"/>
    <mergeCell ref="A129:F129"/>
    <mergeCell ref="A130:F130"/>
    <mergeCell ref="A119:F119"/>
    <mergeCell ref="A108:F108"/>
    <mergeCell ref="A109:F109"/>
    <mergeCell ref="A110:F110"/>
    <mergeCell ref="A111:F111"/>
    <mergeCell ref="A112:F112"/>
    <mergeCell ref="A113:F113"/>
    <mergeCell ref="A114:F114"/>
    <mergeCell ref="A115:F115"/>
    <mergeCell ref="A116:F116"/>
    <mergeCell ref="A117:F117"/>
    <mergeCell ref="A118:F118"/>
    <mergeCell ref="A107:F107"/>
    <mergeCell ref="A96:F96"/>
    <mergeCell ref="A97:F97"/>
    <mergeCell ref="A98:F98"/>
    <mergeCell ref="A99:F99"/>
    <mergeCell ref="A100:F100"/>
    <mergeCell ref="A101:F101"/>
    <mergeCell ref="A102:F102"/>
    <mergeCell ref="A103:F103"/>
    <mergeCell ref="A104:F104"/>
    <mergeCell ref="A105:F105"/>
    <mergeCell ref="A106:F106"/>
    <mergeCell ref="A95:F95"/>
    <mergeCell ref="B1:J1"/>
    <mergeCell ref="A2:J2"/>
    <mergeCell ref="A25:I25"/>
    <mergeCell ref="A39:I39"/>
    <mergeCell ref="A88:F88"/>
    <mergeCell ref="A89:F89"/>
    <mergeCell ref="A90:F90"/>
    <mergeCell ref="A91:F91"/>
    <mergeCell ref="A92:F92"/>
    <mergeCell ref="A93:F93"/>
    <mergeCell ref="A94:F94"/>
  </mergeCells>
  <dataValidations count="4">
    <dataValidation type="list" allowBlank="1" sqref="D41:D75 D4:D10 D27:D30" xr:uid="{DCC40BA6-C762-4A03-A33E-D84281819951}">
      <formula1>"AGP,CLH,CLT,COM,CTD,CTI,DES,DISP,ELE,ESG,EST,EXM,EXQ,EXR,FRQ,REV,VAGO"</formula1>
    </dataValidation>
    <dataValidation type="list" allowBlank="1" sqref="B41:B75" xr:uid="{10A5DD39-0FFA-4117-BB3A-3C1ED6B2E1B6}">
      <formula1>"FGS-1,FGS-2,FGS-3,FGA-1,FGA-2,FGA-3"</formula1>
    </dataValidation>
    <dataValidation type="list" allowBlank="1" sqref="B27:B30" xr:uid="{9ABAB9B6-D767-4AD5-A05F-BBCB8789C9EE}">
      <formula1>"FDA,FDA-1,FDA-2,FDA-3,FDA-4"</formula1>
    </dataValidation>
    <dataValidation type="list" allowBlank="1" sqref="B4:B10" xr:uid="{2C74F849-2F59-48E8-B2AF-AE8652F6A6E8}">
      <formula1>"DAS,DAS-1,DAS-2,DAS-3,DAS-4,DAS-5,CAA-1,CAA-2,CAA-3,CAA-4,CAA-5"</formula1>
    </dataValidation>
  </dataValidations>
  <pageMargins left="0.511811024" right="0.511811024" top="0.78740157499999996" bottom="0.78740157499999996" header="0.31496062000000002" footer="0.31496062000000002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E2251-BD10-46DA-A31E-DD8E1ADA1049}">
  <sheetPr>
    <tabColor rgb="FFFFFF00"/>
  </sheetPr>
  <dimension ref="A1:J168"/>
  <sheetViews>
    <sheetView topLeftCell="A151" workbookViewId="0">
      <selection activeCell="D171" sqref="D171"/>
    </sheetView>
  </sheetViews>
  <sheetFormatPr defaultRowHeight="15" x14ac:dyDescent="0.25"/>
  <cols>
    <col min="1" max="1" width="82.140625" customWidth="1"/>
    <col min="3" max="3" width="17.5703125" customWidth="1"/>
    <col min="5" max="5" width="11.85546875" customWidth="1"/>
    <col min="6" max="6" width="59.42578125" customWidth="1"/>
    <col min="7" max="7" width="17.140625" customWidth="1"/>
    <col min="8" max="8" width="21.140625" customWidth="1"/>
    <col min="9" max="9" width="16.7109375" customWidth="1"/>
    <col min="10" max="10" width="21.28515625" customWidth="1"/>
  </cols>
  <sheetData>
    <row r="1" spans="1:10" x14ac:dyDescent="0.25">
      <c r="A1" s="2">
        <v>44755</v>
      </c>
      <c r="B1" s="68" t="s">
        <v>11</v>
      </c>
      <c r="C1" s="51"/>
      <c r="D1" s="51"/>
      <c r="E1" s="51"/>
      <c r="F1" s="51"/>
      <c r="G1" s="51"/>
      <c r="H1" s="51"/>
      <c r="I1" s="51"/>
      <c r="J1" s="52"/>
    </row>
    <row r="2" spans="1:10" x14ac:dyDescent="0.25">
      <c r="A2" s="69" t="s">
        <v>12</v>
      </c>
      <c r="B2" s="51"/>
      <c r="C2" s="51"/>
      <c r="D2" s="51"/>
      <c r="E2" s="51"/>
      <c r="F2" s="51"/>
      <c r="G2" s="51"/>
      <c r="H2" s="51"/>
      <c r="I2" s="51"/>
      <c r="J2" s="52"/>
    </row>
    <row r="3" spans="1:10" ht="45" x14ac:dyDescent="0.25">
      <c r="A3" s="4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5" t="s">
        <v>21</v>
      </c>
      <c r="J3" s="5" t="s">
        <v>22</v>
      </c>
    </row>
    <row r="4" spans="1:10" x14ac:dyDescent="0.25">
      <c r="A4" s="14" t="s">
        <v>23</v>
      </c>
      <c r="B4" s="7" t="s">
        <v>0</v>
      </c>
      <c r="C4" s="9" t="s">
        <v>24</v>
      </c>
      <c r="D4" s="9" t="s">
        <v>25</v>
      </c>
      <c r="E4" s="10">
        <v>1</v>
      </c>
      <c r="F4" s="14" t="s">
        <v>26</v>
      </c>
      <c r="G4" s="11">
        <v>0</v>
      </c>
      <c r="H4" s="11">
        <v>8479.34</v>
      </c>
      <c r="I4" s="11">
        <v>7973.3</v>
      </c>
      <c r="J4" s="12">
        <f t="shared" ref="J4:J10" si="0">SUM(G4:I4)</f>
        <v>16452.64</v>
      </c>
    </row>
    <row r="5" spans="1:10" x14ac:dyDescent="0.25">
      <c r="A5" s="14" t="s">
        <v>27</v>
      </c>
      <c r="B5" s="7" t="s">
        <v>2</v>
      </c>
      <c r="C5" s="9" t="s">
        <v>28</v>
      </c>
      <c r="D5" s="9" t="s">
        <v>29</v>
      </c>
      <c r="E5" s="10">
        <v>1</v>
      </c>
      <c r="F5" s="14" t="s">
        <v>30</v>
      </c>
      <c r="G5" s="11">
        <v>0</v>
      </c>
      <c r="H5" s="11">
        <v>930.22</v>
      </c>
      <c r="I5" s="11">
        <v>3720.87</v>
      </c>
      <c r="J5" s="12">
        <f t="shared" si="0"/>
        <v>4651.09</v>
      </c>
    </row>
    <row r="6" spans="1:10" x14ac:dyDescent="0.25">
      <c r="A6" s="14" t="s">
        <v>31</v>
      </c>
      <c r="B6" s="7" t="s">
        <v>9</v>
      </c>
      <c r="C6" s="9" t="s">
        <v>32</v>
      </c>
      <c r="D6" s="9" t="s">
        <v>29</v>
      </c>
      <c r="E6" s="10">
        <v>1</v>
      </c>
      <c r="F6" s="14" t="s">
        <v>33</v>
      </c>
      <c r="G6" s="11">
        <v>0</v>
      </c>
      <c r="H6" s="11">
        <v>431.89</v>
      </c>
      <c r="I6" s="11">
        <v>1727.55</v>
      </c>
      <c r="J6" s="12">
        <f t="shared" si="0"/>
        <v>2159.44</v>
      </c>
    </row>
    <row r="7" spans="1:10" x14ac:dyDescent="0.25">
      <c r="A7" s="14" t="s">
        <v>34</v>
      </c>
      <c r="B7" s="7" t="s">
        <v>35</v>
      </c>
      <c r="C7" s="9" t="s">
        <v>36</v>
      </c>
      <c r="D7" s="9" t="s">
        <v>29</v>
      </c>
      <c r="E7" s="10">
        <v>1</v>
      </c>
      <c r="F7" s="14" t="s">
        <v>37</v>
      </c>
      <c r="G7" s="11">
        <v>0</v>
      </c>
      <c r="H7" s="11">
        <v>265.77999999999997</v>
      </c>
      <c r="I7" s="11">
        <v>1063.1099999999999</v>
      </c>
      <c r="J7" s="12">
        <f t="shared" si="0"/>
        <v>1328.8899999999999</v>
      </c>
    </row>
    <row r="8" spans="1:10" x14ac:dyDescent="0.25">
      <c r="A8" s="14" t="s">
        <v>38</v>
      </c>
      <c r="B8" s="7" t="s">
        <v>8</v>
      </c>
      <c r="C8" s="9" t="s">
        <v>39</v>
      </c>
      <c r="D8" s="9" t="s">
        <v>29</v>
      </c>
      <c r="E8" s="10">
        <v>1</v>
      </c>
      <c r="F8" s="14" t="s">
        <v>40</v>
      </c>
      <c r="G8" s="11">
        <v>0</v>
      </c>
      <c r="H8" s="11">
        <v>664.44</v>
      </c>
      <c r="I8" s="11">
        <v>2657.77</v>
      </c>
      <c r="J8" s="12">
        <f t="shared" si="0"/>
        <v>3322.21</v>
      </c>
    </row>
    <row r="9" spans="1:10" x14ac:dyDescent="0.25">
      <c r="A9" s="14" t="s">
        <v>41</v>
      </c>
      <c r="B9" s="7" t="s">
        <v>8</v>
      </c>
      <c r="C9" s="9" t="s">
        <v>42</v>
      </c>
      <c r="D9" s="9" t="s">
        <v>29</v>
      </c>
      <c r="E9" s="10">
        <v>1</v>
      </c>
      <c r="F9" s="14" t="s">
        <v>248</v>
      </c>
      <c r="G9" s="11">
        <v>0</v>
      </c>
      <c r="H9" s="11">
        <v>664.44</v>
      </c>
      <c r="I9" s="11">
        <v>2657.77</v>
      </c>
      <c r="J9" s="12">
        <f t="shared" si="0"/>
        <v>3322.21</v>
      </c>
    </row>
    <row r="10" spans="1:10" x14ac:dyDescent="0.25">
      <c r="A10" s="14" t="s">
        <v>43</v>
      </c>
      <c r="B10" s="9" t="s">
        <v>2</v>
      </c>
      <c r="C10" s="9" t="s">
        <v>44</v>
      </c>
      <c r="D10" s="9" t="s">
        <v>29</v>
      </c>
      <c r="E10" s="10">
        <v>1</v>
      </c>
      <c r="F10" s="14" t="s">
        <v>241</v>
      </c>
      <c r="G10" s="11">
        <v>0</v>
      </c>
      <c r="H10" s="11">
        <v>930.22</v>
      </c>
      <c r="I10" s="11">
        <v>3720.87</v>
      </c>
      <c r="J10" s="12">
        <f t="shared" si="0"/>
        <v>4651.09</v>
      </c>
    </row>
    <row r="11" spans="1:10" ht="45" x14ac:dyDescent="0.25">
      <c r="A11" s="15" t="s">
        <v>45</v>
      </c>
      <c r="B11" s="15" t="s">
        <v>46</v>
      </c>
      <c r="C11" s="16" t="s">
        <v>47</v>
      </c>
      <c r="D11" s="16" t="s">
        <v>48</v>
      </c>
      <c r="E11" s="16" t="s">
        <v>49</v>
      </c>
      <c r="F11" s="17"/>
      <c r="G11" s="16" t="s">
        <v>50</v>
      </c>
      <c r="H11" s="16" t="s">
        <v>51</v>
      </c>
      <c r="I11" s="16" t="s">
        <v>52</v>
      </c>
      <c r="J11" s="16" t="s">
        <v>53</v>
      </c>
    </row>
    <row r="12" spans="1:10" x14ac:dyDescent="0.25">
      <c r="A12" s="18" t="s">
        <v>54</v>
      </c>
      <c r="B12" s="10" t="s">
        <v>55</v>
      </c>
      <c r="C12" s="19">
        <f ca="1">SUMIFS($E$7:$E$13,$B$7:$B$13,"DAS",$D$7:$D$13,"&lt;&gt;VAGO")</f>
        <v>0</v>
      </c>
      <c r="D12" s="19">
        <f ca="1">SUMIFS($E$7:$E$13,$B$7:$B$13,"DAS",$D$7:$D$13,"VAGO")</f>
        <v>0</v>
      </c>
      <c r="E12" s="19">
        <f t="shared" ref="E12:E22" ca="1" si="1">C12+D12</f>
        <v>0</v>
      </c>
      <c r="F12" s="20"/>
      <c r="G12" s="21">
        <f ca="1">SUMIF($B$7:$B$13,"DAS",$G$7:$G$13)</f>
        <v>0</v>
      </c>
      <c r="H12" s="21">
        <f ca="1">SUMIF($B$7:$B$13,"DAS",$H$7:$H$13)</f>
        <v>0</v>
      </c>
      <c r="I12" s="21">
        <f ca="1">SUMIF($B$7:$B$13,"DAS",$I$7:$I$13)</f>
        <v>0</v>
      </c>
      <c r="J12" s="21">
        <f ca="1">SUMIF($B$7:$B$13,"DAS",$J$7:$J$13)</f>
        <v>0</v>
      </c>
    </row>
    <row r="13" spans="1:10" x14ac:dyDescent="0.25">
      <c r="A13" s="18" t="s">
        <v>56</v>
      </c>
      <c r="B13" s="10" t="s">
        <v>0</v>
      </c>
      <c r="C13" s="19">
        <f ca="1">SUMIFS($E$7:$E$13,$B$7:$B$13,"DAS-1",$D$7:$D$13,"&lt;&gt;VAGO")</f>
        <v>1</v>
      </c>
      <c r="D13" s="19">
        <f ca="1">SUMIFS($E$7:$E$13,$B$7:$B$13,"DAS-1",$D$7:$D$13,"VAGO")</f>
        <v>0</v>
      </c>
      <c r="E13" s="19">
        <f t="shared" ca="1" si="1"/>
        <v>1</v>
      </c>
      <c r="F13" s="23"/>
      <c r="G13" s="21">
        <f ca="1">SUMIF($B$7:$B$13,"DAS-1",$G$7:$G$13)</f>
        <v>0</v>
      </c>
      <c r="H13" s="21">
        <f ca="1">SUMIF($B$7:$B$13,"DAS-1",$H$7:$H$13)</f>
        <v>8479.34</v>
      </c>
      <c r="I13" s="21">
        <f ca="1">SUMIF($B$7:$B$13,"DAS-1",$I$7:$I$13)</f>
        <v>7973.3</v>
      </c>
      <c r="J13" s="21">
        <f ca="1">SUMIF($B$7:$B$13,"DAS-1",$J$7:$J$13)</f>
        <v>16452.64</v>
      </c>
    </row>
    <row r="14" spans="1:10" x14ac:dyDescent="0.25">
      <c r="A14" s="18" t="s">
        <v>57</v>
      </c>
      <c r="B14" s="10" t="s">
        <v>58</v>
      </c>
      <c r="C14" s="19">
        <f>SUMIFS($E$7:$E$13,$B$7:$B$13,"DAS-2",$D$7:$D$13,"&lt;&gt;VAGO")</f>
        <v>0</v>
      </c>
      <c r="D14" s="19">
        <f>SUMIFS($E$7:$E$13,$B$7:$B$13,"DAS-2",$D$7:$D$13,"VAGO")</f>
        <v>0</v>
      </c>
      <c r="E14" s="19">
        <f t="shared" si="1"/>
        <v>0</v>
      </c>
      <c r="F14" s="23"/>
      <c r="G14" s="21">
        <f>SUMIF($B$7:$B$13,"DAS-2",$G$7:$G$13)</f>
        <v>0</v>
      </c>
      <c r="H14" s="21">
        <f>SUMIF($B$7:$B$13,"DAS-2",$H$7:$H$13)</f>
        <v>0</v>
      </c>
      <c r="I14" s="21">
        <f>SUMIF($B$7:$B$13,"DAS-2",$I$7:$I$13)</f>
        <v>0</v>
      </c>
      <c r="J14" s="21">
        <f>SUMIF($B$7:$B$13,"DAS-2",$J$7:$J$13)</f>
        <v>0</v>
      </c>
    </row>
    <row r="15" spans="1:10" x14ac:dyDescent="0.25">
      <c r="A15" s="18" t="s">
        <v>59</v>
      </c>
      <c r="B15" s="10" t="s">
        <v>60</v>
      </c>
      <c r="C15" s="19">
        <f>SUMIFS($E$7:$E$13,$B$7:$B$13,"DAS-3",$D$7:$D$13,"&lt;&gt;VAGO")</f>
        <v>0</v>
      </c>
      <c r="D15" s="19">
        <f>SUMIFS($E$7:$E$13,$B$7:$B$13,"DAS-3",$D$7:$D$13,"VAGO")</f>
        <v>0</v>
      </c>
      <c r="E15" s="19">
        <f t="shared" si="1"/>
        <v>0</v>
      </c>
      <c r="F15" s="23"/>
      <c r="G15" s="21">
        <f>SUMIF($B$7:$B$13,"DAS-3",$G$7:$G$13)</f>
        <v>0</v>
      </c>
      <c r="H15" s="21">
        <f>SUMIF($B$7:$B$13,"DAS-3",$H$7:$H$13)</f>
        <v>0</v>
      </c>
      <c r="I15" s="21">
        <f>SUMIF($B$7:$B$13,"DAS-3",$I$7:$I$13)</f>
        <v>0</v>
      </c>
      <c r="J15" s="21">
        <f>SUMIF($B$7:$B$13,"DAS-3",$J$7:$J$13)</f>
        <v>0</v>
      </c>
    </row>
    <row r="16" spans="1:10" x14ac:dyDescent="0.25">
      <c r="A16" s="24" t="s">
        <v>61</v>
      </c>
      <c r="B16" s="10" t="s">
        <v>62</v>
      </c>
      <c r="C16" s="19">
        <f>SUMIFS($E$7:$E$13,$B$7:$B$13,"DAS-4",$D$7:$D$13,"&lt;&gt;VAGO")</f>
        <v>0</v>
      </c>
      <c r="D16" s="19">
        <f>SUMIFS($E$7:$E$13,$B$7:$B$13,"DAS-4",$D$7:$D$13,"VAGO")</f>
        <v>0</v>
      </c>
      <c r="E16" s="19">
        <f t="shared" si="1"/>
        <v>0</v>
      </c>
      <c r="F16" s="25"/>
      <c r="G16" s="21">
        <f>SUMIF($B$7:$B$13,"DAS-4",$G$7:$G$13)</f>
        <v>0</v>
      </c>
      <c r="H16" s="21">
        <f>SUMIF($B$7:$B$13,"DAS-4",$H$7:$H$13)</f>
        <v>0</v>
      </c>
      <c r="I16" s="21">
        <f>SUMIF($B$7:$B$13,"DAS-4",$I$7:$I$13)</f>
        <v>0</v>
      </c>
      <c r="J16" s="21">
        <f>SUMIF($B$7:$B$13,"DAS-4",$J$7:$J$13)</f>
        <v>0</v>
      </c>
    </row>
    <row r="17" spans="1:10" x14ac:dyDescent="0.25">
      <c r="A17" s="24" t="s">
        <v>63</v>
      </c>
      <c r="B17" s="10" t="s">
        <v>2</v>
      </c>
      <c r="C17" s="19">
        <f>SUMIFS($E$7:$E$13,$B$7:$B$13,"DAS-5",$D$7:$D$13,"&lt;&gt;VAGO")</f>
        <v>1</v>
      </c>
      <c r="D17" s="19">
        <f>SUMIFS($E$7:$E$13,$B$7:$B$13,"DAS-5",$D$7:$D$13,"VAGO")</f>
        <v>0</v>
      </c>
      <c r="E17" s="19">
        <f t="shared" si="1"/>
        <v>1</v>
      </c>
      <c r="F17" s="25"/>
      <c r="G17" s="21">
        <f>SUMIF($B$7:$B$13,"DAS-5",$G$7:$G$13)</f>
        <v>0</v>
      </c>
      <c r="H17" s="21">
        <f>SUMIF($B$7:$B$13,"DAS-5",$H$7:$H$13)</f>
        <v>930.22</v>
      </c>
      <c r="I17" s="21">
        <f>SUMIF($B$7:$B$13,"DAS-5",$I$7:$I$13)</f>
        <v>3720.87</v>
      </c>
      <c r="J17" s="21">
        <f>SUMIF($B$7:$B$13,"DAS-5",$J$7:$J$13)</f>
        <v>4651.09</v>
      </c>
    </row>
    <row r="18" spans="1:10" x14ac:dyDescent="0.25">
      <c r="A18" s="24" t="s">
        <v>64</v>
      </c>
      <c r="B18" s="10" t="s">
        <v>65</v>
      </c>
      <c r="C18" s="19">
        <f>SUMIFS($E$7:$E$13,$B$7:$B$13,"CAA-1",$D$7:$D$13,"&lt;&gt;VAGO")</f>
        <v>0</v>
      </c>
      <c r="D18" s="19">
        <f>SUMIFS($E$7:$E$13,$B$7:$B$13,"CAA-1",$D$7:$D$13,"VAGO")</f>
        <v>0</v>
      </c>
      <c r="E18" s="19">
        <f t="shared" si="1"/>
        <v>0</v>
      </c>
      <c r="F18" s="25"/>
      <c r="G18" s="21">
        <f>SUMIF($B$7:$B$13,"CAA-1",$G$7:$G$13)</f>
        <v>0</v>
      </c>
      <c r="H18" s="21">
        <f>SUMIF($B$7:$B$13,"CAA-1",$H$7:$H$13)</f>
        <v>0</v>
      </c>
      <c r="I18" s="21">
        <f>SUMIF($B$7:$B$13,"CAA-1",$I$7:$I$13)</f>
        <v>0</v>
      </c>
      <c r="J18" s="21">
        <f>SUMIF($B$7:$B$13,"CAA-1",$J$7:$J$13)</f>
        <v>0</v>
      </c>
    </row>
    <row r="19" spans="1:10" x14ac:dyDescent="0.25">
      <c r="A19" s="24" t="s">
        <v>66</v>
      </c>
      <c r="B19" s="10" t="s">
        <v>8</v>
      </c>
      <c r="C19" s="19">
        <f>SUMIFS($E$7:$E$13,$B$7:$B$13,"CAA-2",$D$7:$D$13,"&lt;&gt;VAGO")</f>
        <v>2</v>
      </c>
      <c r="D19" s="19">
        <f>SUMIFS($E$7:$E$13,$B$7:$B$13,"CAA-2",$D$7:$D$13,"VAGO")</f>
        <v>0</v>
      </c>
      <c r="E19" s="19">
        <f t="shared" si="1"/>
        <v>2</v>
      </c>
      <c r="F19" s="25"/>
      <c r="G19" s="21">
        <f>SUMIF($B$7:$B$13,"CAA-2",$G$7:$G$13)</f>
        <v>0</v>
      </c>
      <c r="H19" s="21">
        <f>SUMIF($B$7:$B$13,"CAA-2",$H$7:$H$13)</f>
        <v>1328.88</v>
      </c>
      <c r="I19" s="21">
        <f>SUMIF($B$7:$B$13,"CAA-2",$I$7:$I$13)</f>
        <v>5315.54</v>
      </c>
      <c r="J19" s="21">
        <f>SUMIF($B$7:$B$13,"CAA-2",$J$7:$J$13)</f>
        <v>6644.42</v>
      </c>
    </row>
    <row r="20" spans="1:10" x14ac:dyDescent="0.25">
      <c r="A20" s="24" t="s">
        <v>67</v>
      </c>
      <c r="B20" s="10" t="s">
        <v>9</v>
      </c>
      <c r="C20" s="19">
        <f>SUMIFS($E$7:$E$13,$B$7:$B$13,"CAA-3",$D$7:$D$13,"&lt;&gt;VAGO")</f>
        <v>0</v>
      </c>
      <c r="D20" s="19">
        <f>SUMIFS($E$7:$E$13,$B$7:$B$13,"CAA-3",$D$7:$D$13,"VAGO")</f>
        <v>0</v>
      </c>
      <c r="E20" s="19">
        <f t="shared" si="1"/>
        <v>0</v>
      </c>
      <c r="F20" s="23"/>
      <c r="G20" s="21">
        <f>SUMIF($B$7:$B$13,"CAA-3",$G$7:$G$13)</f>
        <v>0</v>
      </c>
      <c r="H20" s="21">
        <f>SUMIF($B$7:$B$13,"CAA-3",$H$7:$H$13)</f>
        <v>0</v>
      </c>
      <c r="I20" s="21">
        <f>SUMIF($B$7:$B$13,"CAA-3",$I$7:$I$13)</f>
        <v>0</v>
      </c>
      <c r="J20" s="21">
        <f>SUMIF($B$7:$B$13,"CAA-3",$J$7:$J$13)</f>
        <v>0</v>
      </c>
    </row>
    <row r="21" spans="1:10" x14ac:dyDescent="0.25">
      <c r="A21" s="24" t="s">
        <v>68</v>
      </c>
      <c r="B21" s="10" t="s">
        <v>35</v>
      </c>
      <c r="C21" s="19">
        <f>SUMIFS($E$7:$E$13,$B$7:$B$13,"CAA-4",$D$7:$D$13,"&lt;&gt;VAGO")</f>
        <v>1</v>
      </c>
      <c r="D21" s="19">
        <f>SUMIFS($E$7:$E$13,$B$7:$B$13,"CAA-4",$D$7:$D$13,"VAGO")</f>
        <v>0</v>
      </c>
      <c r="E21" s="19">
        <f t="shared" si="1"/>
        <v>1</v>
      </c>
      <c r="F21" s="23"/>
      <c r="G21" s="21">
        <f>SUMIF($B$7:$B$13,"CAA-4",$G$7:$G$13)</f>
        <v>0</v>
      </c>
      <c r="H21" s="21">
        <f>SUMIF($B$7:$B$13,"CAA-4",$H$7:$H$13)</f>
        <v>265.77999999999997</v>
      </c>
      <c r="I21" s="21">
        <f>SUMIF($B$7:$B$13,"CAA-4",$I$7:$I$13)</f>
        <v>1063.1099999999999</v>
      </c>
      <c r="J21" s="21">
        <f>SUMIF($B$7:$B$13,"CAA-4",$J$7:$J$13)</f>
        <v>1328.8899999999999</v>
      </c>
    </row>
    <row r="22" spans="1:10" x14ac:dyDescent="0.25">
      <c r="A22" s="24" t="s">
        <v>69</v>
      </c>
      <c r="B22" s="10" t="s">
        <v>70</v>
      </c>
      <c r="C22" s="19">
        <f>SUMIFS($E$7:$E$13,$B$7:$B$13,"CAA-5",$D$7:$D$13,"&lt;&gt;VAGO")</f>
        <v>0</v>
      </c>
      <c r="D22" s="19">
        <f>SUMIFS($E$7:$E$13,$B$7:$B$13,"CAA-5",$D$7:$D$13,"VAGO")</f>
        <v>0</v>
      </c>
      <c r="E22" s="19">
        <f t="shared" si="1"/>
        <v>0</v>
      </c>
      <c r="F22" s="23"/>
      <c r="G22" s="21">
        <f>SUMIF($B$7:$B$13,"CAA-5",$G$7:$G$13)</f>
        <v>0</v>
      </c>
      <c r="H22" s="21">
        <f>SUMIF($B$7:$B$13,"CAA-5",$H$7:$H$13)</f>
        <v>0</v>
      </c>
      <c r="I22" s="21">
        <f>SUMIF($B$7:$B$13,"CAA-5",$I$7:$I$13)</f>
        <v>0</v>
      </c>
      <c r="J22" s="21">
        <f>SUMIF($B$7:$B$13,"CAA-5",$J$7:$J$13)</f>
        <v>0</v>
      </c>
    </row>
    <row r="23" spans="1:10" x14ac:dyDescent="0.25">
      <c r="A23" s="15" t="s">
        <v>71</v>
      </c>
      <c r="B23" s="17"/>
      <c r="C23" s="16">
        <f ca="1">SUM(C12:C22)</f>
        <v>7</v>
      </c>
      <c r="D23" s="16">
        <f ca="1">SUM(D12:D22)</f>
        <v>0</v>
      </c>
      <c r="E23" s="16">
        <f ca="1">SUM(E12:E22)</f>
        <v>7</v>
      </c>
      <c r="F23" s="17"/>
      <c r="G23" s="26">
        <f ca="1">SUM(G12:G22)</f>
        <v>0</v>
      </c>
      <c r="H23" s="26">
        <f ca="1">SUM(H12:H22)</f>
        <v>12366.33</v>
      </c>
      <c r="I23" s="26">
        <f ca="1">SUM(I12:I22)</f>
        <v>23521.24</v>
      </c>
      <c r="J23" s="26">
        <f ca="1">SUM(J12:J22)</f>
        <v>35887.57</v>
      </c>
    </row>
    <row r="24" spans="1:10" x14ac:dyDescent="0.25">
      <c r="A24" s="22"/>
      <c r="B24" s="22"/>
      <c r="C24" s="22"/>
      <c r="D24" s="22"/>
      <c r="E24" s="22"/>
      <c r="F24" s="22"/>
      <c r="G24" s="22"/>
      <c r="H24" s="13"/>
      <c r="I24" s="13"/>
      <c r="J24" s="27"/>
    </row>
    <row r="25" spans="1:10" x14ac:dyDescent="0.25">
      <c r="A25" s="69" t="s">
        <v>72</v>
      </c>
      <c r="B25" s="51"/>
      <c r="C25" s="51"/>
      <c r="D25" s="51"/>
      <c r="E25" s="51"/>
      <c r="F25" s="51"/>
      <c r="G25" s="51"/>
      <c r="H25" s="51"/>
      <c r="I25" s="52"/>
      <c r="J25" s="22"/>
    </row>
    <row r="26" spans="1:10" ht="45" x14ac:dyDescent="0.25">
      <c r="A26" s="5" t="s">
        <v>73</v>
      </c>
      <c r="B26" s="5" t="s">
        <v>74</v>
      </c>
      <c r="C26" s="5" t="s">
        <v>75</v>
      </c>
      <c r="D26" s="5" t="s">
        <v>76</v>
      </c>
      <c r="E26" s="5" t="s">
        <v>77</v>
      </c>
      <c r="F26" s="5" t="s">
        <v>78</v>
      </c>
      <c r="G26" s="5" t="s">
        <v>79</v>
      </c>
      <c r="H26" s="5" t="s">
        <v>80</v>
      </c>
      <c r="I26" s="5" t="s">
        <v>81</v>
      </c>
      <c r="J26" s="28"/>
    </row>
    <row r="27" spans="1:10" x14ac:dyDescent="0.25">
      <c r="A27" s="39" t="s">
        <v>82</v>
      </c>
      <c r="B27" s="30" t="s">
        <v>1</v>
      </c>
      <c r="C27" s="9" t="s">
        <v>39</v>
      </c>
      <c r="D27" s="9" t="s">
        <v>25</v>
      </c>
      <c r="E27" s="10">
        <v>1</v>
      </c>
      <c r="F27" s="46" t="s">
        <v>83</v>
      </c>
      <c r="G27" s="11">
        <v>7324.77</v>
      </c>
      <c r="H27" s="11">
        <v>2657.77</v>
      </c>
      <c r="I27" s="12">
        <f t="shared" ref="I27:I30" si="2">SUM(G27:H27)</f>
        <v>9982.5400000000009</v>
      </c>
      <c r="J27" s="22"/>
    </row>
    <row r="28" spans="1:10" x14ac:dyDescent="0.25">
      <c r="A28" s="39" t="s">
        <v>84</v>
      </c>
      <c r="B28" s="30" t="s">
        <v>3</v>
      </c>
      <c r="C28" s="9" t="s">
        <v>85</v>
      </c>
      <c r="D28" s="9" t="s">
        <v>25</v>
      </c>
      <c r="E28" s="10">
        <v>1</v>
      </c>
      <c r="F28" s="46" t="s">
        <v>86</v>
      </c>
      <c r="G28" s="11">
        <v>8075.56</v>
      </c>
      <c r="H28" s="11">
        <v>3720.87</v>
      </c>
      <c r="I28" s="12">
        <f t="shared" si="2"/>
        <v>11796.43</v>
      </c>
      <c r="J28" s="22"/>
    </row>
    <row r="29" spans="1:10" x14ac:dyDescent="0.25">
      <c r="A29" s="39" t="s">
        <v>87</v>
      </c>
      <c r="B29" s="30" t="s">
        <v>3</v>
      </c>
      <c r="C29" s="9" t="s">
        <v>88</v>
      </c>
      <c r="D29" s="9" t="s">
        <v>25</v>
      </c>
      <c r="E29" s="10">
        <v>1</v>
      </c>
      <c r="F29" s="39" t="s">
        <v>239</v>
      </c>
      <c r="G29" s="11">
        <v>7324.77</v>
      </c>
      <c r="H29" s="11">
        <v>3720.87</v>
      </c>
      <c r="I29" s="12">
        <f t="shared" si="2"/>
        <v>11045.64</v>
      </c>
      <c r="J29" s="22"/>
    </row>
    <row r="30" spans="1:10" x14ac:dyDescent="0.25">
      <c r="A30" s="39" t="s">
        <v>89</v>
      </c>
      <c r="B30" s="30" t="s">
        <v>3</v>
      </c>
      <c r="C30" s="9" t="s">
        <v>39</v>
      </c>
      <c r="D30" s="9" t="s">
        <v>25</v>
      </c>
      <c r="E30" s="10">
        <v>1</v>
      </c>
      <c r="F30" s="39" t="s">
        <v>240</v>
      </c>
      <c r="G30" s="11">
        <v>5512.99</v>
      </c>
      <c r="H30" s="11">
        <v>3720.87</v>
      </c>
      <c r="I30" s="12">
        <f t="shared" si="2"/>
        <v>9233.86</v>
      </c>
      <c r="J30" s="22"/>
    </row>
    <row r="31" spans="1:10" ht="45" x14ac:dyDescent="0.25">
      <c r="A31" s="15" t="s">
        <v>90</v>
      </c>
      <c r="B31" s="15" t="s">
        <v>91</v>
      </c>
      <c r="C31" s="16" t="s">
        <v>92</v>
      </c>
      <c r="D31" s="16" t="s">
        <v>93</v>
      </c>
      <c r="E31" s="16" t="s">
        <v>94</v>
      </c>
      <c r="F31" s="32"/>
      <c r="G31" s="16" t="s">
        <v>95</v>
      </c>
      <c r="H31" s="16" t="s">
        <v>96</v>
      </c>
      <c r="I31" s="16" t="s">
        <v>97</v>
      </c>
      <c r="J31" s="22"/>
    </row>
    <row r="32" spans="1:10" x14ac:dyDescent="0.25">
      <c r="A32" s="18" t="s">
        <v>98</v>
      </c>
      <c r="B32" s="33" t="s">
        <v>99</v>
      </c>
      <c r="C32" s="19">
        <f ca="1">SUMIFS($E$30:$E$33,$B$30:$B$33,"FDA",$D$30:$D$33,"&lt;&gt;VAGO")</f>
        <v>0</v>
      </c>
      <c r="D32" s="19">
        <f ca="1">SUMIFS($E$30:$E$33,$B$30:$B$33,"FDA",$D$30:$D$33,"VAGO")</f>
        <v>0</v>
      </c>
      <c r="E32" s="19">
        <f t="shared" ref="E32:E36" ca="1" si="3">C32+D32</f>
        <v>0</v>
      </c>
      <c r="F32" s="20"/>
      <c r="G32" s="12">
        <f ca="1">SUMIF($B$30:$B$33,"FDA",$G$30:$G$33)</f>
        <v>0</v>
      </c>
      <c r="H32" s="12">
        <f ca="1">SUMIF($B$30:$B$33,"FDA",$H$30:$H$33)</f>
        <v>0</v>
      </c>
      <c r="I32" s="12">
        <f ca="1">SUMIF($B$30:$B$33,"FDA",$I$30:$I$33)</f>
        <v>0</v>
      </c>
      <c r="J32" s="13"/>
    </row>
    <row r="33" spans="1:10" x14ac:dyDescent="0.25">
      <c r="A33" s="18" t="s">
        <v>100</v>
      </c>
      <c r="B33" s="33" t="s">
        <v>101</v>
      </c>
      <c r="C33" s="19">
        <f ca="1">SUMIFS($E$30:$E$33,$B$30:$B$33,"FDA-1",$D$30:$D$33,"&lt;&gt;VAGO")</f>
        <v>0</v>
      </c>
      <c r="D33" s="19">
        <f ca="1">SUMIFS($E$30:$E$33,$B$30:$B$33,"FDA-1",$D$30:$D$33,"VAGO")</f>
        <v>0</v>
      </c>
      <c r="E33" s="19">
        <f t="shared" ca="1" si="3"/>
        <v>0</v>
      </c>
      <c r="F33" s="20"/>
      <c r="G33" s="12">
        <f ca="1">SUMIF($B$30:$B$33,"FDA-1",$G$30:$G$33)</f>
        <v>0</v>
      </c>
      <c r="H33" s="12">
        <f ca="1">SUMIF($B$30:$B$33,"FDA-1",$H$30:$H$33)</f>
        <v>0</v>
      </c>
      <c r="I33" s="12">
        <f ca="1">SUMIF($B$30:$B$33,"FDA-1",$I$30:$I$33)</f>
        <v>0</v>
      </c>
      <c r="J33" s="13"/>
    </row>
    <row r="34" spans="1:10" x14ac:dyDescent="0.25">
      <c r="A34" s="18" t="s">
        <v>102</v>
      </c>
      <c r="B34" s="33" t="s">
        <v>103</v>
      </c>
      <c r="C34" s="19">
        <f>SUMIFS($E$30:$E$33,$B$30:$B$33,"FDA-2",$D$30:$D$33,"&lt;&gt;VAGO")</f>
        <v>0</v>
      </c>
      <c r="D34" s="19">
        <f>SUMIFS($E$30:$E$33,$B$30:$B$33,"FDA-2",$D$30:$D$33,"VAGO")</f>
        <v>0</v>
      </c>
      <c r="E34" s="19">
        <f t="shared" si="3"/>
        <v>0</v>
      </c>
      <c r="F34" s="23"/>
      <c r="G34" s="12">
        <f>SUMIF($B$30:$B$33,"FDA-2",$G$30:$G$33)</f>
        <v>0</v>
      </c>
      <c r="H34" s="12">
        <f>SUMIF($B$30:$B$33,"FDA-2",$H$30:$H$33)</f>
        <v>0</v>
      </c>
      <c r="I34" s="12">
        <f>SUMIF($B$30:$B$33,"FDA-2",$I$30:$I$33)</f>
        <v>0</v>
      </c>
      <c r="J34" s="13"/>
    </row>
    <row r="35" spans="1:10" x14ac:dyDescent="0.25">
      <c r="A35" s="18" t="s">
        <v>104</v>
      </c>
      <c r="B35" s="33" t="s">
        <v>3</v>
      </c>
      <c r="C35" s="19">
        <f>SUMIFS($E$30:$E$33,$B$30:$B$33,"FDA-3",$D$30:$D$33,"&lt;&gt;VAGO")</f>
        <v>1</v>
      </c>
      <c r="D35" s="19">
        <f>SUMIFS($E$30:$E$33,$B$30:$B$33,"FDA-3",$D$30:$D$33,"VAGO")</f>
        <v>0</v>
      </c>
      <c r="E35" s="19">
        <f t="shared" si="3"/>
        <v>1</v>
      </c>
      <c r="F35" s="25"/>
      <c r="G35" s="12">
        <f>SUMIF($B$30:$B$33,"FDA-3",$G$30:$G$33)</f>
        <v>5512.99</v>
      </c>
      <c r="H35" s="12">
        <f>SUMIF($B$30:$B$33,"FDA-3",$H$30:$H$33)</f>
        <v>3720.87</v>
      </c>
      <c r="I35" s="12">
        <f>SUMIF($B$30:$B$33,"FDA-3",$I$30:$I$33)</f>
        <v>9233.86</v>
      </c>
      <c r="J35" s="13"/>
    </row>
    <row r="36" spans="1:10" x14ac:dyDescent="0.25">
      <c r="A36" s="18" t="s">
        <v>105</v>
      </c>
      <c r="B36" s="33" t="s">
        <v>1</v>
      </c>
      <c r="C36" s="19">
        <f>SUMIFS($E$30:$E$33,$B$30:$B$33,"FDA-4",$D$30:$D$33,"&lt;&gt;VAGO")</f>
        <v>0</v>
      </c>
      <c r="D36" s="19">
        <f>SUMIFS($E$30:$E$33,$B$30:$B$33,"FDA-4",$D$30:$D$33,"VAGO")</f>
        <v>0</v>
      </c>
      <c r="E36" s="19">
        <f t="shared" si="3"/>
        <v>0</v>
      </c>
      <c r="F36" s="23"/>
      <c r="G36" s="12">
        <f>SUMIF($B$30:$B$33,"FDA-4",$G$30:$G$33)</f>
        <v>0</v>
      </c>
      <c r="H36" s="12">
        <f>SUMIF($B$30:$B$33,"FDA-4",$H$30:$H$33)</f>
        <v>0</v>
      </c>
      <c r="I36" s="12">
        <f>SUMIF($B$30:$B$33,"FDA-4",$I$30:$I$33)</f>
        <v>0</v>
      </c>
      <c r="J36" s="13"/>
    </row>
    <row r="37" spans="1:10" ht="30" x14ac:dyDescent="0.25">
      <c r="A37" s="15" t="s">
        <v>106</v>
      </c>
      <c r="B37" s="32"/>
      <c r="C37" s="16">
        <f t="shared" ref="C37:E37" ca="1" si="4">SUM(C33:C36)</f>
        <v>4</v>
      </c>
      <c r="D37" s="16">
        <f t="shared" ca="1" si="4"/>
        <v>0</v>
      </c>
      <c r="E37" s="16">
        <f t="shared" ca="1" si="4"/>
        <v>4</v>
      </c>
      <c r="F37" s="32"/>
      <c r="G37" s="34">
        <f t="shared" ref="G37:I37" ca="1" si="5">SUM(G32:G36)</f>
        <v>28238.09</v>
      </c>
      <c r="H37" s="34">
        <f t="shared" ca="1" si="5"/>
        <v>13820.380000000001</v>
      </c>
      <c r="I37" s="34">
        <f t="shared" ca="1" si="5"/>
        <v>42058.47</v>
      </c>
      <c r="J37" s="13"/>
    </row>
    <row r="38" spans="1:10" x14ac:dyDescent="0.25">
      <c r="A38" s="27"/>
      <c r="B38" s="27"/>
      <c r="C38" s="27"/>
      <c r="D38" s="27"/>
      <c r="E38" s="27"/>
      <c r="F38" s="27"/>
      <c r="G38" s="27"/>
      <c r="H38" s="27"/>
      <c r="I38" s="3"/>
      <c r="J38" s="13"/>
    </row>
    <row r="39" spans="1:10" x14ac:dyDescent="0.25">
      <c r="A39" s="69" t="s">
        <v>107</v>
      </c>
      <c r="B39" s="51"/>
      <c r="C39" s="51"/>
      <c r="D39" s="51"/>
      <c r="E39" s="51"/>
      <c r="F39" s="51"/>
      <c r="G39" s="51"/>
      <c r="H39" s="51"/>
      <c r="I39" s="52"/>
      <c r="J39" s="13"/>
    </row>
    <row r="40" spans="1:10" ht="45" x14ac:dyDescent="0.25">
      <c r="A40" s="35" t="s">
        <v>108</v>
      </c>
      <c r="B40" s="5" t="s">
        <v>109</v>
      </c>
      <c r="C40" s="5" t="s">
        <v>110</v>
      </c>
      <c r="D40" s="5" t="s">
        <v>111</v>
      </c>
      <c r="E40" s="5" t="s">
        <v>112</v>
      </c>
      <c r="F40" s="5" t="s">
        <v>113</v>
      </c>
      <c r="G40" s="5" t="s">
        <v>114</v>
      </c>
      <c r="H40" s="5" t="s">
        <v>115</v>
      </c>
      <c r="I40" s="5" t="s">
        <v>116</v>
      </c>
      <c r="J40" s="3"/>
    </row>
    <row r="41" spans="1:10" x14ac:dyDescent="0.25">
      <c r="A41" s="36"/>
      <c r="B41" s="37" t="s">
        <v>4</v>
      </c>
      <c r="C41" s="37"/>
      <c r="D41" s="9" t="s">
        <v>25</v>
      </c>
      <c r="E41" s="10">
        <v>1</v>
      </c>
      <c r="F41" s="36" t="s">
        <v>250</v>
      </c>
      <c r="G41" s="11">
        <v>7691.01</v>
      </c>
      <c r="H41" s="11">
        <v>1200.69</v>
      </c>
      <c r="I41" s="12">
        <f>SUM(G41:H41)</f>
        <v>8891.7000000000007</v>
      </c>
      <c r="J41" s="13"/>
    </row>
    <row r="42" spans="1:10" x14ac:dyDescent="0.25">
      <c r="A42" s="39"/>
      <c r="B42" s="37" t="s">
        <v>4</v>
      </c>
      <c r="C42" s="9"/>
      <c r="D42" s="9" t="s">
        <v>25</v>
      </c>
      <c r="E42" s="10">
        <v>1</v>
      </c>
      <c r="F42" s="39" t="s">
        <v>244</v>
      </c>
      <c r="G42" s="11">
        <v>7324.77</v>
      </c>
      <c r="H42" s="11">
        <v>1200.69</v>
      </c>
      <c r="I42" s="12">
        <f t="shared" ref="I42:I75" si="6">SUM(G42:H42)</f>
        <v>8525.4600000000009</v>
      </c>
      <c r="J42" s="13"/>
    </row>
    <row r="43" spans="1:10" x14ac:dyDescent="0.25">
      <c r="A43" s="39"/>
      <c r="B43" s="37" t="s">
        <v>4</v>
      </c>
      <c r="C43" s="9"/>
      <c r="D43" s="9" t="s">
        <v>25</v>
      </c>
      <c r="E43" s="10">
        <v>1</v>
      </c>
      <c r="F43" s="39" t="s">
        <v>242</v>
      </c>
      <c r="G43" s="11">
        <v>7691.01</v>
      </c>
      <c r="H43" s="11">
        <v>1200.69</v>
      </c>
      <c r="I43" s="12">
        <f t="shared" si="6"/>
        <v>8891.7000000000007</v>
      </c>
      <c r="J43" s="13"/>
    </row>
    <row r="44" spans="1:10" x14ac:dyDescent="0.25">
      <c r="A44" s="39"/>
      <c r="B44" s="37" t="s">
        <v>4</v>
      </c>
      <c r="C44" s="9"/>
      <c r="D44" s="9" t="s">
        <v>25</v>
      </c>
      <c r="E44" s="10">
        <v>1</v>
      </c>
      <c r="F44" s="39" t="s">
        <v>117</v>
      </c>
      <c r="G44" s="11">
        <v>7324.77</v>
      </c>
      <c r="H44" s="11">
        <v>1200.69</v>
      </c>
      <c r="I44" s="12">
        <f t="shared" si="6"/>
        <v>8525.4600000000009</v>
      </c>
      <c r="J44" s="13"/>
    </row>
    <row r="45" spans="1:10" x14ac:dyDescent="0.25">
      <c r="A45" s="39"/>
      <c r="B45" s="37" t="s">
        <v>4</v>
      </c>
      <c r="C45" s="9"/>
      <c r="D45" s="9" t="s">
        <v>25</v>
      </c>
      <c r="E45" s="10">
        <v>1</v>
      </c>
      <c r="F45" s="39" t="s">
        <v>118</v>
      </c>
      <c r="G45" s="11">
        <v>8075.56</v>
      </c>
      <c r="H45" s="11">
        <v>1200.69</v>
      </c>
      <c r="I45" s="12">
        <f t="shared" si="6"/>
        <v>9276.25</v>
      </c>
      <c r="J45" s="13"/>
    </row>
    <row r="46" spans="1:10" x14ac:dyDescent="0.25">
      <c r="A46" s="39"/>
      <c r="B46" s="37" t="s">
        <v>4</v>
      </c>
      <c r="C46" s="9"/>
      <c r="D46" s="9" t="s">
        <v>25</v>
      </c>
      <c r="E46" s="10">
        <v>1</v>
      </c>
      <c r="F46" s="39" t="s">
        <v>119</v>
      </c>
      <c r="G46" s="11">
        <v>7691.01</v>
      </c>
      <c r="H46" s="11">
        <v>1200.69</v>
      </c>
      <c r="I46" s="12">
        <f t="shared" si="6"/>
        <v>8891.7000000000007</v>
      </c>
      <c r="J46" s="13"/>
    </row>
    <row r="47" spans="1:10" x14ac:dyDescent="0.25">
      <c r="A47" s="39"/>
      <c r="B47" s="37" t="s">
        <v>4</v>
      </c>
      <c r="C47" s="9"/>
      <c r="D47" s="9" t="s">
        <v>25</v>
      </c>
      <c r="E47" s="10">
        <v>1</v>
      </c>
      <c r="F47" s="39" t="s">
        <v>120</v>
      </c>
      <c r="G47" s="11">
        <v>7324.77</v>
      </c>
      <c r="H47" s="11">
        <v>1200.69</v>
      </c>
      <c r="I47" s="12">
        <f t="shared" si="6"/>
        <v>8525.4600000000009</v>
      </c>
      <c r="J47" s="13"/>
    </row>
    <row r="48" spans="1:10" x14ac:dyDescent="0.25">
      <c r="A48" s="39"/>
      <c r="B48" s="37" t="s">
        <v>4</v>
      </c>
      <c r="C48" s="9"/>
      <c r="D48" s="9" t="s">
        <v>25</v>
      </c>
      <c r="E48" s="10">
        <v>1</v>
      </c>
      <c r="F48" s="39" t="s">
        <v>243</v>
      </c>
      <c r="G48" s="11">
        <v>7324.77</v>
      </c>
      <c r="H48" s="11">
        <v>1200.69</v>
      </c>
      <c r="I48" s="12">
        <f t="shared" si="6"/>
        <v>8525.4600000000009</v>
      </c>
      <c r="J48" s="13"/>
    </row>
    <row r="49" spans="1:10" x14ac:dyDescent="0.25">
      <c r="A49" s="39"/>
      <c r="B49" s="37" t="s">
        <v>4</v>
      </c>
      <c r="C49" s="9"/>
      <c r="D49" s="9" t="s">
        <v>25</v>
      </c>
      <c r="E49" s="10">
        <v>1</v>
      </c>
      <c r="F49" s="39" t="s">
        <v>245</v>
      </c>
      <c r="G49" s="11">
        <v>7691.01</v>
      </c>
      <c r="H49" s="11">
        <v>1200.69</v>
      </c>
      <c r="I49" s="12">
        <f t="shared" si="6"/>
        <v>8891.7000000000007</v>
      </c>
      <c r="J49" s="13"/>
    </row>
    <row r="50" spans="1:10" x14ac:dyDescent="0.25">
      <c r="A50" s="39"/>
      <c r="B50" s="37" t="s">
        <v>4</v>
      </c>
      <c r="C50" s="9"/>
      <c r="D50" s="9" t="s">
        <v>25</v>
      </c>
      <c r="E50" s="10">
        <v>1</v>
      </c>
      <c r="F50" s="39" t="s">
        <v>121</v>
      </c>
      <c r="G50" s="11">
        <v>7691.01</v>
      </c>
      <c r="H50" s="11">
        <v>1200.69</v>
      </c>
      <c r="I50" s="12">
        <f t="shared" si="6"/>
        <v>8891.7000000000007</v>
      </c>
      <c r="J50" s="13"/>
    </row>
    <row r="51" spans="1:10" x14ac:dyDescent="0.25">
      <c r="A51" s="39"/>
      <c r="B51" s="37" t="s">
        <v>4</v>
      </c>
      <c r="C51" s="9"/>
      <c r="D51" s="9" t="s">
        <v>25</v>
      </c>
      <c r="E51" s="10">
        <v>1</v>
      </c>
      <c r="F51" s="39" t="s">
        <v>246</v>
      </c>
      <c r="G51" s="11">
        <v>7324.77</v>
      </c>
      <c r="H51" s="11">
        <v>1200.69</v>
      </c>
      <c r="I51" s="12">
        <f t="shared" si="6"/>
        <v>8525.4600000000009</v>
      </c>
      <c r="J51" s="13"/>
    </row>
    <row r="52" spans="1:10" x14ac:dyDescent="0.25">
      <c r="A52" s="39"/>
      <c r="B52" s="37" t="s">
        <v>4</v>
      </c>
      <c r="C52" s="9"/>
      <c r="D52" s="9" t="s">
        <v>25</v>
      </c>
      <c r="E52" s="10">
        <v>1</v>
      </c>
      <c r="F52" s="39" t="s">
        <v>122</v>
      </c>
      <c r="G52" s="11">
        <v>2186.5700000000002</v>
      </c>
      <c r="H52" s="11">
        <v>1200.69</v>
      </c>
      <c r="I52" s="12">
        <f t="shared" si="6"/>
        <v>3387.26</v>
      </c>
      <c r="J52" s="13"/>
    </row>
    <row r="53" spans="1:10" x14ac:dyDescent="0.25">
      <c r="A53" s="39"/>
      <c r="B53" s="37" t="s">
        <v>4</v>
      </c>
      <c r="C53" s="9"/>
      <c r="D53" s="9" t="s">
        <v>25</v>
      </c>
      <c r="E53" s="10">
        <v>1</v>
      </c>
      <c r="F53" s="39" t="s">
        <v>123</v>
      </c>
      <c r="G53" s="11">
        <v>4762.33</v>
      </c>
      <c r="H53" s="11">
        <v>1200.69</v>
      </c>
      <c r="I53" s="12">
        <f>SUM(G53:H53)</f>
        <v>5963.02</v>
      </c>
      <c r="J53" s="13"/>
    </row>
    <row r="54" spans="1:10" x14ac:dyDescent="0.25">
      <c r="A54" s="39"/>
      <c r="B54" s="37" t="s">
        <v>4</v>
      </c>
      <c r="C54" s="9"/>
      <c r="D54" s="9" t="s">
        <v>25</v>
      </c>
      <c r="E54" s="10">
        <v>1</v>
      </c>
      <c r="F54" s="39" t="s">
        <v>249</v>
      </c>
      <c r="G54" s="11">
        <v>4762.33</v>
      </c>
      <c r="H54" s="11">
        <v>1200.69</v>
      </c>
      <c r="I54" s="12">
        <f t="shared" si="6"/>
        <v>5963.02</v>
      </c>
      <c r="J54" s="13"/>
    </row>
    <row r="55" spans="1:10" x14ac:dyDescent="0.25">
      <c r="A55" s="39"/>
      <c r="B55" s="37" t="s">
        <v>4</v>
      </c>
      <c r="C55" s="9"/>
      <c r="D55" s="9" t="s">
        <v>25</v>
      </c>
      <c r="E55" s="10">
        <v>1</v>
      </c>
      <c r="F55" s="39" t="s">
        <v>124</v>
      </c>
      <c r="G55" s="11">
        <v>5512.99</v>
      </c>
      <c r="H55" s="11">
        <v>1200.69</v>
      </c>
      <c r="I55" s="12">
        <f t="shared" si="6"/>
        <v>6713.68</v>
      </c>
      <c r="J55" s="13"/>
    </row>
    <row r="56" spans="1:10" x14ac:dyDescent="0.25">
      <c r="A56" s="39"/>
      <c r="B56" s="37" t="s">
        <v>4</v>
      </c>
      <c r="C56" s="9"/>
      <c r="D56" s="9" t="s">
        <v>25</v>
      </c>
      <c r="E56" s="10">
        <v>1</v>
      </c>
      <c r="F56" s="39" t="s">
        <v>125</v>
      </c>
      <c r="G56" s="11">
        <v>4762.33</v>
      </c>
      <c r="H56" s="11">
        <v>1200.69</v>
      </c>
      <c r="I56" s="12">
        <f t="shared" si="6"/>
        <v>5963.02</v>
      </c>
      <c r="J56" s="13"/>
    </row>
    <row r="57" spans="1:10" x14ac:dyDescent="0.25">
      <c r="A57" s="39"/>
      <c r="B57" s="37" t="s">
        <v>4</v>
      </c>
      <c r="C57" s="9"/>
      <c r="D57" s="9" t="s">
        <v>25</v>
      </c>
      <c r="E57" s="10">
        <v>1</v>
      </c>
      <c r="F57" s="39" t="s">
        <v>126</v>
      </c>
      <c r="G57" s="11">
        <v>5046.58</v>
      </c>
      <c r="H57" s="11">
        <v>1200.69</v>
      </c>
      <c r="I57" s="12">
        <f t="shared" si="6"/>
        <v>6247.27</v>
      </c>
      <c r="J57" s="13"/>
    </row>
    <row r="58" spans="1:10" x14ac:dyDescent="0.25">
      <c r="A58" s="39"/>
      <c r="B58" s="37" t="s">
        <v>4</v>
      </c>
      <c r="C58" s="9"/>
      <c r="D58" s="9" t="s">
        <v>25</v>
      </c>
      <c r="E58" s="10">
        <v>1</v>
      </c>
      <c r="F58" s="39" t="s">
        <v>127</v>
      </c>
      <c r="G58" s="11">
        <v>4712.03</v>
      </c>
      <c r="H58" s="11">
        <v>1200.69</v>
      </c>
      <c r="I58" s="12">
        <f t="shared" si="6"/>
        <v>5912.7199999999993</v>
      </c>
      <c r="J58" s="13"/>
    </row>
    <row r="59" spans="1:10" x14ac:dyDescent="0.25">
      <c r="A59" s="39"/>
      <c r="B59" s="37" t="s">
        <v>4</v>
      </c>
      <c r="C59" s="9"/>
      <c r="D59" s="9" t="s">
        <v>128</v>
      </c>
      <c r="E59" s="10">
        <v>1</v>
      </c>
      <c r="F59" s="39" t="s">
        <v>229</v>
      </c>
      <c r="G59" s="11">
        <v>0</v>
      </c>
      <c r="H59" s="11">
        <v>1200.69</v>
      </c>
      <c r="I59" s="12">
        <f t="shared" si="6"/>
        <v>1200.69</v>
      </c>
      <c r="J59" s="13"/>
    </row>
    <row r="60" spans="1:10" x14ac:dyDescent="0.25">
      <c r="A60" s="39"/>
      <c r="B60" s="37" t="s">
        <v>4</v>
      </c>
      <c r="C60" s="9"/>
      <c r="D60" s="9" t="s">
        <v>128</v>
      </c>
      <c r="E60" s="10">
        <v>1</v>
      </c>
      <c r="F60" s="39" t="s">
        <v>230</v>
      </c>
      <c r="G60" s="11">
        <v>0</v>
      </c>
      <c r="H60" s="11">
        <v>1200.69</v>
      </c>
      <c r="I60" s="12">
        <f t="shared" si="6"/>
        <v>1200.69</v>
      </c>
      <c r="J60" s="13"/>
    </row>
    <row r="61" spans="1:10" x14ac:dyDescent="0.25">
      <c r="A61" s="39"/>
      <c r="B61" s="37" t="s">
        <v>5</v>
      </c>
      <c r="C61" s="9"/>
      <c r="D61" s="9" t="s">
        <v>25</v>
      </c>
      <c r="E61" s="10">
        <v>1</v>
      </c>
      <c r="F61" s="39" t="s">
        <v>129</v>
      </c>
      <c r="G61" s="11">
        <v>8075.56</v>
      </c>
      <c r="H61" s="11">
        <v>732.55</v>
      </c>
      <c r="I61" s="12">
        <f t="shared" si="6"/>
        <v>8808.11</v>
      </c>
      <c r="J61" s="13"/>
    </row>
    <row r="62" spans="1:10" x14ac:dyDescent="0.25">
      <c r="A62" s="39"/>
      <c r="B62" s="37" t="s">
        <v>5</v>
      </c>
      <c r="C62" s="9"/>
      <c r="D62" s="9" t="s">
        <v>25</v>
      </c>
      <c r="E62" s="10">
        <v>1</v>
      </c>
      <c r="F62" s="39" t="s">
        <v>130</v>
      </c>
      <c r="G62" s="11">
        <v>5046.58</v>
      </c>
      <c r="H62" s="11">
        <v>732.55</v>
      </c>
      <c r="I62" s="12">
        <f t="shared" si="6"/>
        <v>5779.13</v>
      </c>
      <c r="J62" s="13"/>
    </row>
    <row r="63" spans="1:10" x14ac:dyDescent="0.25">
      <c r="A63" s="39"/>
      <c r="B63" s="37" t="s">
        <v>5</v>
      </c>
      <c r="C63" s="9"/>
      <c r="D63" s="9" t="s">
        <v>25</v>
      </c>
      <c r="E63" s="10">
        <v>1</v>
      </c>
      <c r="F63" s="39" t="s">
        <v>247</v>
      </c>
      <c r="G63" s="11">
        <v>5298.91</v>
      </c>
      <c r="H63" s="11">
        <v>732.55</v>
      </c>
      <c r="I63" s="12">
        <f t="shared" si="6"/>
        <v>6031.46</v>
      </c>
      <c r="J63" s="13"/>
    </row>
    <row r="64" spans="1:10" x14ac:dyDescent="0.25">
      <c r="A64" s="39"/>
      <c r="B64" s="37" t="s">
        <v>6</v>
      </c>
      <c r="C64" s="9"/>
      <c r="D64" s="9" t="s">
        <v>25</v>
      </c>
      <c r="E64" s="10">
        <v>1</v>
      </c>
      <c r="F64" s="39" t="s">
        <v>131</v>
      </c>
      <c r="G64" s="11">
        <v>2410.69</v>
      </c>
      <c r="H64" s="11">
        <v>436.04</v>
      </c>
      <c r="I64" s="12">
        <f t="shared" si="6"/>
        <v>2846.73</v>
      </c>
      <c r="J64" s="13"/>
    </row>
    <row r="65" spans="1:10" x14ac:dyDescent="0.25">
      <c r="A65" s="39"/>
      <c r="B65" s="37" t="s">
        <v>6</v>
      </c>
      <c r="C65" s="9"/>
      <c r="D65" s="9" t="s">
        <v>25</v>
      </c>
      <c r="E65" s="10">
        <v>1</v>
      </c>
      <c r="F65" s="39" t="s">
        <v>132</v>
      </c>
      <c r="G65" s="11">
        <v>2186.5700000000002</v>
      </c>
      <c r="H65" s="11">
        <v>436.04</v>
      </c>
      <c r="I65" s="12">
        <f t="shared" si="6"/>
        <v>2622.61</v>
      </c>
      <c r="J65" s="13"/>
    </row>
    <row r="66" spans="1:10" x14ac:dyDescent="0.25">
      <c r="A66" s="36"/>
      <c r="B66" s="37" t="s">
        <v>6</v>
      </c>
      <c r="C66" s="9"/>
      <c r="D66" s="9" t="s">
        <v>128</v>
      </c>
      <c r="E66" s="10">
        <v>1</v>
      </c>
      <c r="F66" s="39" t="s">
        <v>231</v>
      </c>
      <c r="G66" s="11">
        <v>0</v>
      </c>
      <c r="H66" s="11">
        <v>436.04</v>
      </c>
      <c r="I66" s="12">
        <f t="shared" si="6"/>
        <v>436.04</v>
      </c>
      <c r="J66" s="13"/>
    </row>
    <row r="67" spans="1:10" x14ac:dyDescent="0.25">
      <c r="A67" s="36"/>
      <c r="B67" s="37" t="s">
        <v>6</v>
      </c>
      <c r="C67" s="37"/>
      <c r="D67" s="9" t="s">
        <v>128</v>
      </c>
      <c r="E67" s="10">
        <v>1</v>
      </c>
      <c r="F67" s="46" t="s">
        <v>232</v>
      </c>
      <c r="G67" s="11">
        <v>0</v>
      </c>
      <c r="H67" s="11">
        <v>436.04</v>
      </c>
      <c r="I67" s="12">
        <f t="shared" si="6"/>
        <v>436.04</v>
      </c>
      <c r="J67" s="13"/>
    </row>
    <row r="68" spans="1:10" x14ac:dyDescent="0.25">
      <c r="A68" s="36"/>
      <c r="B68" s="37" t="s">
        <v>6</v>
      </c>
      <c r="C68" s="37"/>
      <c r="D68" s="9" t="s">
        <v>25</v>
      </c>
      <c r="E68" s="10">
        <v>1</v>
      </c>
      <c r="F68" s="46" t="s">
        <v>133</v>
      </c>
      <c r="G68" s="11">
        <v>5250.47</v>
      </c>
      <c r="H68" s="11">
        <v>436.04</v>
      </c>
      <c r="I68" s="12">
        <f t="shared" si="6"/>
        <v>5686.51</v>
      </c>
      <c r="J68" s="13"/>
    </row>
    <row r="69" spans="1:10" x14ac:dyDescent="0.25">
      <c r="A69" s="36"/>
      <c r="B69" s="37" t="s">
        <v>7</v>
      </c>
      <c r="C69" s="37"/>
      <c r="D69" s="9" t="s">
        <v>25</v>
      </c>
      <c r="E69" s="10">
        <v>1</v>
      </c>
      <c r="F69" s="36" t="s">
        <v>134</v>
      </c>
      <c r="G69" s="11">
        <v>2186.5700000000002</v>
      </c>
      <c r="H69" s="11">
        <v>401.16</v>
      </c>
      <c r="I69" s="12">
        <f t="shared" si="6"/>
        <v>2587.73</v>
      </c>
      <c r="J69" s="13"/>
    </row>
    <row r="70" spans="1:10" x14ac:dyDescent="0.25">
      <c r="A70" s="36"/>
      <c r="B70" s="37" t="s">
        <v>7</v>
      </c>
      <c r="C70" s="37"/>
      <c r="D70" s="9" t="s">
        <v>128</v>
      </c>
      <c r="E70" s="10">
        <v>1</v>
      </c>
      <c r="F70" s="36" t="s">
        <v>233</v>
      </c>
      <c r="G70" s="11">
        <v>0</v>
      </c>
      <c r="H70" s="11">
        <v>401.16</v>
      </c>
      <c r="I70" s="12">
        <f t="shared" si="6"/>
        <v>401.16</v>
      </c>
      <c r="J70" s="13"/>
    </row>
    <row r="71" spans="1:10" x14ac:dyDescent="0.25">
      <c r="A71" s="36"/>
      <c r="B71" s="37" t="s">
        <v>7</v>
      </c>
      <c r="C71" s="37"/>
      <c r="D71" s="9" t="s">
        <v>128</v>
      </c>
      <c r="E71" s="10">
        <v>1</v>
      </c>
      <c r="F71" s="36" t="s">
        <v>234</v>
      </c>
      <c r="G71" s="11">
        <v>0</v>
      </c>
      <c r="H71" s="11">
        <v>401.16</v>
      </c>
      <c r="I71" s="12">
        <f t="shared" si="6"/>
        <v>401.16</v>
      </c>
      <c r="J71" s="13"/>
    </row>
    <row r="72" spans="1:10" ht="28.5" x14ac:dyDescent="0.25">
      <c r="A72" s="36"/>
      <c r="B72" s="37" t="s">
        <v>7</v>
      </c>
      <c r="C72" s="37"/>
      <c r="D72" s="9" t="s">
        <v>128</v>
      </c>
      <c r="E72" s="10">
        <v>1</v>
      </c>
      <c r="F72" s="36" t="s">
        <v>235</v>
      </c>
      <c r="G72" s="11">
        <v>0</v>
      </c>
      <c r="H72" s="11">
        <v>401.16</v>
      </c>
      <c r="I72" s="12">
        <f t="shared" si="6"/>
        <v>401.16</v>
      </c>
      <c r="J72" s="13"/>
    </row>
    <row r="73" spans="1:10" x14ac:dyDescent="0.25">
      <c r="A73" s="36"/>
      <c r="B73" s="37" t="s">
        <v>7</v>
      </c>
      <c r="C73" s="37"/>
      <c r="D73" s="9" t="s">
        <v>128</v>
      </c>
      <c r="E73" s="10">
        <v>1</v>
      </c>
      <c r="F73" s="36" t="s">
        <v>236</v>
      </c>
      <c r="G73" s="11">
        <v>0</v>
      </c>
      <c r="H73" s="11">
        <v>401.16</v>
      </c>
      <c r="I73" s="12">
        <f t="shared" si="6"/>
        <v>401.16</v>
      </c>
      <c r="J73" s="13"/>
    </row>
    <row r="74" spans="1:10" x14ac:dyDescent="0.25">
      <c r="A74" s="36"/>
      <c r="B74" s="37" t="s">
        <v>7</v>
      </c>
      <c r="C74" s="37"/>
      <c r="D74" s="9" t="s">
        <v>128</v>
      </c>
      <c r="E74" s="10">
        <v>1</v>
      </c>
      <c r="F74" s="36" t="s">
        <v>237</v>
      </c>
      <c r="G74" s="11">
        <v>0</v>
      </c>
      <c r="H74" s="11">
        <v>401.16</v>
      </c>
      <c r="I74" s="12">
        <f t="shared" si="6"/>
        <v>401.16</v>
      </c>
      <c r="J74" s="13"/>
    </row>
    <row r="75" spans="1:10" x14ac:dyDescent="0.25">
      <c r="A75" s="36"/>
      <c r="B75" s="37" t="s">
        <v>7</v>
      </c>
      <c r="C75" s="37"/>
      <c r="D75" s="9" t="s">
        <v>128</v>
      </c>
      <c r="E75" s="10">
        <v>1</v>
      </c>
      <c r="F75" s="36" t="s">
        <v>238</v>
      </c>
      <c r="G75" s="11">
        <v>0</v>
      </c>
      <c r="H75" s="11">
        <v>401.16</v>
      </c>
      <c r="I75" s="12">
        <f t="shared" si="6"/>
        <v>401.16</v>
      </c>
      <c r="J75" s="13"/>
    </row>
    <row r="76" spans="1:10" ht="45" x14ac:dyDescent="0.25">
      <c r="A76" s="15" t="s">
        <v>135</v>
      </c>
      <c r="B76" s="15" t="s">
        <v>136</v>
      </c>
      <c r="C76" s="16" t="s">
        <v>137</v>
      </c>
      <c r="D76" s="16" t="s">
        <v>138</v>
      </c>
      <c r="E76" s="16" t="s">
        <v>139</v>
      </c>
      <c r="F76" s="32"/>
      <c r="G76" s="16" t="s">
        <v>140</v>
      </c>
      <c r="H76" s="16" t="s">
        <v>141</v>
      </c>
      <c r="I76" s="16" t="s">
        <v>142</v>
      </c>
      <c r="J76" s="13"/>
    </row>
    <row r="77" spans="1:10" x14ac:dyDescent="0.25">
      <c r="A77" s="18" t="s">
        <v>143</v>
      </c>
      <c r="B77" s="33" t="s">
        <v>4</v>
      </c>
      <c r="C77" s="19">
        <f ca="1">SUMIFS($E$44:$E$78,$B$44:$B$78,"FGS-1",$D$44:$D$78,"&lt;&gt;VAGO")</f>
        <v>20</v>
      </c>
      <c r="D77" s="19">
        <f ca="1">SUMIFS($E$44:$E$78,$B$44:$B$78,"FGS-1",$D$44:$D$78,"VAGO")</f>
        <v>0</v>
      </c>
      <c r="E77" s="19">
        <f t="shared" ref="E77:E82" ca="1" si="7">C77+D77</f>
        <v>20</v>
      </c>
      <c r="F77" s="20"/>
      <c r="G77" s="12">
        <f>SUMIF($B$44:$B$63,"FGS-1",$G$44:$G$63)</f>
        <v>92192.830000000016</v>
      </c>
      <c r="H77" s="12">
        <f>SUMIF($B$44:$B$63,"FGS-1",$H$44:$H$63)</f>
        <v>20411.73</v>
      </c>
      <c r="I77" s="12">
        <f>SUMIF($B$44:$B$63,"FGS-1",$I$44:$I$63)</f>
        <v>112604.56000000003</v>
      </c>
      <c r="J77" s="13"/>
    </row>
    <row r="78" spans="1:10" x14ac:dyDescent="0.25">
      <c r="A78" s="18" t="s">
        <v>144</v>
      </c>
      <c r="B78" s="33" t="s">
        <v>145</v>
      </c>
      <c r="C78" s="19">
        <f>SUMIFS($E$44:$E$78,$B$44:$B$78,"FGS-2",$D$44:$D$78,"&lt;&gt;VAGO")</f>
        <v>3</v>
      </c>
      <c r="D78" s="19">
        <f>SUMIFS($E$44:$E$78,$B$44:$B$78,"FGS-2",$D$44:$D$78,"VAGO")</f>
        <v>0</v>
      </c>
      <c r="E78" s="19">
        <f t="shared" si="7"/>
        <v>3</v>
      </c>
      <c r="F78" s="23"/>
      <c r="G78" s="12">
        <f>SUMIF($B$64:$B$66,"FGS-2",$G$64:$G$66)</f>
        <v>0</v>
      </c>
      <c r="H78" s="12">
        <f>SUMIF($B$64:$B$66,"FGS-2",$H$64:$H$66)</f>
        <v>0</v>
      </c>
      <c r="I78" s="12">
        <f>SUMIF($B$64:$B$66,"FGS-2",$I$64:$I$66)</f>
        <v>0</v>
      </c>
      <c r="J78" s="13"/>
    </row>
    <row r="79" spans="1:10" x14ac:dyDescent="0.25">
      <c r="A79" s="18" t="s">
        <v>146</v>
      </c>
      <c r="B79" s="33" t="s">
        <v>147</v>
      </c>
      <c r="C79" s="19">
        <f>SUMIFS($E$44:$E$78,$B$44:$B$78,"FGS-3",$D$44:$D$78,"&lt;&gt;VAGO")</f>
        <v>0</v>
      </c>
      <c r="D79" s="19">
        <f>SUMIFS($E$44:$E$78,$B$44:$B$78,"FGS-3",$D$44:$D$78,"VAGO")</f>
        <v>0</v>
      </c>
      <c r="E79" s="19">
        <f t="shared" si="7"/>
        <v>0</v>
      </c>
      <c r="F79" s="23"/>
      <c r="G79" s="12">
        <f>SUMIF($B$44:$B$78,"FGS-3",$G$44:$G$78)</f>
        <v>0</v>
      </c>
      <c r="H79" s="12">
        <f>SUMIF($B$44:$B$78,"FGS-3",$G$44:$G$78)</f>
        <v>0</v>
      </c>
      <c r="I79" s="12">
        <f>SUMIF($B$44:$B$78,"FGS-3",$G$44:$G$78)</f>
        <v>0</v>
      </c>
      <c r="J79" s="13"/>
    </row>
    <row r="80" spans="1:10" x14ac:dyDescent="0.25">
      <c r="A80" s="24" t="s">
        <v>148</v>
      </c>
      <c r="B80" s="41" t="s">
        <v>149</v>
      </c>
      <c r="C80" s="19">
        <f>SUMIFS($E$44:$E$78,$B$44:$B$78,"FGA-1",$D$44:$D$78,"&lt;&gt;VAGO")</f>
        <v>5</v>
      </c>
      <c r="D80" s="19">
        <f>SUMIFS($E$44:$E$78,$B$44:$B$78,"FGA-1",$D$44:$D$78,"VAGO")</f>
        <v>0</v>
      </c>
      <c r="E80" s="19">
        <f t="shared" si="7"/>
        <v>5</v>
      </c>
      <c r="F80" s="25"/>
      <c r="G80" s="12">
        <f>SUMIF($B$67:$B$71,"FGA-1",$G$67:$G$71)</f>
        <v>5250.47</v>
      </c>
      <c r="H80" s="12">
        <f>SUMIF($B$67:$B$71,"FGA-1",$H$67:$H$71)</f>
        <v>872.08</v>
      </c>
      <c r="I80" s="12">
        <f>SUMIF($B$67:$B$71,"FGA-1",$I$67:$I$71)</f>
        <v>6122.55</v>
      </c>
      <c r="J80" s="13"/>
    </row>
    <row r="81" spans="1:10" x14ac:dyDescent="0.25">
      <c r="A81" s="18" t="s">
        <v>150</v>
      </c>
      <c r="B81" s="33" t="s">
        <v>7</v>
      </c>
      <c r="C81" s="19">
        <f>SUMIFS($E$44:$E$78,$B$44:$B$78,"FGA-2",$D$44:$D$78,"&lt;&gt;VAGO")</f>
        <v>7</v>
      </c>
      <c r="D81" s="19">
        <f>SUMIFS($E$44:$E$78,$B$44:$B$78,"FGA-2",$D$44:$D$78,"VAGO")</f>
        <v>0</v>
      </c>
      <c r="E81" s="19">
        <f t="shared" si="7"/>
        <v>7</v>
      </c>
      <c r="F81" s="25"/>
      <c r="G81" s="12">
        <f>SUMIF($B$72:$B$78,"FGA-2",$G$72:$G$78)</f>
        <v>0</v>
      </c>
      <c r="H81" s="12">
        <f>SUMIF($B$72:$B$78,"FGA-2",$H$72:$H$78)</f>
        <v>1604.64</v>
      </c>
      <c r="I81" s="12">
        <f>SUMIF($B$72:$B$78,"FGA-2",$I$72:$I$78)</f>
        <v>1604.64</v>
      </c>
      <c r="J81" s="13"/>
    </row>
    <row r="82" spans="1:10" x14ac:dyDescent="0.25">
      <c r="A82" s="18" t="s">
        <v>151</v>
      </c>
      <c r="B82" s="33" t="s">
        <v>152</v>
      </c>
      <c r="C82" s="19">
        <f>SUMIFS($E$44:$E$78,$B$44:$B$78,"FGA-3",$D$44:$D$78,"&lt;&gt;VAGO")</f>
        <v>0</v>
      </c>
      <c r="D82" s="19">
        <f>SUMIFS($E$44:$E$78,$B$44:$B$78,"FGA-3",$D$44:$D$78,"VAGO")</f>
        <v>0</v>
      </c>
      <c r="E82" s="19">
        <f t="shared" si="7"/>
        <v>0</v>
      </c>
      <c r="F82" s="23"/>
      <c r="G82" s="12">
        <f>SUMIF($B$44:$B$78,"FGA-3",$G$44:$G$78)</f>
        <v>0</v>
      </c>
      <c r="H82" s="12">
        <f>SUMIF($B$44:$B$78,"FGA-3",$G$44:$G$78)</f>
        <v>0</v>
      </c>
      <c r="I82" s="12">
        <f>SUMIF($B$44:$B$78,"FGA-3",$G$44:$G$78)</f>
        <v>0</v>
      </c>
      <c r="J82" s="13"/>
    </row>
    <row r="83" spans="1:10" ht="30" x14ac:dyDescent="0.25">
      <c r="A83" s="15" t="s">
        <v>153</v>
      </c>
      <c r="B83" s="32"/>
      <c r="C83" s="16">
        <f t="shared" ref="C83:E83" ca="1" si="8">SUM(C77:C82)</f>
        <v>35</v>
      </c>
      <c r="D83" s="16">
        <f t="shared" ca="1" si="8"/>
        <v>0</v>
      </c>
      <c r="E83" s="16">
        <f t="shared" ca="1" si="8"/>
        <v>35</v>
      </c>
      <c r="F83" s="32"/>
      <c r="G83" s="34">
        <f>SUM(G77:G82)</f>
        <v>97443.300000000017</v>
      </c>
      <c r="H83" s="34">
        <f>SUM(H77:H82)</f>
        <v>22888.45</v>
      </c>
      <c r="I83" s="34">
        <f>SUM(I77:I82)</f>
        <v>120331.75000000003</v>
      </c>
      <c r="J83" s="13"/>
    </row>
    <row r="84" spans="1:10" x14ac:dyDescent="0.25">
      <c r="A84" s="22"/>
      <c r="B84" s="22"/>
      <c r="C84" s="22"/>
      <c r="D84" s="22"/>
      <c r="E84" s="22"/>
      <c r="F84" s="22"/>
      <c r="G84" s="22"/>
      <c r="H84" s="22"/>
      <c r="I84" s="28"/>
      <c r="J84" s="28"/>
    </row>
    <row r="85" spans="1:10" ht="60" x14ac:dyDescent="0.25">
      <c r="A85" s="15"/>
      <c r="B85" s="15"/>
      <c r="C85" s="16" t="s">
        <v>154</v>
      </c>
      <c r="D85" s="16" t="s">
        <v>155</v>
      </c>
      <c r="E85" s="16" t="s">
        <v>156</v>
      </c>
      <c r="F85" s="17"/>
      <c r="G85" s="16" t="s">
        <v>157</v>
      </c>
      <c r="H85" s="16" t="s">
        <v>158</v>
      </c>
      <c r="I85" s="16" t="s">
        <v>159</v>
      </c>
      <c r="J85" s="28"/>
    </row>
    <row r="86" spans="1:10" ht="30" x14ac:dyDescent="0.25">
      <c r="A86" s="15" t="s">
        <v>160</v>
      </c>
      <c r="B86" s="17"/>
      <c r="C86" s="16">
        <f ca="1">SUM(C23+C37+C83)</f>
        <v>46</v>
      </c>
      <c r="D86" s="16">
        <f ca="1">SUM(D23+D37+D83)</f>
        <v>0</v>
      </c>
      <c r="E86" s="16">
        <f ca="1">SUM(E23+E37+E83)</f>
        <v>46</v>
      </c>
      <c r="F86" s="17"/>
      <c r="G86" s="34">
        <f ca="1">SUM(H23+G37+G83)</f>
        <v>185959.39</v>
      </c>
      <c r="H86" s="34">
        <f ca="1">SUM(I23+H37+H83)</f>
        <v>68541.39</v>
      </c>
      <c r="I86" s="34">
        <f ca="1">SUM(J23+I37+I83)</f>
        <v>254500.78000000003</v>
      </c>
      <c r="J86" s="28"/>
    </row>
    <row r="87" spans="1:10" x14ac:dyDescent="0.25">
      <c r="A87" s="22"/>
      <c r="B87" s="22"/>
      <c r="C87" s="22"/>
      <c r="D87" s="22"/>
      <c r="E87" s="22"/>
      <c r="F87" s="22"/>
      <c r="G87" s="22"/>
      <c r="H87" s="22"/>
      <c r="I87" s="28"/>
      <c r="J87" s="28"/>
    </row>
    <row r="88" spans="1:10" x14ac:dyDescent="0.25">
      <c r="A88" s="70" t="s">
        <v>161</v>
      </c>
      <c r="B88" s="51"/>
      <c r="C88" s="51"/>
      <c r="D88" s="51"/>
      <c r="E88" s="51"/>
      <c r="F88" s="52"/>
      <c r="G88" s="13"/>
      <c r="H88" s="22"/>
      <c r="I88" s="22"/>
      <c r="J88" s="22"/>
    </row>
    <row r="89" spans="1:10" x14ac:dyDescent="0.25">
      <c r="A89" s="71" t="s">
        <v>162</v>
      </c>
      <c r="B89" s="51"/>
      <c r="C89" s="51"/>
      <c r="D89" s="51"/>
      <c r="E89" s="51"/>
      <c r="F89" s="52"/>
      <c r="G89" s="13"/>
      <c r="H89" s="22"/>
      <c r="I89" s="22"/>
      <c r="J89" s="22"/>
    </row>
    <row r="90" spans="1:10" x14ac:dyDescent="0.25">
      <c r="A90" s="71" t="s">
        <v>163</v>
      </c>
      <c r="B90" s="51"/>
      <c r="C90" s="51"/>
      <c r="D90" s="51"/>
      <c r="E90" s="51"/>
      <c r="F90" s="52"/>
      <c r="G90" s="13"/>
      <c r="H90" s="22"/>
      <c r="I90" s="22"/>
      <c r="J90" s="22"/>
    </row>
    <row r="91" spans="1:10" x14ac:dyDescent="0.25">
      <c r="A91" s="67" t="s">
        <v>164</v>
      </c>
      <c r="B91" s="51"/>
      <c r="C91" s="51"/>
      <c r="D91" s="51"/>
      <c r="E91" s="51"/>
      <c r="F91" s="52"/>
      <c r="G91" s="13"/>
      <c r="H91" s="22"/>
      <c r="I91" s="22"/>
      <c r="J91" s="22"/>
    </row>
    <row r="92" spans="1:10" x14ac:dyDescent="0.25">
      <c r="A92" s="67" t="s">
        <v>165</v>
      </c>
      <c r="B92" s="51"/>
      <c r="C92" s="51"/>
      <c r="D92" s="51"/>
      <c r="E92" s="51"/>
      <c r="F92" s="52"/>
      <c r="G92" s="13"/>
      <c r="H92" s="22"/>
      <c r="I92" s="22"/>
      <c r="J92" s="22"/>
    </row>
    <row r="93" spans="1:10" x14ac:dyDescent="0.25">
      <c r="A93" s="67" t="s">
        <v>166</v>
      </c>
      <c r="B93" s="51"/>
      <c r="C93" s="51"/>
      <c r="D93" s="51"/>
      <c r="E93" s="51"/>
      <c r="F93" s="52"/>
      <c r="G93" s="13"/>
      <c r="H93" s="22"/>
      <c r="I93" s="22"/>
      <c r="J93" s="22"/>
    </row>
    <row r="94" spans="1:10" x14ac:dyDescent="0.25">
      <c r="A94" s="67"/>
      <c r="B94" s="51"/>
      <c r="C94" s="51"/>
      <c r="D94" s="51"/>
      <c r="E94" s="51"/>
      <c r="F94" s="52"/>
      <c r="G94" s="13"/>
      <c r="H94" s="22"/>
      <c r="I94" s="22"/>
      <c r="J94" s="22"/>
    </row>
    <row r="95" spans="1:10" x14ac:dyDescent="0.25">
      <c r="A95" s="67"/>
      <c r="B95" s="51"/>
      <c r="C95" s="51"/>
      <c r="D95" s="51"/>
      <c r="E95" s="51"/>
      <c r="F95" s="52"/>
      <c r="G95" s="13"/>
      <c r="H95" s="22"/>
      <c r="I95" s="22"/>
      <c r="J95" s="22"/>
    </row>
    <row r="96" spans="1:10" x14ac:dyDescent="0.25">
      <c r="A96" s="57"/>
      <c r="B96" s="51"/>
      <c r="C96" s="51"/>
      <c r="D96" s="51"/>
      <c r="E96" s="51"/>
      <c r="F96" s="52"/>
      <c r="G96" s="13"/>
      <c r="H96" s="22"/>
      <c r="I96" s="22"/>
      <c r="J96" s="22"/>
    </row>
    <row r="97" spans="1:10" x14ac:dyDescent="0.25">
      <c r="A97" s="57"/>
      <c r="B97" s="51"/>
      <c r="C97" s="51"/>
      <c r="D97" s="51"/>
      <c r="E97" s="51"/>
      <c r="F97" s="52"/>
      <c r="G97" s="13"/>
      <c r="H97" s="22"/>
      <c r="I97" s="22"/>
      <c r="J97" s="22"/>
    </row>
    <row r="98" spans="1:10" x14ac:dyDescent="0.25">
      <c r="A98" s="57"/>
      <c r="B98" s="51"/>
      <c r="C98" s="51"/>
      <c r="D98" s="51"/>
      <c r="E98" s="51"/>
      <c r="F98" s="52"/>
      <c r="G98" s="13"/>
      <c r="H98" s="22"/>
      <c r="I98" s="22"/>
      <c r="J98" s="22"/>
    </row>
    <row r="99" spans="1:10" x14ac:dyDescent="0.25">
      <c r="A99" s="57"/>
      <c r="B99" s="51"/>
      <c r="C99" s="51"/>
      <c r="D99" s="51"/>
      <c r="E99" s="51"/>
      <c r="F99" s="52"/>
      <c r="G99" s="13"/>
      <c r="H99" s="22"/>
      <c r="I99" s="22"/>
      <c r="J99" s="22"/>
    </row>
    <row r="100" spans="1:10" x14ac:dyDescent="0.25">
      <c r="A100" s="57"/>
      <c r="B100" s="51"/>
      <c r="C100" s="51"/>
      <c r="D100" s="51"/>
      <c r="E100" s="51"/>
      <c r="F100" s="52"/>
      <c r="G100" s="13"/>
      <c r="H100" s="22"/>
      <c r="I100" s="22"/>
      <c r="J100" s="22"/>
    </row>
    <row r="101" spans="1:10" x14ac:dyDescent="0.25">
      <c r="A101" s="72"/>
      <c r="B101" s="73"/>
      <c r="C101" s="73"/>
      <c r="D101" s="73"/>
      <c r="E101" s="73"/>
      <c r="F101" s="73"/>
      <c r="G101" s="13"/>
      <c r="H101" s="22"/>
      <c r="I101" s="22"/>
      <c r="J101" s="22"/>
    </row>
    <row r="102" spans="1:10" x14ac:dyDescent="0.25">
      <c r="A102" s="70" t="s">
        <v>167</v>
      </c>
      <c r="B102" s="51"/>
      <c r="C102" s="51"/>
      <c r="D102" s="51"/>
      <c r="E102" s="51"/>
      <c r="F102" s="52"/>
      <c r="G102" s="13"/>
      <c r="H102" s="22"/>
      <c r="I102" s="22"/>
      <c r="J102" s="22"/>
    </row>
    <row r="103" spans="1:10" x14ac:dyDescent="0.25">
      <c r="A103" s="56" t="s">
        <v>168</v>
      </c>
      <c r="B103" s="51"/>
      <c r="C103" s="51"/>
      <c r="D103" s="51"/>
      <c r="E103" s="51"/>
      <c r="F103" s="52"/>
      <c r="G103" s="13"/>
      <c r="H103" s="22"/>
      <c r="I103" s="22"/>
      <c r="J103" s="22"/>
    </row>
    <row r="104" spans="1:10" x14ac:dyDescent="0.25">
      <c r="A104" s="50" t="s">
        <v>169</v>
      </c>
      <c r="B104" s="51"/>
      <c r="C104" s="51"/>
      <c r="D104" s="51"/>
      <c r="E104" s="51"/>
      <c r="F104" s="52"/>
      <c r="G104" s="13"/>
      <c r="H104" s="22"/>
      <c r="I104" s="22"/>
      <c r="J104" s="22"/>
    </row>
    <row r="105" spans="1:10" x14ac:dyDescent="0.25">
      <c r="A105" s="50" t="s">
        <v>170</v>
      </c>
      <c r="B105" s="51"/>
      <c r="C105" s="51"/>
      <c r="D105" s="51"/>
      <c r="E105" s="51"/>
      <c r="F105" s="52"/>
      <c r="G105" s="13"/>
      <c r="H105" s="22"/>
      <c r="I105" s="22"/>
      <c r="J105" s="22"/>
    </row>
    <row r="106" spans="1:10" x14ac:dyDescent="0.25">
      <c r="A106" s="50" t="s">
        <v>171</v>
      </c>
      <c r="B106" s="51"/>
      <c r="C106" s="51"/>
      <c r="D106" s="51"/>
      <c r="E106" s="51"/>
      <c r="F106" s="52"/>
      <c r="G106" s="13"/>
      <c r="H106" s="22"/>
      <c r="I106" s="22"/>
      <c r="J106" s="22"/>
    </row>
    <row r="107" spans="1:10" x14ac:dyDescent="0.25">
      <c r="A107" s="50" t="s">
        <v>172</v>
      </c>
      <c r="B107" s="51"/>
      <c r="C107" s="51"/>
      <c r="D107" s="51"/>
      <c r="E107" s="51"/>
      <c r="F107" s="52"/>
      <c r="G107" s="13"/>
      <c r="H107" s="22"/>
      <c r="I107" s="22"/>
      <c r="J107" s="22"/>
    </row>
    <row r="108" spans="1:10" x14ac:dyDescent="0.25">
      <c r="A108" s="50" t="s">
        <v>173</v>
      </c>
      <c r="B108" s="51"/>
      <c r="C108" s="51"/>
      <c r="D108" s="51"/>
      <c r="E108" s="51"/>
      <c r="F108" s="52"/>
      <c r="G108" s="13"/>
      <c r="H108" s="22"/>
      <c r="I108" s="22"/>
      <c r="J108" s="22"/>
    </row>
    <row r="109" spans="1:10" x14ac:dyDescent="0.25">
      <c r="A109" s="50" t="s">
        <v>174</v>
      </c>
      <c r="B109" s="51"/>
      <c r="C109" s="51"/>
      <c r="D109" s="51"/>
      <c r="E109" s="51"/>
      <c r="F109" s="52"/>
      <c r="G109" s="13"/>
      <c r="H109" s="22"/>
      <c r="I109" s="22"/>
      <c r="J109" s="22"/>
    </row>
    <row r="110" spans="1:10" x14ac:dyDescent="0.25">
      <c r="A110" s="50" t="s">
        <v>175</v>
      </c>
      <c r="B110" s="51"/>
      <c r="C110" s="51"/>
      <c r="D110" s="51"/>
      <c r="E110" s="51"/>
      <c r="F110" s="52"/>
      <c r="G110" s="13"/>
      <c r="H110" s="22"/>
      <c r="I110" s="22"/>
      <c r="J110" s="22"/>
    </row>
    <row r="111" spans="1:10" x14ac:dyDescent="0.25">
      <c r="A111" s="50" t="s">
        <v>176</v>
      </c>
      <c r="B111" s="51"/>
      <c r="C111" s="51"/>
      <c r="D111" s="51"/>
      <c r="E111" s="51"/>
      <c r="F111" s="52"/>
      <c r="G111" s="13"/>
      <c r="H111" s="22"/>
      <c r="I111" s="22"/>
      <c r="J111" s="22"/>
    </row>
    <row r="112" spans="1:10" x14ac:dyDescent="0.25">
      <c r="A112" s="50" t="s">
        <v>177</v>
      </c>
      <c r="B112" s="51"/>
      <c r="C112" s="51"/>
      <c r="D112" s="51"/>
      <c r="E112" s="51"/>
      <c r="F112" s="52"/>
      <c r="G112" s="13"/>
      <c r="H112" s="22"/>
      <c r="I112" s="22"/>
      <c r="J112" s="22"/>
    </row>
    <row r="113" spans="1:10" x14ac:dyDescent="0.25">
      <c r="A113" s="50" t="s">
        <v>178</v>
      </c>
      <c r="B113" s="51"/>
      <c r="C113" s="51"/>
      <c r="D113" s="51"/>
      <c r="E113" s="51"/>
      <c r="F113" s="52"/>
      <c r="G113" s="13"/>
      <c r="H113" s="22"/>
      <c r="I113" s="22"/>
      <c r="J113" s="22"/>
    </row>
    <row r="114" spans="1:10" x14ac:dyDescent="0.25">
      <c r="A114" s="50" t="s">
        <v>179</v>
      </c>
      <c r="B114" s="51"/>
      <c r="C114" s="51"/>
      <c r="D114" s="51"/>
      <c r="E114" s="51"/>
      <c r="F114" s="52"/>
      <c r="G114" s="13"/>
      <c r="H114" s="22"/>
      <c r="I114" s="22"/>
      <c r="J114" s="22"/>
    </row>
    <row r="115" spans="1:10" x14ac:dyDescent="0.25">
      <c r="A115" s="50" t="s">
        <v>180</v>
      </c>
      <c r="B115" s="51"/>
      <c r="C115" s="51"/>
      <c r="D115" s="51"/>
      <c r="E115" s="51"/>
      <c r="F115" s="52"/>
      <c r="G115" s="13"/>
      <c r="H115" s="22"/>
      <c r="I115" s="22"/>
      <c r="J115" s="22"/>
    </row>
    <row r="116" spans="1:10" x14ac:dyDescent="0.25">
      <c r="A116" s="50" t="s">
        <v>181</v>
      </c>
      <c r="B116" s="51"/>
      <c r="C116" s="51"/>
      <c r="D116" s="51"/>
      <c r="E116" s="51"/>
      <c r="F116" s="52"/>
      <c r="G116" s="13"/>
      <c r="H116" s="22"/>
      <c r="I116" s="22"/>
      <c r="J116" s="22"/>
    </row>
    <row r="117" spans="1:10" x14ac:dyDescent="0.25">
      <c r="A117" s="50" t="s">
        <v>182</v>
      </c>
      <c r="B117" s="51"/>
      <c r="C117" s="51"/>
      <c r="D117" s="51"/>
      <c r="E117" s="51"/>
      <c r="F117" s="52"/>
      <c r="G117" s="13"/>
      <c r="H117" s="22"/>
      <c r="I117" s="22"/>
      <c r="J117" s="22"/>
    </row>
    <row r="118" spans="1:10" x14ac:dyDescent="0.25">
      <c r="A118" s="50" t="s">
        <v>183</v>
      </c>
      <c r="B118" s="51"/>
      <c r="C118" s="51"/>
      <c r="D118" s="51"/>
      <c r="E118" s="51"/>
      <c r="F118" s="52"/>
      <c r="G118" s="13"/>
      <c r="H118" s="22"/>
      <c r="I118" s="22"/>
      <c r="J118" s="22"/>
    </row>
    <row r="119" spans="1:10" x14ac:dyDescent="0.25">
      <c r="A119" s="50" t="s">
        <v>184</v>
      </c>
      <c r="B119" s="51"/>
      <c r="C119" s="51"/>
      <c r="D119" s="51"/>
      <c r="E119" s="51"/>
      <c r="F119" s="52"/>
      <c r="G119" s="13"/>
      <c r="H119" s="22"/>
      <c r="I119" s="22"/>
      <c r="J119" s="22"/>
    </row>
    <row r="120" spans="1:10" x14ac:dyDescent="0.25">
      <c r="A120" s="50" t="s">
        <v>185</v>
      </c>
      <c r="B120" s="51"/>
      <c r="C120" s="51"/>
      <c r="D120" s="51"/>
      <c r="E120" s="51"/>
      <c r="F120" s="52"/>
      <c r="G120" s="13"/>
      <c r="H120" s="22"/>
      <c r="I120" s="22"/>
      <c r="J120" s="22"/>
    </row>
    <row r="121" spans="1:10" x14ac:dyDescent="0.25">
      <c r="A121" s="50" t="s">
        <v>186</v>
      </c>
      <c r="B121" s="51"/>
      <c r="C121" s="51"/>
      <c r="D121" s="51"/>
      <c r="E121" s="51"/>
      <c r="F121" s="52"/>
      <c r="G121" s="13"/>
      <c r="H121" s="22"/>
      <c r="I121" s="22"/>
      <c r="J121" s="22"/>
    </row>
    <row r="122" spans="1:10" x14ac:dyDescent="0.25">
      <c r="A122" s="50" t="s">
        <v>187</v>
      </c>
      <c r="B122" s="51"/>
      <c r="C122" s="51"/>
      <c r="D122" s="51"/>
      <c r="E122" s="51"/>
      <c r="F122" s="52"/>
      <c r="G122" s="13"/>
      <c r="H122" s="22"/>
      <c r="I122" s="22"/>
      <c r="J122" s="22"/>
    </row>
    <row r="123" spans="1:10" x14ac:dyDescent="0.25">
      <c r="A123" s="50" t="s">
        <v>188</v>
      </c>
      <c r="B123" s="51"/>
      <c r="C123" s="51"/>
      <c r="D123" s="51"/>
      <c r="E123" s="51"/>
      <c r="F123" s="52"/>
      <c r="G123" s="13"/>
      <c r="H123" s="22"/>
      <c r="I123" s="22"/>
      <c r="J123" s="22"/>
    </row>
    <row r="124" spans="1:10" x14ac:dyDescent="0.25">
      <c r="A124" s="50" t="s">
        <v>189</v>
      </c>
      <c r="B124" s="51"/>
      <c r="C124" s="51"/>
      <c r="D124" s="51"/>
      <c r="E124" s="51"/>
      <c r="F124" s="52"/>
      <c r="G124" s="13"/>
      <c r="H124" s="22"/>
      <c r="I124" s="22"/>
      <c r="J124" s="22"/>
    </row>
    <row r="125" spans="1:10" x14ac:dyDescent="0.25">
      <c r="A125" s="50" t="s">
        <v>190</v>
      </c>
      <c r="B125" s="51"/>
      <c r="C125" s="51"/>
      <c r="D125" s="51"/>
      <c r="E125" s="51"/>
      <c r="F125" s="52"/>
      <c r="G125" s="13"/>
      <c r="H125" s="22"/>
      <c r="I125" s="22"/>
      <c r="J125" s="22"/>
    </row>
    <row r="126" spans="1:10" x14ac:dyDescent="0.25">
      <c r="A126" s="50" t="s">
        <v>191</v>
      </c>
      <c r="B126" s="51"/>
      <c r="C126" s="51"/>
      <c r="D126" s="51"/>
      <c r="E126" s="51"/>
      <c r="F126" s="52"/>
      <c r="G126" s="13"/>
      <c r="H126" s="22"/>
      <c r="I126" s="22"/>
      <c r="J126" s="22"/>
    </row>
    <row r="127" spans="1:10" x14ac:dyDescent="0.25">
      <c r="A127" s="50" t="s">
        <v>192</v>
      </c>
      <c r="B127" s="51"/>
      <c r="C127" s="51"/>
      <c r="D127" s="51"/>
      <c r="E127" s="51"/>
      <c r="F127" s="52"/>
      <c r="G127" s="13"/>
      <c r="H127" s="22"/>
      <c r="I127" s="22"/>
      <c r="J127" s="22"/>
    </row>
    <row r="128" spans="1:10" x14ac:dyDescent="0.25">
      <c r="A128" s="50" t="s">
        <v>193</v>
      </c>
      <c r="B128" s="51"/>
      <c r="C128" s="51"/>
      <c r="D128" s="51"/>
      <c r="E128" s="51"/>
      <c r="F128" s="52"/>
      <c r="G128" s="13"/>
      <c r="H128" s="22"/>
      <c r="I128" s="22"/>
      <c r="J128" s="22"/>
    </row>
    <row r="129" spans="1:10" x14ac:dyDescent="0.25">
      <c r="A129" s="50" t="s">
        <v>194</v>
      </c>
      <c r="B129" s="51"/>
      <c r="C129" s="51"/>
      <c r="D129" s="51"/>
      <c r="E129" s="51"/>
      <c r="F129" s="52"/>
      <c r="G129" s="13"/>
      <c r="H129" s="22"/>
      <c r="I129" s="22"/>
      <c r="J129" s="22"/>
    </row>
    <row r="130" spans="1:10" x14ac:dyDescent="0.25">
      <c r="A130" s="50" t="s">
        <v>195</v>
      </c>
      <c r="B130" s="51"/>
      <c r="C130" s="51"/>
      <c r="D130" s="51"/>
      <c r="E130" s="51"/>
      <c r="F130" s="52"/>
      <c r="G130" s="13"/>
      <c r="H130" s="22"/>
      <c r="I130" s="22"/>
      <c r="J130" s="22"/>
    </row>
    <row r="131" spans="1:10" x14ac:dyDescent="0.25">
      <c r="A131" s="50" t="s">
        <v>196</v>
      </c>
      <c r="B131" s="51"/>
      <c r="C131" s="51"/>
      <c r="D131" s="51"/>
      <c r="E131" s="51"/>
      <c r="F131" s="52"/>
      <c r="G131" s="13"/>
      <c r="H131" s="22"/>
      <c r="I131" s="22"/>
      <c r="J131" s="22"/>
    </row>
    <row r="132" spans="1:10" x14ac:dyDescent="0.25">
      <c r="A132" s="50" t="s">
        <v>197</v>
      </c>
      <c r="B132" s="51"/>
      <c r="C132" s="51"/>
      <c r="D132" s="51"/>
      <c r="E132" s="51"/>
      <c r="F132" s="52"/>
      <c r="G132" s="13"/>
      <c r="H132" s="22"/>
      <c r="I132" s="22"/>
      <c r="J132" s="22"/>
    </row>
    <row r="133" spans="1:10" x14ac:dyDescent="0.25">
      <c r="A133" s="50" t="s">
        <v>198</v>
      </c>
      <c r="B133" s="51"/>
      <c r="C133" s="51"/>
      <c r="D133" s="51"/>
      <c r="E133" s="51"/>
      <c r="F133" s="52"/>
      <c r="G133" s="13"/>
      <c r="H133" s="22"/>
      <c r="I133" s="22"/>
      <c r="J133" s="22"/>
    </row>
    <row r="134" spans="1:10" x14ac:dyDescent="0.25">
      <c r="A134" s="50" t="s">
        <v>199</v>
      </c>
      <c r="B134" s="51"/>
      <c r="C134" s="51"/>
      <c r="D134" s="51"/>
      <c r="E134" s="51"/>
      <c r="F134" s="52"/>
      <c r="G134" s="13"/>
      <c r="H134" s="22"/>
      <c r="I134" s="22"/>
      <c r="J134" s="22"/>
    </row>
    <row r="135" spans="1:10" x14ac:dyDescent="0.25">
      <c r="A135" s="50" t="s">
        <v>200</v>
      </c>
      <c r="B135" s="51"/>
      <c r="C135" s="51"/>
      <c r="D135" s="51"/>
      <c r="E135" s="51"/>
      <c r="F135" s="52"/>
      <c r="G135" s="13"/>
      <c r="H135" s="22"/>
      <c r="I135" s="22"/>
      <c r="J135" s="22"/>
    </row>
    <row r="136" spans="1:10" x14ac:dyDescent="0.25">
      <c r="A136" s="50" t="s">
        <v>201</v>
      </c>
      <c r="B136" s="51"/>
      <c r="C136" s="51"/>
      <c r="D136" s="51"/>
      <c r="E136" s="51"/>
      <c r="F136" s="52"/>
      <c r="G136" s="13"/>
      <c r="H136" s="22"/>
      <c r="I136" s="22"/>
      <c r="J136" s="22"/>
    </row>
    <row r="137" spans="1:10" x14ac:dyDescent="0.25">
      <c r="A137" s="50" t="s">
        <v>202</v>
      </c>
      <c r="B137" s="51"/>
      <c r="C137" s="51"/>
      <c r="D137" s="51"/>
      <c r="E137" s="51"/>
      <c r="F137" s="52"/>
      <c r="G137" s="13"/>
      <c r="H137" s="22"/>
      <c r="I137" s="22"/>
      <c r="J137" s="22"/>
    </row>
    <row r="138" spans="1:10" x14ac:dyDescent="0.25">
      <c r="A138" s="50" t="s">
        <v>203</v>
      </c>
      <c r="B138" s="51"/>
      <c r="C138" s="51"/>
      <c r="D138" s="51"/>
      <c r="E138" s="51"/>
      <c r="F138" s="52"/>
      <c r="G138" s="13"/>
      <c r="H138" s="22"/>
      <c r="I138" s="22"/>
      <c r="J138" s="22"/>
    </row>
    <row r="139" spans="1:10" x14ac:dyDescent="0.25">
      <c r="A139" s="50" t="s">
        <v>204</v>
      </c>
      <c r="B139" s="51"/>
      <c r="C139" s="51"/>
      <c r="D139" s="51"/>
      <c r="E139" s="51"/>
      <c r="F139" s="52"/>
      <c r="G139" s="13"/>
      <c r="H139" s="22"/>
      <c r="I139" s="22"/>
      <c r="J139" s="22"/>
    </row>
    <row r="140" spans="1:10" x14ac:dyDescent="0.25">
      <c r="A140" s="50" t="s">
        <v>205</v>
      </c>
      <c r="B140" s="51"/>
      <c r="C140" s="51"/>
      <c r="D140" s="51"/>
      <c r="E140" s="51"/>
      <c r="F140" s="52"/>
      <c r="G140" s="13"/>
      <c r="H140" s="22"/>
      <c r="I140" s="22"/>
      <c r="J140" s="22"/>
    </row>
    <row r="141" spans="1:10" x14ac:dyDescent="0.25">
      <c r="A141" s="50" t="s">
        <v>206</v>
      </c>
      <c r="B141" s="51"/>
      <c r="C141" s="51"/>
      <c r="D141" s="51"/>
      <c r="E141" s="51"/>
      <c r="F141" s="52"/>
      <c r="G141" s="13"/>
      <c r="H141" s="22"/>
      <c r="I141" s="22"/>
      <c r="J141" s="22"/>
    </row>
    <row r="142" spans="1:10" x14ac:dyDescent="0.25">
      <c r="A142" s="50" t="s">
        <v>207</v>
      </c>
      <c r="B142" s="51"/>
      <c r="C142" s="51"/>
      <c r="D142" s="51"/>
      <c r="E142" s="51"/>
      <c r="F142" s="52"/>
      <c r="G142" s="13"/>
      <c r="H142" s="22"/>
      <c r="I142" s="22"/>
      <c r="J142" s="22"/>
    </row>
    <row r="143" spans="1:10" x14ac:dyDescent="0.25">
      <c r="A143" s="50" t="s">
        <v>208</v>
      </c>
      <c r="B143" s="51"/>
      <c r="C143" s="51"/>
      <c r="D143" s="51"/>
      <c r="E143" s="51"/>
      <c r="F143" s="52"/>
      <c r="G143" s="13"/>
      <c r="H143" s="22"/>
      <c r="I143" s="22"/>
      <c r="J143" s="22"/>
    </row>
    <row r="144" spans="1:10" x14ac:dyDescent="0.25">
      <c r="A144" s="50" t="s">
        <v>209</v>
      </c>
      <c r="B144" s="51"/>
      <c r="C144" s="51"/>
      <c r="D144" s="51"/>
      <c r="E144" s="51"/>
      <c r="F144" s="52"/>
      <c r="G144" s="42"/>
      <c r="H144" s="42"/>
      <c r="I144" s="42"/>
      <c r="J144" s="42"/>
    </row>
    <row r="145" spans="1:10" x14ac:dyDescent="0.25">
      <c r="A145" s="50" t="s">
        <v>210</v>
      </c>
      <c r="B145" s="51"/>
      <c r="C145" s="51"/>
      <c r="D145" s="51"/>
      <c r="E145" s="51"/>
      <c r="F145" s="52"/>
      <c r="G145" s="42"/>
      <c r="H145" s="42"/>
      <c r="I145" s="42"/>
      <c r="J145" s="42"/>
    </row>
    <row r="146" spans="1:10" x14ac:dyDescent="0.25">
      <c r="A146" s="50" t="s">
        <v>211</v>
      </c>
      <c r="B146" s="51"/>
      <c r="C146" s="51"/>
      <c r="D146" s="51"/>
      <c r="E146" s="51"/>
      <c r="F146" s="52"/>
      <c r="G146" s="42"/>
      <c r="H146" s="42"/>
      <c r="I146" s="42"/>
      <c r="J146" s="42"/>
    </row>
    <row r="147" spans="1:10" x14ac:dyDescent="0.25">
      <c r="A147" s="50" t="s">
        <v>212</v>
      </c>
      <c r="B147" s="51"/>
      <c r="C147" s="51"/>
      <c r="D147" s="51"/>
      <c r="E147" s="51"/>
      <c r="F147" s="52"/>
      <c r="G147" s="42"/>
      <c r="H147" s="42"/>
      <c r="I147" s="42"/>
      <c r="J147" s="42"/>
    </row>
    <row r="148" spans="1:10" x14ac:dyDescent="0.25">
      <c r="A148" s="50" t="s">
        <v>213</v>
      </c>
      <c r="B148" s="51"/>
      <c r="C148" s="51"/>
      <c r="D148" s="51"/>
      <c r="E148" s="51"/>
      <c r="F148" s="52"/>
      <c r="G148" s="42"/>
      <c r="H148" s="42"/>
      <c r="I148" s="42"/>
      <c r="J148" s="42"/>
    </row>
    <row r="149" spans="1:10" x14ac:dyDescent="0.25">
      <c r="A149" s="50" t="s">
        <v>214</v>
      </c>
      <c r="B149" s="51"/>
      <c r="C149" s="51"/>
      <c r="D149" s="51"/>
      <c r="E149" s="51"/>
      <c r="F149" s="52"/>
      <c r="G149" s="42"/>
      <c r="H149" s="42"/>
      <c r="I149" s="42"/>
      <c r="J149" s="42"/>
    </row>
    <row r="150" spans="1:10" x14ac:dyDescent="0.25">
      <c r="A150" s="50" t="s">
        <v>215</v>
      </c>
      <c r="B150" s="51"/>
      <c r="C150" s="51"/>
      <c r="D150" s="51"/>
      <c r="E150" s="51"/>
      <c r="F150" s="52"/>
      <c r="G150" s="42"/>
      <c r="H150" s="42"/>
      <c r="I150" s="42"/>
      <c r="J150" s="42"/>
    </row>
    <row r="151" spans="1:10" x14ac:dyDescent="0.25">
      <c r="A151" s="50" t="s">
        <v>216</v>
      </c>
      <c r="B151" s="51"/>
      <c r="C151" s="51"/>
      <c r="D151" s="51"/>
      <c r="E151" s="51"/>
      <c r="F151" s="52"/>
      <c r="G151" s="42"/>
      <c r="H151" s="42"/>
      <c r="I151" s="42"/>
      <c r="J151" s="42"/>
    </row>
    <row r="152" spans="1:10" x14ac:dyDescent="0.25">
      <c r="A152" s="50" t="s">
        <v>217</v>
      </c>
      <c r="B152" s="51"/>
      <c r="C152" s="51"/>
      <c r="D152" s="51"/>
      <c r="E152" s="51"/>
      <c r="F152" s="52"/>
      <c r="G152" s="42"/>
      <c r="H152" s="42"/>
      <c r="I152" s="42"/>
      <c r="J152" s="42"/>
    </row>
    <row r="153" spans="1:10" x14ac:dyDescent="0.25">
      <c r="A153" s="50" t="s">
        <v>218</v>
      </c>
      <c r="B153" s="51"/>
      <c r="C153" s="51"/>
      <c r="D153" s="51"/>
      <c r="E153" s="51"/>
      <c r="F153" s="52"/>
      <c r="G153" s="42"/>
      <c r="H153" s="42"/>
      <c r="I153" s="42"/>
      <c r="J153" s="42"/>
    </row>
    <row r="154" spans="1:10" x14ac:dyDescent="0.25">
      <c r="A154" s="50" t="s">
        <v>219</v>
      </c>
      <c r="B154" s="51"/>
      <c r="C154" s="51"/>
      <c r="D154" s="51"/>
      <c r="E154" s="51"/>
      <c r="F154" s="52"/>
      <c r="G154" s="42"/>
      <c r="H154" s="42"/>
      <c r="I154" s="42"/>
      <c r="J154" s="42"/>
    </row>
    <row r="155" spans="1:10" x14ac:dyDescent="0.25">
      <c r="A155" s="50" t="s">
        <v>220</v>
      </c>
      <c r="B155" s="51"/>
      <c r="C155" s="51"/>
      <c r="D155" s="51"/>
      <c r="E155" s="51"/>
      <c r="F155" s="52"/>
      <c r="G155" s="42"/>
      <c r="H155" s="42"/>
      <c r="I155" s="42"/>
      <c r="J155" s="42"/>
    </row>
    <row r="156" spans="1:10" x14ac:dyDescent="0.25">
      <c r="A156" s="50" t="s">
        <v>221</v>
      </c>
      <c r="B156" s="51"/>
      <c r="C156" s="51"/>
      <c r="D156" s="51"/>
      <c r="E156" s="51"/>
      <c r="F156" s="52"/>
      <c r="G156" s="42"/>
      <c r="H156" s="42"/>
      <c r="I156" s="42"/>
      <c r="J156" s="42"/>
    </row>
    <row r="157" spans="1:10" x14ac:dyDescent="0.25">
      <c r="A157" s="50" t="s">
        <v>222</v>
      </c>
      <c r="B157" s="51"/>
      <c r="C157" s="51"/>
      <c r="D157" s="51"/>
      <c r="E157" s="51"/>
      <c r="F157" s="52"/>
      <c r="G157" s="42"/>
      <c r="H157" s="42"/>
      <c r="I157" s="42"/>
      <c r="J157" s="42"/>
    </row>
    <row r="158" spans="1:10" x14ac:dyDescent="0.25">
      <c r="A158" s="50" t="s">
        <v>223</v>
      </c>
      <c r="B158" s="51"/>
      <c r="C158" s="51"/>
      <c r="D158" s="51"/>
      <c r="E158" s="51"/>
      <c r="F158" s="52"/>
      <c r="G158" s="42"/>
      <c r="H158" s="42"/>
      <c r="I158" s="42"/>
      <c r="J158" s="42"/>
    </row>
    <row r="159" spans="1:10" x14ac:dyDescent="0.25">
      <c r="A159" s="50" t="s">
        <v>224</v>
      </c>
      <c r="B159" s="51"/>
      <c r="C159" s="51"/>
      <c r="D159" s="51"/>
      <c r="E159" s="51"/>
      <c r="F159" s="52"/>
      <c r="G159" s="42"/>
      <c r="H159" s="42"/>
      <c r="I159" s="42"/>
      <c r="J159" s="42"/>
    </row>
    <row r="160" spans="1:10" x14ac:dyDescent="0.25">
      <c r="A160" s="50" t="s">
        <v>225</v>
      </c>
      <c r="B160" s="51"/>
      <c r="C160" s="51"/>
      <c r="D160" s="51"/>
      <c r="E160" s="51"/>
      <c r="F160" s="52"/>
      <c r="G160" s="42"/>
      <c r="H160" s="42"/>
      <c r="I160" s="42"/>
      <c r="J160" s="42"/>
    </row>
    <row r="161" spans="1:10" x14ac:dyDescent="0.25">
      <c r="A161" s="50" t="s">
        <v>226</v>
      </c>
      <c r="B161" s="51"/>
      <c r="C161" s="51"/>
      <c r="D161" s="51"/>
      <c r="E161" s="51"/>
      <c r="F161" s="52"/>
      <c r="G161" s="42"/>
      <c r="H161" s="42"/>
      <c r="I161" s="42"/>
      <c r="J161" s="42"/>
    </row>
    <row r="162" spans="1:10" x14ac:dyDescent="0.25">
      <c r="A162" s="50" t="s">
        <v>227</v>
      </c>
      <c r="B162" s="51"/>
      <c r="C162" s="51"/>
      <c r="D162" s="51"/>
      <c r="E162" s="51"/>
      <c r="F162" s="52"/>
      <c r="G162" s="42"/>
      <c r="H162" s="42"/>
      <c r="I162" s="42"/>
      <c r="J162" s="42"/>
    </row>
    <row r="163" spans="1:10" x14ac:dyDescent="0.25">
      <c r="A163" s="50" t="s">
        <v>228</v>
      </c>
      <c r="B163" s="51"/>
      <c r="C163" s="51"/>
      <c r="D163" s="51"/>
      <c r="E163" s="51"/>
      <c r="F163" s="52"/>
      <c r="G163" s="42"/>
      <c r="H163" s="42"/>
      <c r="I163" s="42"/>
      <c r="J163" s="42"/>
    </row>
    <row r="165" spans="1:10" x14ac:dyDescent="0.25">
      <c r="A165" s="44" t="s">
        <v>261</v>
      </c>
    </row>
    <row r="166" spans="1:10" x14ac:dyDescent="0.25">
      <c r="A166" s="43"/>
    </row>
    <row r="167" spans="1:10" x14ac:dyDescent="0.25">
      <c r="A167" s="45" t="s">
        <v>262</v>
      </c>
    </row>
    <row r="168" spans="1:10" x14ac:dyDescent="0.25">
      <c r="A168" s="45" t="s">
        <v>10</v>
      </c>
    </row>
  </sheetData>
  <mergeCells count="80">
    <mergeCell ref="A95:F95"/>
    <mergeCell ref="B1:J1"/>
    <mergeCell ref="A2:J2"/>
    <mergeCell ref="A25:I25"/>
    <mergeCell ref="A39:I39"/>
    <mergeCell ref="A88:F88"/>
    <mergeCell ref="A89:F89"/>
    <mergeCell ref="A90:F90"/>
    <mergeCell ref="A91:F91"/>
    <mergeCell ref="A92:F92"/>
    <mergeCell ref="A93:F93"/>
    <mergeCell ref="A94:F94"/>
    <mergeCell ref="A107:F107"/>
    <mergeCell ref="A96:F96"/>
    <mergeCell ref="A97:F97"/>
    <mergeCell ref="A98:F98"/>
    <mergeCell ref="A99:F99"/>
    <mergeCell ref="A100:F100"/>
    <mergeCell ref="A101:F101"/>
    <mergeCell ref="A102:F102"/>
    <mergeCell ref="A103:F103"/>
    <mergeCell ref="A104:F104"/>
    <mergeCell ref="A105:F105"/>
    <mergeCell ref="A106:F106"/>
    <mergeCell ref="A119:F119"/>
    <mergeCell ref="A108:F108"/>
    <mergeCell ref="A109:F109"/>
    <mergeCell ref="A110:F110"/>
    <mergeCell ref="A111:F111"/>
    <mergeCell ref="A112:F112"/>
    <mergeCell ref="A113:F113"/>
    <mergeCell ref="A114:F114"/>
    <mergeCell ref="A115:F115"/>
    <mergeCell ref="A116:F116"/>
    <mergeCell ref="A117:F117"/>
    <mergeCell ref="A118:F118"/>
    <mergeCell ref="A131:F131"/>
    <mergeCell ref="A120:F120"/>
    <mergeCell ref="A121:F121"/>
    <mergeCell ref="A122:F122"/>
    <mergeCell ref="A123:F123"/>
    <mergeCell ref="A124:F124"/>
    <mergeCell ref="A125:F125"/>
    <mergeCell ref="A126:F126"/>
    <mergeCell ref="A127:F127"/>
    <mergeCell ref="A128:F128"/>
    <mergeCell ref="A129:F129"/>
    <mergeCell ref="A130:F130"/>
    <mergeCell ref="A143:F143"/>
    <mergeCell ref="A132:F132"/>
    <mergeCell ref="A133:F133"/>
    <mergeCell ref="A134:F134"/>
    <mergeCell ref="A135:F135"/>
    <mergeCell ref="A136:F136"/>
    <mergeCell ref="A137:F137"/>
    <mergeCell ref="A138:F138"/>
    <mergeCell ref="A139:F139"/>
    <mergeCell ref="A140:F140"/>
    <mergeCell ref="A141:F141"/>
    <mergeCell ref="A142:F142"/>
    <mergeCell ref="A155:F155"/>
    <mergeCell ref="A144:F144"/>
    <mergeCell ref="A145:F145"/>
    <mergeCell ref="A146:F146"/>
    <mergeCell ref="A147:F147"/>
    <mergeCell ref="A148:F148"/>
    <mergeCell ref="A149:F149"/>
    <mergeCell ref="A150:F150"/>
    <mergeCell ref="A151:F151"/>
    <mergeCell ref="A152:F152"/>
    <mergeCell ref="A153:F153"/>
    <mergeCell ref="A154:F154"/>
    <mergeCell ref="A162:F162"/>
    <mergeCell ref="A163:F163"/>
    <mergeCell ref="A156:F156"/>
    <mergeCell ref="A157:F157"/>
    <mergeCell ref="A158:F158"/>
    <mergeCell ref="A159:F159"/>
    <mergeCell ref="A160:F160"/>
    <mergeCell ref="A161:F161"/>
  </mergeCells>
  <dataValidations count="4">
    <dataValidation type="list" allowBlank="1" sqref="B4:B10" xr:uid="{7F9C9A21-7171-4FCB-9DD6-D0D8FA2562E8}">
      <formula1>"DAS,DAS-1,DAS-2,DAS-3,DAS-4,DAS-5,CAA-1,CAA-2,CAA-3,CAA-4,CAA-5"</formula1>
    </dataValidation>
    <dataValidation type="list" allowBlank="1" sqref="B27:B30" xr:uid="{4F5893CE-4A90-475D-AAD4-03D26E163C36}">
      <formula1>"FDA,FDA-1,FDA-2,FDA-3,FDA-4"</formula1>
    </dataValidation>
    <dataValidation type="list" allowBlank="1" sqref="B41:B75" xr:uid="{C7C57908-E83D-4881-A01A-19A2DE3AAC3E}">
      <formula1>"FGS-1,FGS-2,FGS-3,FGA-1,FGA-2,FGA-3"</formula1>
    </dataValidation>
    <dataValidation type="list" allowBlank="1" sqref="D41:D75 D4:D10 D27:D30" xr:uid="{D0547F81-255C-419A-A790-6F200609C3B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67E76-E866-4655-AB06-CCBE4BEC9990}">
  <sheetPr>
    <tabColor rgb="FFFFFF00"/>
  </sheetPr>
  <dimension ref="A1:I170"/>
  <sheetViews>
    <sheetView workbookViewId="0">
      <selection activeCell="F15" sqref="F15"/>
    </sheetView>
  </sheetViews>
  <sheetFormatPr defaultRowHeight="15" x14ac:dyDescent="0.25"/>
  <cols>
    <col min="1" max="1" width="82.140625" customWidth="1"/>
    <col min="3" max="3" width="17.5703125" customWidth="1"/>
    <col min="5" max="5" width="11.85546875" customWidth="1"/>
    <col min="6" max="6" width="59.42578125" customWidth="1"/>
    <col min="7" max="7" width="17.140625" customWidth="1"/>
    <col min="8" max="8" width="21.140625" customWidth="1"/>
    <col min="9" max="9" width="16.7109375" customWidth="1"/>
  </cols>
  <sheetData>
    <row r="1" spans="1:9" x14ac:dyDescent="0.25">
      <c r="A1" s="2">
        <v>44784</v>
      </c>
    </row>
    <row r="3" spans="1:9" ht="45" x14ac:dyDescent="0.25">
      <c r="A3" s="4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5" t="s">
        <v>21</v>
      </c>
    </row>
    <row r="4" spans="1:9" x14ac:dyDescent="0.25">
      <c r="A4" s="14" t="s">
        <v>23</v>
      </c>
      <c r="B4" s="7" t="s">
        <v>0</v>
      </c>
      <c r="C4" s="9" t="s">
        <v>24</v>
      </c>
      <c r="D4" s="9" t="s">
        <v>25</v>
      </c>
      <c r="E4" s="10">
        <v>1</v>
      </c>
      <c r="F4" s="14" t="s">
        <v>26</v>
      </c>
      <c r="G4" s="11">
        <v>0</v>
      </c>
      <c r="H4" s="11">
        <v>8479.34</v>
      </c>
      <c r="I4" s="11">
        <v>7973.3</v>
      </c>
    </row>
    <row r="5" spans="1:9" x14ac:dyDescent="0.25">
      <c r="A5" s="14" t="s">
        <v>27</v>
      </c>
      <c r="B5" s="7" t="s">
        <v>2</v>
      </c>
      <c r="C5" s="9" t="s">
        <v>28</v>
      </c>
      <c r="D5" s="9" t="s">
        <v>29</v>
      </c>
      <c r="E5" s="10">
        <v>1</v>
      </c>
      <c r="F5" s="14" t="s">
        <v>30</v>
      </c>
      <c r="G5" s="11">
        <v>0</v>
      </c>
      <c r="H5" s="11">
        <v>930.22</v>
      </c>
      <c r="I5" s="11">
        <v>3720.87</v>
      </c>
    </row>
    <row r="6" spans="1:9" x14ac:dyDescent="0.25">
      <c r="A6" s="14" t="s">
        <v>31</v>
      </c>
      <c r="B6" s="7" t="s">
        <v>9</v>
      </c>
      <c r="C6" s="9" t="s">
        <v>32</v>
      </c>
      <c r="D6" s="9" t="s">
        <v>29</v>
      </c>
      <c r="E6" s="10">
        <v>1</v>
      </c>
      <c r="F6" s="14" t="s">
        <v>33</v>
      </c>
      <c r="G6" s="11">
        <v>0</v>
      </c>
      <c r="H6" s="11">
        <v>431.89</v>
      </c>
      <c r="I6" s="11">
        <v>1727.55</v>
      </c>
    </row>
    <row r="7" spans="1:9" x14ac:dyDescent="0.25">
      <c r="A7" s="14" t="s">
        <v>34</v>
      </c>
      <c r="B7" s="7" t="s">
        <v>35</v>
      </c>
      <c r="C7" s="9" t="s">
        <v>36</v>
      </c>
      <c r="D7" s="9" t="s">
        <v>29</v>
      </c>
      <c r="E7" s="10">
        <v>1</v>
      </c>
      <c r="F7" s="14" t="s">
        <v>37</v>
      </c>
      <c r="G7" s="11">
        <v>0</v>
      </c>
      <c r="H7" s="11">
        <v>265.77999999999997</v>
      </c>
      <c r="I7" s="11">
        <v>1063.1099999999999</v>
      </c>
    </row>
    <row r="8" spans="1:9" x14ac:dyDescent="0.25">
      <c r="A8" s="14" t="s">
        <v>38</v>
      </c>
      <c r="B8" s="7" t="s">
        <v>8</v>
      </c>
      <c r="C8" s="9" t="s">
        <v>39</v>
      </c>
      <c r="D8" s="9" t="s">
        <v>29</v>
      </c>
      <c r="E8" s="10">
        <v>1</v>
      </c>
      <c r="F8" s="14" t="s">
        <v>40</v>
      </c>
      <c r="G8" s="11">
        <v>0</v>
      </c>
      <c r="H8" s="11">
        <v>664.44</v>
      </c>
      <c r="I8" s="11">
        <v>2657.77</v>
      </c>
    </row>
    <row r="9" spans="1:9" x14ac:dyDescent="0.25">
      <c r="A9" s="14" t="s">
        <v>41</v>
      </c>
      <c r="B9" s="7" t="s">
        <v>8</v>
      </c>
      <c r="C9" s="9" t="s">
        <v>42</v>
      </c>
      <c r="D9" s="9" t="s">
        <v>29</v>
      </c>
      <c r="E9" s="10">
        <v>1</v>
      </c>
      <c r="F9" s="14" t="s">
        <v>248</v>
      </c>
      <c r="G9" s="11">
        <v>0</v>
      </c>
      <c r="H9" s="11">
        <v>664.44</v>
      </c>
      <c r="I9" s="11">
        <v>2657.77</v>
      </c>
    </row>
    <row r="10" spans="1:9" x14ac:dyDescent="0.25">
      <c r="A10" s="14" t="s">
        <v>43</v>
      </c>
      <c r="B10" s="9" t="s">
        <v>2</v>
      </c>
      <c r="C10" s="9" t="s">
        <v>44</v>
      </c>
      <c r="D10" s="9" t="s">
        <v>29</v>
      </c>
      <c r="E10" s="10">
        <v>1</v>
      </c>
      <c r="F10" s="14" t="s">
        <v>241</v>
      </c>
      <c r="G10" s="11">
        <v>0</v>
      </c>
      <c r="H10" s="11">
        <v>930.22</v>
      </c>
      <c r="I10" s="11">
        <v>3720.87</v>
      </c>
    </row>
    <row r="11" spans="1:9" ht="45" x14ac:dyDescent="0.25">
      <c r="A11" s="15" t="s">
        <v>45</v>
      </c>
      <c r="B11" s="15" t="s">
        <v>46</v>
      </c>
      <c r="C11" s="16" t="s">
        <v>47</v>
      </c>
      <c r="D11" s="16" t="s">
        <v>48</v>
      </c>
      <c r="E11" s="16" t="s">
        <v>49</v>
      </c>
      <c r="F11" s="17"/>
      <c r="G11" s="16" t="s">
        <v>50</v>
      </c>
      <c r="H11" s="16" t="s">
        <v>51</v>
      </c>
      <c r="I11" s="16" t="s">
        <v>52</v>
      </c>
    </row>
    <row r="12" spans="1:9" x14ac:dyDescent="0.25">
      <c r="A12" s="18" t="s">
        <v>54</v>
      </c>
      <c r="B12" s="10" t="s">
        <v>55</v>
      </c>
      <c r="C12" s="19">
        <f ca="1">SUMIFS($E$7:$E$13,$B$7:$B$13,"DAS",$D$7:$D$13,"&lt;&gt;VAGO")</f>
        <v>0</v>
      </c>
      <c r="D12" s="19">
        <f ca="1">SUMIFS($E$7:$E$13,$B$7:$B$13,"DAS",$D$7:$D$13,"VAGO")</f>
        <v>0</v>
      </c>
      <c r="E12" s="19">
        <f t="shared" ref="E12:E22" ca="1" si="0">C12+D12</f>
        <v>0</v>
      </c>
      <c r="F12" s="20"/>
      <c r="G12" s="21">
        <f ca="1">SUMIF($B$7:$B$13,"DAS",$G$7:$G$13)</f>
        <v>0</v>
      </c>
      <c r="H12" s="21">
        <f ca="1">SUMIF($B$7:$B$13,"DAS",$H$7:$H$13)</f>
        <v>0</v>
      </c>
      <c r="I12" s="21">
        <f ca="1">SUMIF($B$7:$B$13,"DAS",$I$7:$I$13)</f>
        <v>0</v>
      </c>
    </row>
    <row r="13" spans="1:9" x14ac:dyDescent="0.25">
      <c r="A13" s="18" t="s">
        <v>56</v>
      </c>
      <c r="B13" s="10" t="s">
        <v>0</v>
      </c>
      <c r="C13" s="19">
        <f ca="1">SUMIFS($E$7:$E$13,$B$7:$B$13,"DAS-1",$D$7:$D$13,"&lt;&gt;VAGO")</f>
        <v>1</v>
      </c>
      <c r="D13" s="19">
        <f ca="1">SUMIFS($E$7:$E$13,$B$7:$B$13,"DAS-1",$D$7:$D$13,"VAGO")</f>
        <v>0</v>
      </c>
      <c r="E13" s="19">
        <f t="shared" ca="1" si="0"/>
        <v>1</v>
      </c>
      <c r="F13" s="23"/>
      <c r="G13" s="21">
        <f ca="1">SUMIF($B$7:$B$13,"DAS-1",$G$7:$G$13)</f>
        <v>0</v>
      </c>
      <c r="H13" s="21">
        <f ca="1">SUMIF($B$7:$B$13,"DAS-1",$H$7:$H$13)</f>
        <v>8479.34</v>
      </c>
      <c r="I13" s="21">
        <f ca="1">SUMIF($B$7:$B$13,"DAS-1",$I$7:$I$13)</f>
        <v>7973.3</v>
      </c>
    </row>
    <row r="14" spans="1:9" x14ac:dyDescent="0.25">
      <c r="A14" s="18" t="s">
        <v>57</v>
      </c>
      <c r="B14" s="10" t="s">
        <v>58</v>
      </c>
      <c r="C14" s="19">
        <f>SUMIFS($E$7:$E$13,$B$7:$B$13,"DAS-2",$D$7:$D$13,"&lt;&gt;VAGO")</f>
        <v>0</v>
      </c>
      <c r="D14" s="19">
        <f>SUMIFS($E$7:$E$13,$B$7:$B$13,"DAS-2",$D$7:$D$13,"VAGO")</f>
        <v>0</v>
      </c>
      <c r="E14" s="19">
        <f t="shared" si="0"/>
        <v>0</v>
      </c>
      <c r="F14" s="23"/>
      <c r="G14" s="21">
        <f>SUMIF($B$7:$B$13,"DAS-2",$G$7:$G$13)</f>
        <v>0</v>
      </c>
      <c r="H14" s="21">
        <f>SUMIF($B$7:$B$13,"DAS-2",$H$7:$H$13)</f>
        <v>0</v>
      </c>
      <c r="I14" s="21">
        <f>SUMIF($B$7:$B$13,"DAS-2",$I$7:$I$13)</f>
        <v>0</v>
      </c>
    </row>
    <row r="15" spans="1:9" x14ac:dyDescent="0.25">
      <c r="A15" s="18" t="s">
        <v>59</v>
      </c>
      <c r="B15" s="10" t="s">
        <v>60</v>
      </c>
      <c r="C15" s="19">
        <f>SUMIFS($E$7:$E$13,$B$7:$B$13,"DAS-3",$D$7:$D$13,"&lt;&gt;VAGO")</f>
        <v>0</v>
      </c>
      <c r="D15" s="19">
        <f>SUMIFS($E$7:$E$13,$B$7:$B$13,"DAS-3",$D$7:$D$13,"VAGO")</f>
        <v>0</v>
      </c>
      <c r="E15" s="19">
        <f t="shared" si="0"/>
        <v>0</v>
      </c>
      <c r="F15" s="23"/>
      <c r="G15" s="21">
        <f>SUMIF($B$7:$B$13,"DAS-3",$G$7:$G$13)</f>
        <v>0</v>
      </c>
      <c r="H15" s="21">
        <f>SUMIF($B$7:$B$13,"DAS-3",$H$7:$H$13)</f>
        <v>0</v>
      </c>
      <c r="I15" s="21">
        <f>SUMIF($B$7:$B$13,"DAS-3",$I$7:$I$13)</f>
        <v>0</v>
      </c>
    </row>
    <row r="16" spans="1:9" x14ac:dyDescent="0.25">
      <c r="A16" s="24" t="s">
        <v>61</v>
      </c>
      <c r="B16" s="10" t="s">
        <v>62</v>
      </c>
      <c r="C16" s="19">
        <f>SUMIFS($E$7:$E$13,$B$7:$B$13,"DAS-4",$D$7:$D$13,"&lt;&gt;VAGO")</f>
        <v>0</v>
      </c>
      <c r="D16" s="19">
        <f>SUMIFS($E$7:$E$13,$B$7:$B$13,"DAS-4",$D$7:$D$13,"VAGO")</f>
        <v>0</v>
      </c>
      <c r="E16" s="19">
        <f t="shared" si="0"/>
        <v>0</v>
      </c>
      <c r="F16" s="25"/>
      <c r="G16" s="21">
        <f>SUMIF($B$7:$B$13,"DAS-4",$G$7:$G$13)</f>
        <v>0</v>
      </c>
      <c r="H16" s="21">
        <f>SUMIF($B$7:$B$13,"DAS-4",$H$7:$H$13)</f>
        <v>0</v>
      </c>
      <c r="I16" s="21">
        <f>SUMIF($B$7:$B$13,"DAS-4",$I$7:$I$13)</f>
        <v>0</v>
      </c>
    </row>
    <row r="17" spans="1:9" x14ac:dyDescent="0.25">
      <c r="A17" s="24" t="s">
        <v>63</v>
      </c>
      <c r="B17" s="10" t="s">
        <v>2</v>
      </c>
      <c r="C17" s="19">
        <f>SUMIFS($E$7:$E$13,$B$7:$B$13,"DAS-5",$D$7:$D$13,"&lt;&gt;VAGO")</f>
        <v>1</v>
      </c>
      <c r="D17" s="19">
        <f>SUMIFS($E$7:$E$13,$B$7:$B$13,"DAS-5",$D$7:$D$13,"VAGO")</f>
        <v>0</v>
      </c>
      <c r="E17" s="19">
        <f t="shared" si="0"/>
        <v>1</v>
      </c>
      <c r="F17" s="25"/>
      <c r="G17" s="21">
        <f>SUMIF($B$7:$B$13,"DAS-5",$G$7:$G$13)</f>
        <v>0</v>
      </c>
      <c r="H17" s="21">
        <f>SUMIF($B$7:$B$13,"DAS-5",$H$7:$H$13)</f>
        <v>930.22</v>
      </c>
      <c r="I17" s="21">
        <f>SUMIF($B$7:$B$13,"DAS-5",$I$7:$I$13)</f>
        <v>3720.87</v>
      </c>
    </row>
    <row r="18" spans="1:9" x14ac:dyDescent="0.25">
      <c r="A18" s="24" t="s">
        <v>64</v>
      </c>
      <c r="B18" s="10" t="s">
        <v>65</v>
      </c>
      <c r="C18" s="19">
        <f>SUMIFS($E$7:$E$13,$B$7:$B$13,"CAA-1",$D$7:$D$13,"&lt;&gt;VAGO")</f>
        <v>0</v>
      </c>
      <c r="D18" s="19">
        <f>SUMIFS($E$7:$E$13,$B$7:$B$13,"CAA-1",$D$7:$D$13,"VAGO")</f>
        <v>0</v>
      </c>
      <c r="E18" s="19">
        <f t="shared" si="0"/>
        <v>0</v>
      </c>
      <c r="F18" s="25"/>
      <c r="G18" s="21">
        <f>SUMIF($B$7:$B$13,"CAA-1",$G$7:$G$13)</f>
        <v>0</v>
      </c>
      <c r="H18" s="21">
        <f>SUMIF($B$7:$B$13,"CAA-1",$H$7:$H$13)</f>
        <v>0</v>
      </c>
      <c r="I18" s="21">
        <f>SUMIF($B$7:$B$13,"CAA-1",$I$7:$I$13)</f>
        <v>0</v>
      </c>
    </row>
    <row r="19" spans="1:9" x14ac:dyDescent="0.25">
      <c r="A19" s="24" t="s">
        <v>66</v>
      </c>
      <c r="B19" s="10" t="s">
        <v>8</v>
      </c>
      <c r="C19" s="19">
        <f>SUMIFS($E$7:$E$13,$B$7:$B$13,"CAA-2",$D$7:$D$13,"&lt;&gt;VAGO")</f>
        <v>2</v>
      </c>
      <c r="D19" s="19">
        <f>SUMIFS($E$7:$E$13,$B$7:$B$13,"CAA-2",$D$7:$D$13,"VAGO")</f>
        <v>0</v>
      </c>
      <c r="E19" s="19">
        <f t="shared" si="0"/>
        <v>2</v>
      </c>
      <c r="F19" s="25"/>
      <c r="G19" s="21">
        <f>SUMIF($B$7:$B$13,"CAA-2",$G$7:$G$13)</f>
        <v>0</v>
      </c>
      <c r="H19" s="21">
        <f>SUMIF($B$7:$B$13,"CAA-2",$H$7:$H$13)</f>
        <v>1328.88</v>
      </c>
      <c r="I19" s="21">
        <f>SUMIF($B$7:$B$13,"CAA-2",$I$7:$I$13)</f>
        <v>5315.54</v>
      </c>
    </row>
    <row r="20" spans="1:9" x14ac:dyDescent="0.25">
      <c r="A20" s="24" t="s">
        <v>67</v>
      </c>
      <c r="B20" s="10" t="s">
        <v>9</v>
      </c>
      <c r="C20" s="19">
        <f>SUMIFS($E$7:$E$13,$B$7:$B$13,"CAA-3",$D$7:$D$13,"&lt;&gt;VAGO")</f>
        <v>0</v>
      </c>
      <c r="D20" s="19">
        <f>SUMIFS($E$7:$E$13,$B$7:$B$13,"CAA-3",$D$7:$D$13,"VAGO")</f>
        <v>0</v>
      </c>
      <c r="E20" s="19">
        <f t="shared" si="0"/>
        <v>0</v>
      </c>
      <c r="F20" s="23"/>
      <c r="G20" s="21">
        <f>SUMIF($B$7:$B$13,"CAA-3",$G$7:$G$13)</f>
        <v>0</v>
      </c>
      <c r="H20" s="21">
        <f>SUMIF($B$7:$B$13,"CAA-3",$H$7:$H$13)</f>
        <v>0</v>
      </c>
      <c r="I20" s="21">
        <f>SUMIF($B$7:$B$13,"CAA-3",$I$7:$I$13)</f>
        <v>0</v>
      </c>
    </row>
    <row r="21" spans="1:9" x14ac:dyDescent="0.25">
      <c r="A21" s="24" t="s">
        <v>68</v>
      </c>
      <c r="B21" s="10" t="s">
        <v>35</v>
      </c>
      <c r="C21" s="19">
        <f>SUMIFS($E$7:$E$13,$B$7:$B$13,"CAA-4",$D$7:$D$13,"&lt;&gt;VAGO")</f>
        <v>1</v>
      </c>
      <c r="D21" s="19">
        <f>SUMIFS($E$7:$E$13,$B$7:$B$13,"CAA-4",$D$7:$D$13,"VAGO")</f>
        <v>0</v>
      </c>
      <c r="E21" s="19">
        <f t="shared" si="0"/>
        <v>1</v>
      </c>
      <c r="F21" s="23"/>
      <c r="G21" s="21">
        <f>SUMIF($B$7:$B$13,"CAA-4",$G$7:$G$13)</f>
        <v>0</v>
      </c>
      <c r="H21" s="21">
        <f>SUMIF($B$7:$B$13,"CAA-4",$H$7:$H$13)</f>
        <v>265.77999999999997</v>
      </c>
      <c r="I21" s="21">
        <f>SUMIF($B$7:$B$13,"CAA-4",$I$7:$I$13)</f>
        <v>1063.1099999999999</v>
      </c>
    </row>
    <row r="22" spans="1:9" x14ac:dyDescent="0.25">
      <c r="A22" s="24" t="s">
        <v>69</v>
      </c>
      <c r="B22" s="10" t="s">
        <v>70</v>
      </c>
      <c r="C22" s="19">
        <f>SUMIFS($E$7:$E$13,$B$7:$B$13,"CAA-5",$D$7:$D$13,"&lt;&gt;VAGO")</f>
        <v>0</v>
      </c>
      <c r="D22" s="19">
        <f>SUMIFS($E$7:$E$13,$B$7:$B$13,"CAA-5",$D$7:$D$13,"VAGO")</f>
        <v>0</v>
      </c>
      <c r="E22" s="19">
        <f t="shared" si="0"/>
        <v>0</v>
      </c>
      <c r="F22" s="23"/>
      <c r="G22" s="21">
        <f>SUMIF($B$7:$B$13,"CAA-5",$G$7:$G$13)</f>
        <v>0</v>
      </c>
      <c r="H22" s="21">
        <f>SUMIF($B$7:$B$13,"CAA-5",$H$7:$H$13)</f>
        <v>0</v>
      </c>
      <c r="I22" s="21">
        <f>SUMIF($B$7:$B$13,"CAA-5",$I$7:$I$13)</f>
        <v>0</v>
      </c>
    </row>
    <row r="23" spans="1:9" x14ac:dyDescent="0.25">
      <c r="A23" s="15" t="s">
        <v>71</v>
      </c>
      <c r="B23" s="17"/>
      <c r="C23" s="16">
        <f ca="1">SUM(C12:C22)</f>
        <v>7</v>
      </c>
      <c r="D23" s="16">
        <f ca="1">SUM(D12:D22)</f>
        <v>0</v>
      </c>
      <c r="E23" s="16">
        <f ca="1">SUM(E12:E22)</f>
        <v>7</v>
      </c>
      <c r="F23" s="17"/>
      <c r="G23" s="26">
        <f ca="1">SUM(G12:G22)</f>
        <v>0</v>
      </c>
      <c r="H23" s="26">
        <f ca="1">SUM(H12:H22)</f>
        <v>12366.33</v>
      </c>
      <c r="I23" s="26">
        <f ca="1">SUM(I12:I22)</f>
        <v>23521.24</v>
      </c>
    </row>
    <row r="24" spans="1:9" x14ac:dyDescent="0.25">
      <c r="A24" s="22"/>
      <c r="B24" s="22"/>
      <c r="C24" s="22"/>
      <c r="D24" s="22"/>
      <c r="E24" s="22"/>
      <c r="F24" s="22"/>
      <c r="G24" s="22"/>
      <c r="H24" s="13"/>
      <c r="I24" s="13"/>
    </row>
    <row r="25" spans="1:9" x14ac:dyDescent="0.25">
      <c r="A25" s="69" t="s">
        <v>72</v>
      </c>
      <c r="B25" s="51"/>
      <c r="C25" s="51"/>
      <c r="D25" s="51"/>
      <c r="E25" s="51"/>
      <c r="F25" s="51"/>
      <c r="G25" s="51"/>
      <c r="H25" s="51"/>
      <c r="I25" s="52"/>
    </row>
    <row r="26" spans="1:9" ht="45" x14ac:dyDescent="0.25">
      <c r="A26" s="5" t="s">
        <v>73</v>
      </c>
      <c r="B26" s="5" t="s">
        <v>74</v>
      </c>
      <c r="C26" s="5" t="s">
        <v>75</v>
      </c>
      <c r="D26" s="5" t="s">
        <v>76</v>
      </c>
      <c r="E26" s="5" t="s">
        <v>77</v>
      </c>
      <c r="F26" s="5" t="s">
        <v>78</v>
      </c>
      <c r="G26" s="5" t="s">
        <v>79</v>
      </c>
      <c r="H26" s="5" t="s">
        <v>80</v>
      </c>
      <c r="I26" s="5" t="s">
        <v>81</v>
      </c>
    </row>
    <row r="27" spans="1:9" x14ac:dyDescent="0.25">
      <c r="A27" s="39" t="s">
        <v>82</v>
      </c>
      <c r="B27" s="30" t="s">
        <v>1</v>
      </c>
      <c r="C27" s="9" t="s">
        <v>39</v>
      </c>
      <c r="D27" s="9" t="s">
        <v>25</v>
      </c>
      <c r="E27" s="10">
        <v>1</v>
      </c>
      <c r="F27" s="46" t="s">
        <v>83</v>
      </c>
      <c r="G27" s="11">
        <v>7324.77</v>
      </c>
      <c r="H27" s="11">
        <v>2657.77</v>
      </c>
      <c r="I27" s="12">
        <f t="shared" ref="I27:I30" si="1">SUM(G27:H27)</f>
        <v>9982.5400000000009</v>
      </c>
    </row>
    <row r="28" spans="1:9" x14ac:dyDescent="0.25">
      <c r="A28" s="39" t="s">
        <v>84</v>
      </c>
      <c r="B28" s="30" t="s">
        <v>3</v>
      </c>
      <c r="C28" s="9" t="s">
        <v>85</v>
      </c>
      <c r="D28" s="9" t="s">
        <v>25</v>
      </c>
      <c r="E28" s="10">
        <v>1</v>
      </c>
      <c r="F28" s="46" t="s">
        <v>86</v>
      </c>
      <c r="G28" s="11">
        <v>8075.56</v>
      </c>
      <c r="H28" s="11">
        <v>3720.87</v>
      </c>
      <c r="I28" s="12">
        <f t="shared" si="1"/>
        <v>11796.43</v>
      </c>
    </row>
    <row r="29" spans="1:9" x14ac:dyDescent="0.25">
      <c r="A29" s="39" t="s">
        <v>87</v>
      </c>
      <c r="B29" s="30" t="s">
        <v>3</v>
      </c>
      <c r="C29" s="9" t="s">
        <v>88</v>
      </c>
      <c r="D29" s="9" t="s">
        <v>25</v>
      </c>
      <c r="E29" s="10">
        <v>1</v>
      </c>
      <c r="F29" s="39" t="s">
        <v>239</v>
      </c>
      <c r="G29" s="11">
        <v>7324.77</v>
      </c>
      <c r="H29" s="11">
        <v>3720.87</v>
      </c>
      <c r="I29" s="12">
        <f t="shared" si="1"/>
        <v>11045.64</v>
      </c>
    </row>
    <row r="30" spans="1:9" x14ac:dyDescent="0.25">
      <c r="A30" s="39" t="s">
        <v>89</v>
      </c>
      <c r="B30" s="30" t="s">
        <v>3</v>
      </c>
      <c r="C30" s="9" t="s">
        <v>39</v>
      </c>
      <c r="D30" s="9" t="s">
        <v>25</v>
      </c>
      <c r="E30" s="10">
        <v>1</v>
      </c>
      <c r="F30" s="39" t="s">
        <v>240</v>
      </c>
      <c r="G30" s="11">
        <v>5512.99</v>
      </c>
      <c r="H30" s="11">
        <v>3720.87</v>
      </c>
      <c r="I30" s="12">
        <f t="shared" si="1"/>
        <v>9233.86</v>
      </c>
    </row>
    <row r="31" spans="1:9" ht="45" x14ac:dyDescent="0.25">
      <c r="A31" s="15" t="s">
        <v>90</v>
      </c>
      <c r="B31" s="15" t="s">
        <v>91</v>
      </c>
      <c r="C31" s="16" t="s">
        <v>92</v>
      </c>
      <c r="D31" s="16" t="s">
        <v>93</v>
      </c>
      <c r="E31" s="16" t="s">
        <v>94</v>
      </c>
      <c r="F31" s="32"/>
      <c r="G31" s="16" t="s">
        <v>95</v>
      </c>
      <c r="H31" s="16" t="s">
        <v>96</v>
      </c>
      <c r="I31" s="16" t="s">
        <v>97</v>
      </c>
    </row>
    <row r="32" spans="1:9" x14ac:dyDescent="0.25">
      <c r="A32" s="18" t="s">
        <v>98</v>
      </c>
      <c r="B32" s="33" t="s">
        <v>99</v>
      </c>
      <c r="C32" s="19">
        <f ca="1">SUMIFS($E$30:$E$33,$B$30:$B$33,"FDA",$D$30:$D$33,"&lt;&gt;VAGO")</f>
        <v>0</v>
      </c>
      <c r="D32" s="19">
        <f ca="1">SUMIFS($E$30:$E$33,$B$30:$B$33,"FDA",$D$30:$D$33,"VAGO")</f>
        <v>0</v>
      </c>
      <c r="E32" s="19">
        <f t="shared" ref="E32:E36" ca="1" si="2">C32+D32</f>
        <v>0</v>
      </c>
      <c r="F32" s="20"/>
      <c r="G32" s="12">
        <f ca="1">SUMIF($B$30:$B$33,"FDA",$G$30:$G$33)</f>
        <v>0</v>
      </c>
      <c r="H32" s="12">
        <f ca="1">SUMIF($B$30:$B$33,"FDA",$H$30:$H$33)</f>
        <v>0</v>
      </c>
      <c r="I32" s="12">
        <f ca="1">SUMIF($B$30:$B$33,"FDA",$I$30:$I$33)</f>
        <v>0</v>
      </c>
    </row>
    <row r="33" spans="1:9" x14ac:dyDescent="0.25">
      <c r="A33" s="18" t="s">
        <v>100</v>
      </c>
      <c r="B33" s="33" t="s">
        <v>101</v>
      </c>
      <c r="C33" s="19">
        <f ca="1">SUMIFS($E$30:$E$33,$B$30:$B$33,"FDA-1",$D$30:$D$33,"&lt;&gt;VAGO")</f>
        <v>0</v>
      </c>
      <c r="D33" s="19">
        <f ca="1">SUMIFS($E$30:$E$33,$B$30:$B$33,"FDA-1",$D$30:$D$33,"VAGO")</f>
        <v>0</v>
      </c>
      <c r="E33" s="19">
        <f t="shared" ca="1" si="2"/>
        <v>0</v>
      </c>
      <c r="F33" s="20"/>
      <c r="G33" s="12">
        <f ca="1">SUMIF($B$30:$B$33,"FDA-1",$G$30:$G$33)</f>
        <v>0</v>
      </c>
      <c r="H33" s="12">
        <f ca="1">SUMIF($B$30:$B$33,"FDA-1",$H$30:$H$33)</f>
        <v>0</v>
      </c>
      <c r="I33" s="12">
        <f ca="1">SUMIF($B$30:$B$33,"FDA-1",$I$30:$I$33)</f>
        <v>0</v>
      </c>
    </row>
    <row r="34" spans="1:9" x14ac:dyDescent="0.25">
      <c r="A34" s="18" t="s">
        <v>102</v>
      </c>
      <c r="B34" s="33" t="s">
        <v>103</v>
      </c>
      <c r="C34" s="19">
        <f>SUMIFS($E$30:$E$33,$B$30:$B$33,"FDA-2",$D$30:$D$33,"&lt;&gt;VAGO")</f>
        <v>0</v>
      </c>
      <c r="D34" s="19">
        <f>SUMIFS($E$30:$E$33,$B$30:$B$33,"FDA-2",$D$30:$D$33,"VAGO")</f>
        <v>0</v>
      </c>
      <c r="E34" s="19">
        <f t="shared" si="2"/>
        <v>0</v>
      </c>
      <c r="F34" s="23"/>
      <c r="G34" s="12">
        <f>SUMIF($B$30:$B$33,"FDA-2",$G$30:$G$33)</f>
        <v>0</v>
      </c>
      <c r="H34" s="12">
        <f>SUMIF($B$30:$B$33,"FDA-2",$H$30:$H$33)</f>
        <v>0</v>
      </c>
      <c r="I34" s="12">
        <f>SUMIF($B$30:$B$33,"FDA-2",$I$30:$I$33)</f>
        <v>0</v>
      </c>
    </row>
    <row r="35" spans="1:9" x14ac:dyDescent="0.25">
      <c r="A35" s="18" t="s">
        <v>104</v>
      </c>
      <c r="B35" s="33" t="s">
        <v>3</v>
      </c>
      <c r="C35" s="19">
        <f>SUMIFS($E$30:$E$33,$B$30:$B$33,"FDA-3",$D$30:$D$33,"&lt;&gt;VAGO")</f>
        <v>1</v>
      </c>
      <c r="D35" s="19">
        <f>SUMIFS($E$30:$E$33,$B$30:$B$33,"FDA-3",$D$30:$D$33,"VAGO")</f>
        <v>0</v>
      </c>
      <c r="E35" s="19">
        <f t="shared" si="2"/>
        <v>1</v>
      </c>
      <c r="F35" s="25"/>
      <c r="G35" s="12">
        <f>SUMIF($B$30:$B$33,"FDA-3",$G$30:$G$33)</f>
        <v>5512.99</v>
      </c>
      <c r="H35" s="12">
        <f>SUMIF($B$30:$B$33,"FDA-3",$H$30:$H$33)</f>
        <v>3720.87</v>
      </c>
      <c r="I35" s="12">
        <f>SUMIF($B$30:$B$33,"FDA-3",$I$30:$I$33)</f>
        <v>9233.86</v>
      </c>
    </row>
    <row r="36" spans="1:9" x14ac:dyDescent="0.25">
      <c r="A36" s="18" t="s">
        <v>105</v>
      </c>
      <c r="B36" s="33" t="s">
        <v>1</v>
      </c>
      <c r="C36" s="19">
        <f>SUMIFS($E$30:$E$33,$B$30:$B$33,"FDA-4",$D$30:$D$33,"&lt;&gt;VAGO")</f>
        <v>0</v>
      </c>
      <c r="D36" s="19">
        <f>SUMIFS($E$30:$E$33,$B$30:$B$33,"FDA-4",$D$30:$D$33,"VAGO")</f>
        <v>0</v>
      </c>
      <c r="E36" s="19">
        <f t="shared" si="2"/>
        <v>0</v>
      </c>
      <c r="F36" s="23"/>
      <c r="G36" s="12">
        <f>SUMIF($B$30:$B$33,"FDA-4",$G$30:$G$33)</f>
        <v>0</v>
      </c>
      <c r="H36" s="12">
        <f>SUMIF($B$30:$B$33,"FDA-4",$H$30:$H$33)</f>
        <v>0</v>
      </c>
      <c r="I36" s="12">
        <f>SUMIF($B$30:$B$33,"FDA-4",$I$30:$I$33)</f>
        <v>0</v>
      </c>
    </row>
    <row r="37" spans="1:9" ht="30" x14ac:dyDescent="0.25">
      <c r="A37" s="15" t="s">
        <v>106</v>
      </c>
      <c r="B37" s="32"/>
      <c r="C37" s="16">
        <f t="shared" ref="C37:E37" ca="1" si="3">SUM(C33:C36)</f>
        <v>4</v>
      </c>
      <c r="D37" s="16">
        <f t="shared" ca="1" si="3"/>
        <v>0</v>
      </c>
      <c r="E37" s="16">
        <f t="shared" ca="1" si="3"/>
        <v>4</v>
      </c>
      <c r="F37" s="32"/>
      <c r="G37" s="34">
        <f t="shared" ref="G37:I37" ca="1" si="4">SUM(G32:G36)</f>
        <v>28238.09</v>
      </c>
      <c r="H37" s="34">
        <f t="shared" ca="1" si="4"/>
        <v>13820.380000000001</v>
      </c>
      <c r="I37" s="34">
        <f t="shared" ca="1" si="4"/>
        <v>42058.47</v>
      </c>
    </row>
    <row r="38" spans="1:9" x14ac:dyDescent="0.25">
      <c r="A38" s="27"/>
      <c r="B38" s="27"/>
      <c r="C38" s="27"/>
      <c r="D38" s="27"/>
      <c r="E38" s="27"/>
      <c r="F38" s="27"/>
      <c r="G38" s="27"/>
      <c r="H38" s="27"/>
      <c r="I38" s="3"/>
    </row>
    <row r="39" spans="1:9" x14ac:dyDescent="0.25">
      <c r="A39" s="69" t="s">
        <v>107</v>
      </c>
      <c r="B39" s="51"/>
      <c r="C39" s="51"/>
      <c r="D39" s="51"/>
      <c r="E39" s="51"/>
      <c r="F39" s="51"/>
      <c r="G39" s="51"/>
      <c r="H39" s="51"/>
      <c r="I39" s="52"/>
    </row>
    <row r="40" spans="1:9" ht="45" x14ac:dyDescent="0.25">
      <c r="A40" s="35" t="s">
        <v>108</v>
      </c>
      <c r="B40" s="5" t="s">
        <v>109</v>
      </c>
      <c r="C40" s="5" t="s">
        <v>110</v>
      </c>
      <c r="D40" s="5" t="s">
        <v>111</v>
      </c>
      <c r="E40" s="5" t="s">
        <v>112</v>
      </c>
      <c r="F40" s="5" t="s">
        <v>113</v>
      </c>
      <c r="G40" s="5" t="s">
        <v>114</v>
      </c>
      <c r="H40" s="5" t="s">
        <v>115</v>
      </c>
      <c r="I40" s="5" t="s">
        <v>116</v>
      </c>
    </row>
    <row r="41" spans="1:9" x14ac:dyDescent="0.25">
      <c r="A41" s="36"/>
      <c r="B41" s="37" t="s">
        <v>4</v>
      </c>
      <c r="C41" s="37"/>
      <c r="D41" s="9" t="s">
        <v>25</v>
      </c>
      <c r="E41" s="10">
        <v>1</v>
      </c>
      <c r="F41" s="36" t="s">
        <v>250</v>
      </c>
      <c r="G41" s="11">
        <v>7691.01</v>
      </c>
      <c r="H41" s="11">
        <v>1200.69</v>
      </c>
      <c r="I41" s="12">
        <f>SUM(G41:H41)</f>
        <v>8891.7000000000007</v>
      </c>
    </row>
    <row r="42" spans="1:9" x14ac:dyDescent="0.25">
      <c r="A42" s="39"/>
      <c r="B42" s="37" t="s">
        <v>4</v>
      </c>
      <c r="C42" s="9"/>
      <c r="D42" s="9" t="s">
        <v>25</v>
      </c>
      <c r="E42" s="10">
        <v>1</v>
      </c>
      <c r="F42" s="39" t="s">
        <v>244</v>
      </c>
      <c r="G42" s="11">
        <v>7324.77</v>
      </c>
      <c r="H42" s="11">
        <v>1200.69</v>
      </c>
      <c r="I42" s="12">
        <f t="shared" ref="I42:I75" si="5">SUM(G42:H42)</f>
        <v>8525.4600000000009</v>
      </c>
    </row>
    <row r="43" spans="1:9" x14ac:dyDescent="0.25">
      <c r="A43" s="39"/>
      <c r="B43" s="37" t="s">
        <v>4</v>
      </c>
      <c r="C43" s="9"/>
      <c r="D43" s="9" t="s">
        <v>25</v>
      </c>
      <c r="E43" s="10">
        <v>1</v>
      </c>
      <c r="F43" s="39" t="s">
        <v>242</v>
      </c>
      <c r="G43" s="11">
        <v>7691.01</v>
      </c>
      <c r="H43" s="11">
        <v>1200.69</v>
      </c>
      <c r="I43" s="12">
        <f t="shared" si="5"/>
        <v>8891.7000000000007</v>
      </c>
    </row>
    <row r="44" spans="1:9" x14ac:dyDescent="0.25">
      <c r="A44" s="39"/>
      <c r="B44" s="37" t="s">
        <v>4</v>
      </c>
      <c r="C44" s="9"/>
      <c r="D44" s="9" t="s">
        <v>25</v>
      </c>
      <c r="E44" s="10">
        <v>1</v>
      </c>
      <c r="F44" s="39" t="s">
        <v>117</v>
      </c>
      <c r="G44" s="11">
        <v>7324.77</v>
      </c>
      <c r="H44" s="11">
        <v>1200.69</v>
      </c>
      <c r="I44" s="12">
        <f t="shared" si="5"/>
        <v>8525.4600000000009</v>
      </c>
    </row>
    <row r="45" spans="1:9" x14ac:dyDescent="0.25">
      <c r="A45" s="39"/>
      <c r="B45" s="37" t="s">
        <v>4</v>
      </c>
      <c r="C45" s="9"/>
      <c r="D45" s="9" t="s">
        <v>25</v>
      </c>
      <c r="E45" s="10">
        <v>1</v>
      </c>
      <c r="F45" s="39" t="s">
        <v>118</v>
      </c>
      <c r="G45" s="11">
        <v>8075.56</v>
      </c>
      <c r="H45" s="11">
        <v>1200.69</v>
      </c>
      <c r="I45" s="12">
        <f t="shared" si="5"/>
        <v>9276.25</v>
      </c>
    </row>
    <row r="46" spans="1:9" x14ac:dyDescent="0.25">
      <c r="A46" s="39"/>
      <c r="B46" s="37" t="s">
        <v>4</v>
      </c>
      <c r="C46" s="9"/>
      <c r="D46" s="9" t="s">
        <v>25</v>
      </c>
      <c r="E46" s="10">
        <v>1</v>
      </c>
      <c r="F46" s="39" t="s">
        <v>119</v>
      </c>
      <c r="G46" s="11">
        <v>7691.01</v>
      </c>
      <c r="H46" s="11">
        <v>1200.69</v>
      </c>
      <c r="I46" s="12">
        <f t="shared" si="5"/>
        <v>8891.7000000000007</v>
      </c>
    </row>
    <row r="47" spans="1:9" x14ac:dyDescent="0.25">
      <c r="A47" s="39"/>
      <c r="B47" s="37" t="s">
        <v>4</v>
      </c>
      <c r="C47" s="9"/>
      <c r="D47" s="9" t="s">
        <v>25</v>
      </c>
      <c r="E47" s="10">
        <v>1</v>
      </c>
      <c r="F47" s="39" t="s">
        <v>120</v>
      </c>
      <c r="G47" s="11">
        <v>7324.77</v>
      </c>
      <c r="H47" s="11">
        <v>1200.69</v>
      </c>
      <c r="I47" s="12">
        <f t="shared" si="5"/>
        <v>8525.4600000000009</v>
      </c>
    </row>
    <row r="48" spans="1:9" x14ac:dyDescent="0.25">
      <c r="A48" s="39"/>
      <c r="B48" s="37" t="s">
        <v>4</v>
      </c>
      <c r="C48" s="9"/>
      <c r="D48" s="9" t="s">
        <v>25</v>
      </c>
      <c r="E48" s="10">
        <v>1</v>
      </c>
      <c r="F48" s="39" t="s">
        <v>243</v>
      </c>
      <c r="G48" s="11">
        <v>7324.77</v>
      </c>
      <c r="H48" s="11">
        <v>1200.69</v>
      </c>
      <c r="I48" s="12">
        <f t="shared" si="5"/>
        <v>8525.4600000000009</v>
      </c>
    </row>
    <row r="49" spans="1:9" x14ac:dyDescent="0.25">
      <c r="A49" s="39"/>
      <c r="B49" s="37" t="s">
        <v>4</v>
      </c>
      <c r="C49" s="9"/>
      <c r="D49" s="9" t="s">
        <v>25</v>
      </c>
      <c r="E49" s="10">
        <v>1</v>
      </c>
      <c r="F49" s="39" t="s">
        <v>245</v>
      </c>
      <c r="G49" s="11">
        <v>7691.01</v>
      </c>
      <c r="H49" s="11">
        <v>1200.69</v>
      </c>
      <c r="I49" s="12">
        <f t="shared" si="5"/>
        <v>8891.7000000000007</v>
      </c>
    </row>
    <row r="50" spans="1:9" x14ac:dyDescent="0.25">
      <c r="A50" s="39"/>
      <c r="B50" s="37" t="s">
        <v>4</v>
      </c>
      <c r="C50" s="9"/>
      <c r="D50" s="9" t="s">
        <v>25</v>
      </c>
      <c r="E50" s="10">
        <v>1</v>
      </c>
      <c r="F50" s="39" t="s">
        <v>121</v>
      </c>
      <c r="G50" s="11">
        <v>7691.01</v>
      </c>
      <c r="H50" s="11">
        <v>1200.69</v>
      </c>
      <c r="I50" s="12">
        <f t="shared" si="5"/>
        <v>8891.7000000000007</v>
      </c>
    </row>
    <row r="51" spans="1:9" x14ac:dyDescent="0.25">
      <c r="A51" s="39"/>
      <c r="B51" s="37" t="s">
        <v>4</v>
      </c>
      <c r="C51" s="9"/>
      <c r="D51" s="9" t="s">
        <v>25</v>
      </c>
      <c r="E51" s="10">
        <v>1</v>
      </c>
      <c r="F51" s="39" t="s">
        <v>246</v>
      </c>
      <c r="G51" s="11">
        <v>7324.77</v>
      </c>
      <c r="H51" s="11">
        <v>1200.69</v>
      </c>
      <c r="I51" s="12">
        <f t="shared" si="5"/>
        <v>8525.4600000000009</v>
      </c>
    </row>
    <row r="52" spans="1:9" x14ac:dyDescent="0.25">
      <c r="A52" s="39"/>
      <c r="B52" s="37" t="s">
        <v>4</v>
      </c>
      <c r="C52" s="9"/>
      <c r="D52" s="9" t="s">
        <v>25</v>
      </c>
      <c r="E52" s="10">
        <v>1</v>
      </c>
      <c r="F52" s="39" t="s">
        <v>122</v>
      </c>
      <c r="G52" s="11">
        <v>2186.5700000000002</v>
      </c>
      <c r="H52" s="11">
        <v>1200.69</v>
      </c>
      <c r="I52" s="12">
        <f t="shared" si="5"/>
        <v>3387.26</v>
      </c>
    </row>
    <row r="53" spans="1:9" x14ac:dyDescent="0.25">
      <c r="A53" s="39"/>
      <c r="B53" s="37" t="s">
        <v>4</v>
      </c>
      <c r="C53" s="9"/>
      <c r="D53" s="9" t="s">
        <v>25</v>
      </c>
      <c r="E53" s="10">
        <v>1</v>
      </c>
      <c r="F53" s="39" t="s">
        <v>123</v>
      </c>
      <c r="G53" s="11">
        <v>4762.33</v>
      </c>
      <c r="H53" s="11">
        <v>1200.69</v>
      </c>
      <c r="I53" s="12">
        <f>SUM(G53:H53)</f>
        <v>5963.02</v>
      </c>
    </row>
    <row r="54" spans="1:9" x14ac:dyDescent="0.25">
      <c r="A54" s="39"/>
      <c r="B54" s="37" t="s">
        <v>4</v>
      </c>
      <c r="C54" s="9"/>
      <c r="D54" s="9" t="s">
        <v>25</v>
      </c>
      <c r="E54" s="10">
        <v>1</v>
      </c>
      <c r="F54" s="39" t="s">
        <v>249</v>
      </c>
      <c r="G54" s="11">
        <v>4762.33</v>
      </c>
      <c r="H54" s="11">
        <v>1200.69</v>
      </c>
      <c r="I54" s="12">
        <f t="shared" si="5"/>
        <v>5963.02</v>
      </c>
    </row>
    <row r="55" spans="1:9" x14ac:dyDescent="0.25">
      <c r="A55" s="39"/>
      <c r="B55" s="37" t="s">
        <v>4</v>
      </c>
      <c r="C55" s="9"/>
      <c r="D55" s="9" t="s">
        <v>25</v>
      </c>
      <c r="E55" s="10">
        <v>1</v>
      </c>
      <c r="F55" s="39" t="s">
        <v>124</v>
      </c>
      <c r="G55" s="11">
        <v>5512.99</v>
      </c>
      <c r="H55" s="11">
        <v>1200.69</v>
      </c>
      <c r="I55" s="12">
        <f t="shared" si="5"/>
        <v>6713.68</v>
      </c>
    </row>
    <row r="56" spans="1:9" x14ac:dyDescent="0.25">
      <c r="A56" s="39"/>
      <c r="B56" s="37" t="s">
        <v>4</v>
      </c>
      <c r="C56" s="9"/>
      <c r="D56" s="9" t="s">
        <v>25</v>
      </c>
      <c r="E56" s="10">
        <v>1</v>
      </c>
      <c r="F56" s="39" t="s">
        <v>125</v>
      </c>
      <c r="G56" s="11">
        <v>4762.33</v>
      </c>
      <c r="H56" s="11">
        <v>1200.69</v>
      </c>
      <c r="I56" s="12">
        <f t="shared" si="5"/>
        <v>5963.02</v>
      </c>
    </row>
    <row r="57" spans="1:9" x14ac:dyDescent="0.25">
      <c r="A57" s="39"/>
      <c r="B57" s="37" t="s">
        <v>4</v>
      </c>
      <c r="C57" s="9"/>
      <c r="D57" s="9" t="s">
        <v>25</v>
      </c>
      <c r="E57" s="10">
        <v>1</v>
      </c>
      <c r="F57" s="39" t="s">
        <v>126</v>
      </c>
      <c r="G57" s="11">
        <v>5046.58</v>
      </c>
      <c r="H57" s="11">
        <v>1200.69</v>
      </c>
      <c r="I57" s="12">
        <f t="shared" si="5"/>
        <v>6247.27</v>
      </c>
    </row>
    <row r="58" spans="1:9" x14ac:dyDescent="0.25">
      <c r="A58" s="39"/>
      <c r="B58" s="37" t="s">
        <v>4</v>
      </c>
      <c r="C58" s="9"/>
      <c r="D58" s="9" t="s">
        <v>25</v>
      </c>
      <c r="E58" s="10">
        <v>1</v>
      </c>
      <c r="F58" s="39" t="s">
        <v>127</v>
      </c>
      <c r="G58" s="11">
        <v>4712.03</v>
      </c>
      <c r="H58" s="11">
        <v>1200.69</v>
      </c>
      <c r="I58" s="12">
        <f t="shared" si="5"/>
        <v>5912.7199999999993</v>
      </c>
    </row>
    <row r="59" spans="1:9" x14ac:dyDescent="0.25">
      <c r="A59" s="39"/>
      <c r="B59" s="37" t="s">
        <v>4</v>
      </c>
      <c r="C59" s="9"/>
      <c r="D59" s="9" t="s">
        <v>128</v>
      </c>
      <c r="E59" s="10">
        <v>1</v>
      </c>
      <c r="F59" s="39" t="s">
        <v>229</v>
      </c>
      <c r="G59" s="11">
        <v>0</v>
      </c>
      <c r="H59" s="11">
        <v>1200.69</v>
      </c>
      <c r="I59" s="12">
        <f t="shared" si="5"/>
        <v>1200.69</v>
      </c>
    </row>
    <row r="60" spans="1:9" x14ac:dyDescent="0.25">
      <c r="A60" s="39"/>
      <c r="B60" s="37" t="s">
        <v>4</v>
      </c>
      <c r="C60" s="9"/>
      <c r="D60" s="9" t="s">
        <v>128</v>
      </c>
      <c r="E60" s="10">
        <v>1</v>
      </c>
      <c r="F60" s="39" t="s">
        <v>230</v>
      </c>
      <c r="G60" s="11">
        <v>0</v>
      </c>
      <c r="H60" s="11">
        <v>1200.69</v>
      </c>
      <c r="I60" s="12">
        <f t="shared" si="5"/>
        <v>1200.69</v>
      </c>
    </row>
    <row r="61" spans="1:9" x14ac:dyDescent="0.25">
      <c r="A61" s="39"/>
      <c r="B61" s="37" t="s">
        <v>5</v>
      </c>
      <c r="C61" s="9"/>
      <c r="D61" s="9" t="s">
        <v>25</v>
      </c>
      <c r="E61" s="10">
        <v>1</v>
      </c>
      <c r="F61" s="39" t="s">
        <v>129</v>
      </c>
      <c r="G61" s="11">
        <v>8075.56</v>
      </c>
      <c r="H61" s="11">
        <v>732.55</v>
      </c>
      <c r="I61" s="12">
        <f t="shared" si="5"/>
        <v>8808.11</v>
      </c>
    </row>
    <row r="62" spans="1:9" x14ac:dyDescent="0.25">
      <c r="A62" s="39"/>
      <c r="B62" s="37" t="s">
        <v>5</v>
      </c>
      <c r="C62" s="9"/>
      <c r="D62" s="9" t="s">
        <v>25</v>
      </c>
      <c r="E62" s="10">
        <v>1</v>
      </c>
      <c r="F62" s="39" t="s">
        <v>130</v>
      </c>
      <c r="G62" s="11">
        <v>5046.58</v>
      </c>
      <c r="H62" s="11">
        <v>732.55</v>
      </c>
      <c r="I62" s="12">
        <f t="shared" si="5"/>
        <v>5779.13</v>
      </c>
    </row>
    <row r="63" spans="1:9" x14ac:dyDescent="0.25">
      <c r="A63" s="39"/>
      <c r="B63" s="37" t="s">
        <v>5</v>
      </c>
      <c r="C63" s="9"/>
      <c r="D63" s="9" t="s">
        <v>25</v>
      </c>
      <c r="E63" s="10">
        <v>1</v>
      </c>
      <c r="F63" s="39" t="s">
        <v>247</v>
      </c>
      <c r="G63" s="11">
        <v>5298.91</v>
      </c>
      <c r="H63" s="11">
        <v>732.55</v>
      </c>
      <c r="I63" s="12">
        <f t="shared" si="5"/>
        <v>6031.46</v>
      </c>
    </row>
    <row r="64" spans="1:9" x14ac:dyDescent="0.25">
      <c r="A64" s="39"/>
      <c r="B64" s="37" t="s">
        <v>6</v>
      </c>
      <c r="C64" s="9"/>
      <c r="D64" s="9" t="s">
        <v>25</v>
      </c>
      <c r="E64" s="10">
        <v>1</v>
      </c>
      <c r="F64" s="39" t="s">
        <v>131</v>
      </c>
      <c r="G64" s="11">
        <v>2410.69</v>
      </c>
      <c r="H64" s="11">
        <v>436.04</v>
      </c>
      <c r="I64" s="12">
        <f t="shared" si="5"/>
        <v>2846.73</v>
      </c>
    </row>
    <row r="65" spans="1:9" x14ac:dyDescent="0.25">
      <c r="A65" s="39"/>
      <c r="B65" s="37" t="s">
        <v>6</v>
      </c>
      <c r="C65" s="9"/>
      <c r="D65" s="9" t="s">
        <v>25</v>
      </c>
      <c r="E65" s="10">
        <v>1</v>
      </c>
      <c r="F65" s="39" t="s">
        <v>132</v>
      </c>
      <c r="G65" s="11">
        <v>2186.5700000000002</v>
      </c>
      <c r="H65" s="11">
        <v>436.04</v>
      </c>
      <c r="I65" s="12">
        <f t="shared" si="5"/>
        <v>2622.61</v>
      </c>
    </row>
    <row r="66" spans="1:9" x14ac:dyDescent="0.25">
      <c r="A66" s="36"/>
      <c r="B66" s="37" t="s">
        <v>6</v>
      </c>
      <c r="C66" s="9"/>
      <c r="D66" s="9" t="s">
        <v>128</v>
      </c>
      <c r="E66" s="10">
        <v>1</v>
      </c>
      <c r="F66" s="39" t="s">
        <v>231</v>
      </c>
      <c r="G66" s="11">
        <v>0</v>
      </c>
      <c r="H66" s="11">
        <v>436.04</v>
      </c>
      <c r="I66" s="12">
        <f t="shared" si="5"/>
        <v>436.04</v>
      </c>
    </row>
    <row r="67" spans="1:9" x14ac:dyDescent="0.25">
      <c r="A67" s="36"/>
      <c r="B67" s="37" t="s">
        <v>6</v>
      </c>
      <c r="C67" s="37"/>
      <c r="D67" s="9" t="s">
        <v>128</v>
      </c>
      <c r="E67" s="10">
        <v>1</v>
      </c>
      <c r="F67" s="46" t="s">
        <v>232</v>
      </c>
      <c r="G67" s="11">
        <v>0</v>
      </c>
      <c r="H67" s="11">
        <v>436.04</v>
      </c>
      <c r="I67" s="12">
        <f t="shared" si="5"/>
        <v>436.04</v>
      </c>
    </row>
    <row r="68" spans="1:9" x14ac:dyDescent="0.25">
      <c r="A68" s="36"/>
      <c r="B68" s="37" t="s">
        <v>6</v>
      </c>
      <c r="C68" s="37"/>
      <c r="D68" s="9" t="s">
        <v>25</v>
      </c>
      <c r="E68" s="10">
        <v>1</v>
      </c>
      <c r="F68" s="46" t="s">
        <v>133</v>
      </c>
      <c r="G68" s="11">
        <v>5250.47</v>
      </c>
      <c r="H68" s="11">
        <v>436.04</v>
      </c>
      <c r="I68" s="12">
        <f t="shared" si="5"/>
        <v>5686.51</v>
      </c>
    </row>
    <row r="69" spans="1:9" x14ac:dyDescent="0.25">
      <c r="A69" s="36"/>
      <c r="B69" s="37" t="s">
        <v>7</v>
      </c>
      <c r="C69" s="37"/>
      <c r="D69" s="9" t="s">
        <v>25</v>
      </c>
      <c r="E69" s="10">
        <v>1</v>
      </c>
      <c r="F69" s="36" t="s">
        <v>134</v>
      </c>
      <c r="G69" s="11">
        <v>2186.5700000000002</v>
      </c>
      <c r="H69" s="11">
        <v>401.16</v>
      </c>
      <c r="I69" s="12">
        <f t="shared" si="5"/>
        <v>2587.73</v>
      </c>
    </row>
    <row r="70" spans="1:9" x14ac:dyDescent="0.25">
      <c r="A70" s="36"/>
      <c r="B70" s="37" t="s">
        <v>7</v>
      </c>
      <c r="C70" s="37"/>
      <c r="D70" s="9" t="s">
        <v>128</v>
      </c>
      <c r="E70" s="10">
        <v>1</v>
      </c>
      <c r="F70" s="36" t="s">
        <v>233</v>
      </c>
      <c r="G70" s="11">
        <v>0</v>
      </c>
      <c r="H70" s="11">
        <v>401.16</v>
      </c>
      <c r="I70" s="12">
        <f t="shared" si="5"/>
        <v>401.16</v>
      </c>
    </row>
    <row r="71" spans="1:9" x14ac:dyDescent="0.25">
      <c r="A71" s="36"/>
      <c r="B71" s="37" t="s">
        <v>7</v>
      </c>
      <c r="C71" s="37"/>
      <c r="D71" s="9" t="s">
        <v>128</v>
      </c>
      <c r="E71" s="10">
        <v>1</v>
      </c>
      <c r="F71" s="36" t="s">
        <v>234</v>
      </c>
      <c r="G71" s="11">
        <v>0</v>
      </c>
      <c r="H71" s="11">
        <v>401.16</v>
      </c>
      <c r="I71" s="12">
        <f t="shared" si="5"/>
        <v>401.16</v>
      </c>
    </row>
    <row r="72" spans="1:9" ht="28.5" x14ac:dyDescent="0.25">
      <c r="A72" s="36"/>
      <c r="B72" s="37" t="s">
        <v>7</v>
      </c>
      <c r="C72" s="37"/>
      <c r="D72" s="9" t="s">
        <v>128</v>
      </c>
      <c r="E72" s="10">
        <v>1</v>
      </c>
      <c r="F72" s="36" t="s">
        <v>235</v>
      </c>
      <c r="G72" s="11">
        <v>0</v>
      </c>
      <c r="H72" s="11">
        <v>401.16</v>
      </c>
      <c r="I72" s="12">
        <f t="shared" si="5"/>
        <v>401.16</v>
      </c>
    </row>
    <row r="73" spans="1:9" x14ac:dyDescent="0.25">
      <c r="A73" s="36"/>
      <c r="B73" s="37" t="s">
        <v>7</v>
      </c>
      <c r="C73" s="37"/>
      <c r="D73" s="9" t="s">
        <v>128</v>
      </c>
      <c r="E73" s="10">
        <v>1</v>
      </c>
      <c r="F73" s="36" t="s">
        <v>236</v>
      </c>
      <c r="G73" s="11">
        <v>0</v>
      </c>
      <c r="H73" s="11">
        <v>401.16</v>
      </c>
      <c r="I73" s="12">
        <f t="shared" si="5"/>
        <v>401.16</v>
      </c>
    </row>
    <row r="74" spans="1:9" x14ac:dyDescent="0.25">
      <c r="A74" s="36"/>
      <c r="B74" s="37" t="s">
        <v>7</v>
      </c>
      <c r="C74" s="37"/>
      <c r="D74" s="9" t="s">
        <v>128</v>
      </c>
      <c r="E74" s="10">
        <v>1</v>
      </c>
      <c r="F74" s="36" t="s">
        <v>237</v>
      </c>
      <c r="G74" s="11">
        <v>0</v>
      </c>
      <c r="H74" s="11">
        <v>401.16</v>
      </c>
      <c r="I74" s="12">
        <f t="shared" si="5"/>
        <v>401.16</v>
      </c>
    </row>
    <row r="75" spans="1:9" x14ac:dyDescent="0.25">
      <c r="A75" s="36"/>
      <c r="B75" s="37" t="s">
        <v>7</v>
      </c>
      <c r="C75" s="37"/>
      <c r="D75" s="9" t="s">
        <v>128</v>
      </c>
      <c r="E75" s="10">
        <v>1</v>
      </c>
      <c r="F75" s="36" t="s">
        <v>263</v>
      </c>
      <c r="G75" s="11">
        <v>0</v>
      </c>
      <c r="H75" s="11">
        <v>401.16</v>
      </c>
      <c r="I75" s="12">
        <f t="shared" si="5"/>
        <v>401.16</v>
      </c>
    </row>
    <row r="76" spans="1:9" ht="45" x14ac:dyDescent="0.25">
      <c r="A76" s="15" t="s">
        <v>135</v>
      </c>
      <c r="B76" s="15" t="s">
        <v>136</v>
      </c>
      <c r="C76" s="16" t="s">
        <v>137</v>
      </c>
      <c r="D76" s="16" t="s">
        <v>138</v>
      </c>
      <c r="E76" s="16" t="s">
        <v>139</v>
      </c>
      <c r="F76" s="32"/>
      <c r="G76" s="16" t="s">
        <v>140</v>
      </c>
      <c r="H76" s="16" t="s">
        <v>141</v>
      </c>
      <c r="I76" s="16" t="s">
        <v>142</v>
      </c>
    </row>
    <row r="77" spans="1:9" x14ac:dyDescent="0.25">
      <c r="A77" s="18" t="s">
        <v>143</v>
      </c>
      <c r="B77" s="33" t="s">
        <v>4</v>
      </c>
      <c r="C77" s="19">
        <f ca="1">SUMIFS($E$44:$E$78,$B$44:$B$78,"FGS-1",$D$44:$D$78,"&lt;&gt;VAGO")</f>
        <v>20</v>
      </c>
      <c r="D77" s="19">
        <f ca="1">SUMIFS($E$44:$E$78,$B$44:$B$78,"FGS-1",$D$44:$D$78,"VAGO")</f>
        <v>0</v>
      </c>
      <c r="E77" s="19">
        <f t="shared" ref="E77:E82" ca="1" si="6">C77+D77</f>
        <v>20</v>
      </c>
      <c r="F77" s="20"/>
      <c r="G77" s="12">
        <f>SUMIF($B$44:$B$63,"FGS-1",$G$44:$G$63)</f>
        <v>92192.830000000016</v>
      </c>
      <c r="H77" s="12">
        <f>SUMIF($B$44:$B$63,"FGS-1",$H$44:$H$63)</f>
        <v>20411.73</v>
      </c>
      <c r="I77" s="12">
        <f>SUMIF($B$44:$B$63,"FGS-1",$I$44:$I$63)</f>
        <v>112604.56000000003</v>
      </c>
    </row>
    <row r="78" spans="1:9" x14ac:dyDescent="0.25">
      <c r="A78" s="18" t="s">
        <v>144</v>
      </c>
      <c r="B78" s="33" t="s">
        <v>145</v>
      </c>
      <c r="C78" s="19">
        <f>SUMIFS($E$44:$E$78,$B$44:$B$78,"FGS-2",$D$44:$D$78,"&lt;&gt;VAGO")</f>
        <v>3</v>
      </c>
      <c r="D78" s="19">
        <f>SUMIFS($E$44:$E$78,$B$44:$B$78,"FGS-2",$D$44:$D$78,"VAGO")</f>
        <v>0</v>
      </c>
      <c r="E78" s="19">
        <f t="shared" si="6"/>
        <v>3</v>
      </c>
      <c r="F78" s="23"/>
      <c r="G78" s="12">
        <f>SUMIF($B$64:$B$66,"FGS-2",$G$64:$G$66)</f>
        <v>0</v>
      </c>
      <c r="H78" s="12">
        <f>SUMIF($B$64:$B$66,"FGS-2",$H$64:$H$66)</f>
        <v>0</v>
      </c>
      <c r="I78" s="12">
        <f>SUMIF($B$64:$B$66,"FGS-2",$I$64:$I$66)</f>
        <v>0</v>
      </c>
    </row>
    <row r="79" spans="1:9" x14ac:dyDescent="0.25">
      <c r="A79" s="18" t="s">
        <v>146</v>
      </c>
      <c r="B79" s="33" t="s">
        <v>147</v>
      </c>
      <c r="C79" s="19">
        <f>SUMIFS($E$44:$E$78,$B$44:$B$78,"FGS-3",$D$44:$D$78,"&lt;&gt;VAGO")</f>
        <v>0</v>
      </c>
      <c r="D79" s="19">
        <f>SUMIFS($E$44:$E$78,$B$44:$B$78,"FGS-3",$D$44:$D$78,"VAGO")</f>
        <v>0</v>
      </c>
      <c r="E79" s="19">
        <f t="shared" si="6"/>
        <v>0</v>
      </c>
      <c r="F79" s="23"/>
      <c r="G79" s="12">
        <f>SUMIF($B$44:$B$78,"FGS-3",$G$44:$G$78)</f>
        <v>0</v>
      </c>
      <c r="H79" s="12">
        <f>SUMIF($B$44:$B$78,"FGS-3",$G$44:$G$78)</f>
        <v>0</v>
      </c>
      <c r="I79" s="12">
        <f>SUMIF($B$44:$B$78,"FGS-3",$G$44:$G$78)</f>
        <v>0</v>
      </c>
    </row>
    <row r="80" spans="1:9" x14ac:dyDescent="0.25">
      <c r="A80" s="24" t="s">
        <v>148</v>
      </c>
      <c r="B80" s="41" t="s">
        <v>149</v>
      </c>
      <c r="C80" s="19">
        <f>SUMIFS($E$44:$E$78,$B$44:$B$78,"FGA-1",$D$44:$D$78,"&lt;&gt;VAGO")</f>
        <v>5</v>
      </c>
      <c r="D80" s="19">
        <f>SUMIFS($E$44:$E$78,$B$44:$B$78,"FGA-1",$D$44:$D$78,"VAGO")</f>
        <v>0</v>
      </c>
      <c r="E80" s="19">
        <f t="shared" si="6"/>
        <v>5</v>
      </c>
      <c r="F80" s="25"/>
      <c r="G80" s="12">
        <f>SUMIF($B$67:$B$71,"FGA-1",$G$67:$G$71)</f>
        <v>5250.47</v>
      </c>
      <c r="H80" s="12">
        <f>SUMIF($B$67:$B$71,"FGA-1",$H$67:$H$71)</f>
        <v>872.08</v>
      </c>
      <c r="I80" s="12">
        <f>SUMIF($B$67:$B$71,"FGA-1",$I$67:$I$71)</f>
        <v>6122.55</v>
      </c>
    </row>
    <row r="81" spans="1:9" x14ac:dyDescent="0.25">
      <c r="A81" s="18" t="s">
        <v>150</v>
      </c>
      <c r="B81" s="33" t="s">
        <v>7</v>
      </c>
      <c r="C81" s="19">
        <f>SUMIFS($E$44:$E$78,$B$44:$B$78,"FGA-2",$D$44:$D$78,"&lt;&gt;VAGO")</f>
        <v>7</v>
      </c>
      <c r="D81" s="19">
        <f>SUMIFS($E$44:$E$78,$B$44:$B$78,"FGA-2",$D$44:$D$78,"VAGO")</f>
        <v>0</v>
      </c>
      <c r="E81" s="19">
        <f t="shared" si="6"/>
        <v>7</v>
      </c>
      <c r="F81" s="25"/>
      <c r="G81" s="12">
        <f>SUMIF($B$72:$B$78,"FGA-2",$G$72:$G$78)</f>
        <v>0</v>
      </c>
      <c r="H81" s="12">
        <f>SUMIF($B$72:$B$78,"FGA-2",$H$72:$H$78)</f>
        <v>1604.64</v>
      </c>
      <c r="I81" s="12">
        <f>SUMIF($B$72:$B$78,"FGA-2",$I$72:$I$78)</f>
        <v>1604.64</v>
      </c>
    </row>
    <row r="82" spans="1:9" x14ac:dyDescent="0.25">
      <c r="A82" s="18" t="s">
        <v>151</v>
      </c>
      <c r="B82" s="33" t="s">
        <v>152</v>
      </c>
      <c r="C82" s="19">
        <f>SUMIFS($E$44:$E$78,$B$44:$B$78,"FGA-3",$D$44:$D$78,"&lt;&gt;VAGO")</f>
        <v>0</v>
      </c>
      <c r="D82" s="19">
        <f>SUMIFS($E$44:$E$78,$B$44:$B$78,"FGA-3",$D$44:$D$78,"VAGO")</f>
        <v>0</v>
      </c>
      <c r="E82" s="19">
        <f t="shared" si="6"/>
        <v>0</v>
      </c>
      <c r="F82" s="23"/>
      <c r="G82" s="12">
        <f>SUMIF($B$44:$B$78,"FGA-3",$G$44:$G$78)</f>
        <v>0</v>
      </c>
      <c r="H82" s="12">
        <f>SUMIF($B$44:$B$78,"FGA-3",$G$44:$G$78)</f>
        <v>0</v>
      </c>
      <c r="I82" s="12">
        <f>SUMIF($B$44:$B$78,"FGA-3",$G$44:$G$78)</f>
        <v>0</v>
      </c>
    </row>
    <row r="83" spans="1:9" ht="30" x14ac:dyDescent="0.25">
      <c r="A83" s="15" t="s">
        <v>153</v>
      </c>
      <c r="B83" s="32"/>
      <c r="C83" s="16">
        <f t="shared" ref="C83:E83" ca="1" si="7">SUM(C77:C82)</f>
        <v>35</v>
      </c>
      <c r="D83" s="16">
        <f t="shared" ca="1" si="7"/>
        <v>0</v>
      </c>
      <c r="E83" s="16">
        <f t="shared" ca="1" si="7"/>
        <v>35</v>
      </c>
      <c r="F83" s="32"/>
      <c r="G83" s="34">
        <f>SUM(G77:G82)</f>
        <v>97443.300000000017</v>
      </c>
      <c r="H83" s="34">
        <f>SUM(H77:H82)</f>
        <v>22888.45</v>
      </c>
      <c r="I83" s="34">
        <f>SUM(I77:I82)</f>
        <v>120331.75000000003</v>
      </c>
    </row>
    <row r="84" spans="1:9" x14ac:dyDescent="0.25">
      <c r="A84" s="22"/>
      <c r="B84" s="22"/>
      <c r="C84" s="22"/>
      <c r="D84" s="22"/>
      <c r="E84" s="22"/>
      <c r="F84" s="22"/>
      <c r="G84" s="22"/>
      <c r="H84" s="22"/>
      <c r="I84" s="28"/>
    </row>
    <row r="85" spans="1:9" ht="60" x14ac:dyDescent="0.25">
      <c r="A85" s="15"/>
      <c r="B85" s="15"/>
      <c r="C85" s="16" t="s">
        <v>154</v>
      </c>
      <c r="D85" s="16" t="s">
        <v>155</v>
      </c>
      <c r="E85" s="16" t="s">
        <v>156</v>
      </c>
      <c r="F85" s="17"/>
      <c r="G85" s="16" t="s">
        <v>157</v>
      </c>
      <c r="H85" s="16" t="s">
        <v>158</v>
      </c>
      <c r="I85" s="16" t="s">
        <v>159</v>
      </c>
    </row>
    <row r="86" spans="1:9" ht="30" x14ac:dyDescent="0.25">
      <c r="A86" s="15" t="s">
        <v>160</v>
      </c>
      <c r="B86" s="17"/>
      <c r="C86" s="16">
        <f ca="1">SUM(C23+C37+C83)</f>
        <v>46</v>
      </c>
      <c r="D86" s="16">
        <f ca="1">SUM(D23+D37+D83)</f>
        <v>0</v>
      </c>
      <c r="E86" s="16">
        <f ca="1">SUM(E23+E37+E83)</f>
        <v>46</v>
      </c>
      <c r="F86" s="17"/>
      <c r="G86" s="34">
        <f ca="1">SUM(H23+G37+G83)</f>
        <v>185959.39</v>
      </c>
      <c r="H86" s="34">
        <f ca="1">SUM(I23+H37+H83)</f>
        <v>68541.39</v>
      </c>
      <c r="I86" s="34">
        <f ca="1">SUM(J23+I37+I83)</f>
        <v>254500.78000000003</v>
      </c>
    </row>
    <row r="87" spans="1:9" x14ac:dyDescent="0.25">
      <c r="A87" s="22"/>
      <c r="B87" s="22"/>
      <c r="C87" s="22"/>
      <c r="D87" s="22"/>
      <c r="E87" s="22"/>
      <c r="F87" s="22"/>
      <c r="G87" s="22"/>
      <c r="H87" s="22"/>
      <c r="I87" s="28"/>
    </row>
    <row r="88" spans="1:9" x14ac:dyDescent="0.25">
      <c r="A88" s="70" t="s">
        <v>161</v>
      </c>
      <c r="B88" s="51"/>
      <c r="C88" s="51"/>
      <c r="D88" s="51"/>
      <c r="E88" s="51"/>
      <c r="F88" s="52"/>
      <c r="G88" s="13"/>
      <c r="H88" s="22"/>
      <c r="I88" s="22"/>
    </row>
    <row r="89" spans="1:9" x14ac:dyDescent="0.25">
      <c r="A89" s="71" t="s">
        <v>162</v>
      </c>
      <c r="B89" s="51"/>
      <c r="C89" s="51"/>
      <c r="D89" s="51"/>
      <c r="E89" s="51"/>
      <c r="F89" s="52"/>
      <c r="G89" s="13"/>
      <c r="H89" s="22"/>
      <c r="I89" s="22"/>
    </row>
    <row r="90" spans="1:9" x14ac:dyDescent="0.25">
      <c r="A90" s="71" t="s">
        <v>163</v>
      </c>
      <c r="B90" s="51"/>
      <c r="C90" s="51"/>
      <c r="D90" s="51"/>
      <c r="E90" s="51"/>
      <c r="F90" s="52"/>
      <c r="G90" s="13"/>
      <c r="H90" s="22"/>
      <c r="I90" s="22"/>
    </row>
    <row r="91" spans="1:9" x14ac:dyDescent="0.25">
      <c r="A91" s="67" t="s">
        <v>164</v>
      </c>
      <c r="B91" s="51"/>
      <c r="C91" s="51"/>
      <c r="D91" s="51"/>
      <c r="E91" s="51"/>
      <c r="F91" s="52"/>
      <c r="G91" s="13"/>
      <c r="H91" s="22"/>
      <c r="I91" s="22"/>
    </row>
    <row r="92" spans="1:9" x14ac:dyDescent="0.25">
      <c r="A92" s="67" t="s">
        <v>165</v>
      </c>
      <c r="B92" s="51"/>
      <c r="C92" s="51"/>
      <c r="D92" s="51"/>
      <c r="E92" s="51"/>
      <c r="F92" s="52"/>
      <c r="G92" s="13"/>
      <c r="H92" s="22"/>
      <c r="I92" s="22"/>
    </row>
    <row r="93" spans="1:9" x14ac:dyDescent="0.25">
      <c r="A93" s="67" t="s">
        <v>166</v>
      </c>
      <c r="B93" s="51"/>
      <c r="C93" s="51"/>
      <c r="D93" s="51"/>
      <c r="E93" s="51"/>
      <c r="F93" s="52"/>
      <c r="G93" s="13"/>
      <c r="H93" s="22"/>
      <c r="I93" s="22"/>
    </row>
    <row r="94" spans="1:9" x14ac:dyDescent="0.25">
      <c r="A94" s="67"/>
      <c r="B94" s="51"/>
      <c r="C94" s="51"/>
      <c r="D94" s="51"/>
      <c r="E94" s="51"/>
      <c r="F94" s="52"/>
      <c r="G94" s="13"/>
      <c r="H94" s="22"/>
      <c r="I94" s="22"/>
    </row>
    <row r="95" spans="1:9" x14ac:dyDescent="0.25">
      <c r="A95" s="67"/>
      <c r="B95" s="51"/>
      <c r="C95" s="51"/>
      <c r="D95" s="51"/>
      <c r="E95" s="51"/>
      <c r="F95" s="52"/>
      <c r="G95" s="13"/>
      <c r="H95" s="22"/>
      <c r="I95" s="22"/>
    </row>
    <row r="96" spans="1:9" x14ac:dyDescent="0.25">
      <c r="A96" s="57"/>
      <c r="B96" s="51"/>
      <c r="C96" s="51"/>
      <c r="D96" s="51"/>
      <c r="E96" s="51"/>
      <c r="F96" s="52"/>
      <c r="G96" s="13"/>
      <c r="H96" s="22"/>
      <c r="I96" s="22"/>
    </row>
    <row r="97" spans="1:9" x14ac:dyDescent="0.25">
      <c r="A97" s="57"/>
      <c r="B97" s="51"/>
      <c r="C97" s="51"/>
      <c r="D97" s="51"/>
      <c r="E97" s="51"/>
      <c r="F97" s="52"/>
      <c r="G97" s="13"/>
      <c r="H97" s="22"/>
      <c r="I97" s="22"/>
    </row>
    <row r="98" spans="1:9" x14ac:dyDescent="0.25">
      <c r="A98" s="57"/>
      <c r="B98" s="51"/>
      <c r="C98" s="51"/>
      <c r="D98" s="51"/>
      <c r="E98" s="51"/>
      <c r="F98" s="52"/>
      <c r="G98" s="13"/>
      <c r="H98" s="22"/>
      <c r="I98" s="22"/>
    </row>
    <row r="99" spans="1:9" x14ac:dyDescent="0.25">
      <c r="A99" s="57"/>
      <c r="B99" s="51"/>
      <c r="C99" s="51"/>
      <c r="D99" s="51"/>
      <c r="E99" s="51"/>
      <c r="F99" s="52"/>
      <c r="G99" s="13"/>
      <c r="H99" s="22"/>
      <c r="I99" s="22"/>
    </row>
    <row r="100" spans="1:9" x14ac:dyDescent="0.25">
      <c r="A100" s="57"/>
      <c r="B100" s="51"/>
      <c r="C100" s="51"/>
      <c r="D100" s="51"/>
      <c r="E100" s="51"/>
      <c r="F100" s="52"/>
      <c r="G100" s="13"/>
      <c r="H100" s="22"/>
      <c r="I100" s="22"/>
    </row>
    <row r="101" spans="1:9" x14ac:dyDescent="0.25">
      <c r="A101" s="72"/>
      <c r="B101" s="73"/>
      <c r="C101" s="73"/>
      <c r="D101" s="73"/>
      <c r="E101" s="73"/>
      <c r="F101" s="73"/>
      <c r="G101" s="13"/>
      <c r="H101" s="22"/>
      <c r="I101" s="22"/>
    </row>
    <row r="102" spans="1:9" x14ac:dyDescent="0.25">
      <c r="A102" s="70" t="s">
        <v>167</v>
      </c>
      <c r="B102" s="51"/>
      <c r="C102" s="51"/>
      <c r="D102" s="51"/>
      <c r="E102" s="51"/>
      <c r="F102" s="52"/>
      <c r="G102" s="13"/>
      <c r="H102" s="22"/>
      <c r="I102" s="22"/>
    </row>
    <row r="103" spans="1:9" x14ac:dyDescent="0.25">
      <c r="A103" s="56" t="s">
        <v>168</v>
      </c>
      <c r="B103" s="51"/>
      <c r="C103" s="51"/>
      <c r="D103" s="51"/>
      <c r="E103" s="51"/>
      <c r="F103" s="52"/>
      <c r="G103" s="13"/>
      <c r="H103" s="22"/>
      <c r="I103" s="22"/>
    </row>
    <row r="104" spans="1:9" x14ac:dyDescent="0.25">
      <c r="A104" s="50" t="s">
        <v>169</v>
      </c>
      <c r="B104" s="51"/>
      <c r="C104" s="51"/>
      <c r="D104" s="51"/>
      <c r="E104" s="51"/>
      <c r="F104" s="52"/>
      <c r="G104" s="13"/>
      <c r="H104" s="22"/>
      <c r="I104" s="22"/>
    </row>
    <row r="105" spans="1:9" x14ac:dyDescent="0.25">
      <c r="A105" s="50" t="s">
        <v>170</v>
      </c>
      <c r="B105" s="51"/>
      <c r="C105" s="51"/>
      <c r="D105" s="51"/>
      <c r="E105" s="51"/>
      <c r="F105" s="52"/>
      <c r="G105" s="13"/>
      <c r="H105" s="22"/>
      <c r="I105" s="22"/>
    </row>
    <row r="106" spans="1:9" x14ac:dyDescent="0.25">
      <c r="A106" s="50" t="s">
        <v>171</v>
      </c>
      <c r="B106" s="51"/>
      <c r="C106" s="51"/>
      <c r="D106" s="51"/>
      <c r="E106" s="51"/>
      <c r="F106" s="52"/>
      <c r="G106" s="13"/>
      <c r="H106" s="22"/>
      <c r="I106" s="22"/>
    </row>
    <row r="107" spans="1:9" x14ac:dyDescent="0.25">
      <c r="A107" s="50" t="s">
        <v>172</v>
      </c>
      <c r="B107" s="51"/>
      <c r="C107" s="51"/>
      <c r="D107" s="51"/>
      <c r="E107" s="51"/>
      <c r="F107" s="52"/>
      <c r="G107" s="13"/>
      <c r="H107" s="22"/>
      <c r="I107" s="22"/>
    </row>
    <row r="108" spans="1:9" x14ac:dyDescent="0.25">
      <c r="A108" s="50" t="s">
        <v>173</v>
      </c>
      <c r="B108" s="51"/>
      <c r="C108" s="51"/>
      <c r="D108" s="51"/>
      <c r="E108" s="51"/>
      <c r="F108" s="52"/>
      <c r="G108" s="13"/>
      <c r="H108" s="22"/>
      <c r="I108" s="22"/>
    </row>
    <row r="109" spans="1:9" x14ac:dyDescent="0.25">
      <c r="A109" s="50" t="s">
        <v>174</v>
      </c>
      <c r="B109" s="51"/>
      <c r="C109" s="51"/>
      <c r="D109" s="51"/>
      <c r="E109" s="51"/>
      <c r="F109" s="52"/>
      <c r="G109" s="13"/>
      <c r="H109" s="22"/>
      <c r="I109" s="22"/>
    </row>
    <row r="110" spans="1:9" x14ac:dyDescent="0.25">
      <c r="A110" s="50" t="s">
        <v>175</v>
      </c>
      <c r="B110" s="51"/>
      <c r="C110" s="51"/>
      <c r="D110" s="51"/>
      <c r="E110" s="51"/>
      <c r="F110" s="52"/>
      <c r="G110" s="13"/>
      <c r="H110" s="22"/>
      <c r="I110" s="22"/>
    </row>
    <row r="111" spans="1:9" x14ac:dyDescent="0.25">
      <c r="A111" s="50" t="s">
        <v>176</v>
      </c>
      <c r="B111" s="51"/>
      <c r="C111" s="51"/>
      <c r="D111" s="51"/>
      <c r="E111" s="51"/>
      <c r="F111" s="52"/>
      <c r="G111" s="13"/>
      <c r="H111" s="22"/>
      <c r="I111" s="22"/>
    </row>
    <row r="112" spans="1:9" x14ac:dyDescent="0.25">
      <c r="A112" s="50" t="s">
        <v>177</v>
      </c>
      <c r="B112" s="51"/>
      <c r="C112" s="51"/>
      <c r="D112" s="51"/>
      <c r="E112" s="51"/>
      <c r="F112" s="52"/>
      <c r="G112" s="13"/>
      <c r="H112" s="22"/>
      <c r="I112" s="22"/>
    </row>
    <row r="113" spans="1:9" x14ac:dyDescent="0.25">
      <c r="A113" s="50" t="s">
        <v>178</v>
      </c>
      <c r="B113" s="51"/>
      <c r="C113" s="51"/>
      <c r="D113" s="51"/>
      <c r="E113" s="51"/>
      <c r="F113" s="52"/>
      <c r="G113" s="13"/>
      <c r="H113" s="22"/>
      <c r="I113" s="22"/>
    </row>
    <row r="114" spans="1:9" x14ac:dyDescent="0.25">
      <c r="A114" s="50" t="s">
        <v>179</v>
      </c>
      <c r="B114" s="51"/>
      <c r="C114" s="51"/>
      <c r="D114" s="51"/>
      <c r="E114" s="51"/>
      <c r="F114" s="52"/>
      <c r="G114" s="13"/>
      <c r="H114" s="22"/>
      <c r="I114" s="22"/>
    </row>
    <row r="115" spans="1:9" x14ac:dyDescent="0.25">
      <c r="A115" s="50" t="s">
        <v>180</v>
      </c>
      <c r="B115" s="51"/>
      <c r="C115" s="51"/>
      <c r="D115" s="51"/>
      <c r="E115" s="51"/>
      <c r="F115" s="52"/>
      <c r="G115" s="13"/>
      <c r="H115" s="22"/>
      <c r="I115" s="22"/>
    </row>
    <row r="116" spans="1:9" x14ac:dyDescent="0.25">
      <c r="A116" s="50" t="s">
        <v>181</v>
      </c>
      <c r="B116" s="51"/>
      <c r="C116" s="51"/>
      <c r="D116" s="51"/>
      <c r="E116" s="51"/>
      <c r="F116" s="52"/>
      <c r="G116" s="13"/>
      <c r="H116" s="22"/>
      <c r="I116" s="22"/>
    </row>
    <row r="117" spans="1:9" x14ac:dyDescent="0.25">
      <c r="A117" s="50" t="s">
        <v>182</v>
      </c>
      <c r="B117" s="51"/>
      <c r="C117" s="51"/>
      <c r="D117" s="51"/>
      <c r="E117" s="51"/>
      <c r="F117" s="52"/>
      <c r="G117" s="13"/>
      <c r="H117" s="22"/>
      <c r="I117" s="22"/>
    </row>
    <row r="118" spans="1:9" x14ac:dyDescent="0.25">
      <c r="A118" s="50" t="s">
        <v>183</v>
      </c>
      <c r="B118" s="51"/>
      <c r="C118" s="51"/>
      <c r="D118" s="51"/>
      <c r="E118" s="51"/>
      <c r="F118" s="52"/>
      <c r="G118" s="13"/>
      <c r="H118" s="22"/>
      <c r="I118" s="22"/>
    </row>
    <row r="119" spans="1:9" x14ac:dyDescent="0.25">
      <c r="A119" s="50" t="s">
        <v>184</v>
      </c>
      <c r="B119" s="51"/>
      <c r="C119" s="51"/>
      <c r="D119" s="51"/>
      <c r="E119" s="51"/>
      <c r="F119" s="52"/>
      <c r="G119" s="13"/>
      <c r="H119" s="22"/>
      <c r="I119" s="22"/>
    </row>
    <row r="120" spans="1:9" x14ac:dyDescent="0.25">
      <c r="A120" s="50" t="s">
        <v>185</v>
      </c>
      <c r="B120" s="51"/>
      <c r="C120" s="51"/>
      <c r="D120" s="51"/>
      <c r="E120" s="51"/>
      <c r="F120" s="52"/>
      <c r="G120" s="13"/>
      <c r="H120" s="22"/>
      <c r="I120" s="22"/>
    </row>
    <row r="121" spans="1:9" x14ac:dyDescent="0.25">
      <c r="A121" s="50" t="s">
        <v>186</v>
      </c>
      <c r="B121" s="51"/>
      <c r="C121" s="51"/>
      <c r="D121" s="51"/>
      <c r="E121" s="51"/>
      <c r="F121" s="52"/>
      <c r="G121" s="13"/>
      <c r="H121" s="22"/>
      <c r="I121" s="22"/>
    </row>
    <row r="122" spans="1:9" x14ac:dyDescent="0.25">
      <c r="A122" s="50" t="s">
        <v>187</v>
      </c>
      <c r="B122" s="51"/>
      <c r="C122" s="51"/>
      <c r="D122" s="51"/>
      <c r="E122" s="51"/>
      <c r="F122" s="52"/>
      <c r="G122" s="13"/>
      <c r="H122" s="22"/>
      <c r="I122" s="22"/>
    </row>
    <row r="123" spans="1:9" x14ac:dyDescent="0.25">
      <c r="A123" s="50" t="s">
        <v>188</v>
      </c>
      <c r="B123" s="51"/>
      <c r="C123" s="51"/>
      <c r="D123" s="51"/>
      <c r="E123" s="51"/>
      <c r="F123" s="52"/>
      <c r="G123" s="13"/>
      <c r="H123" s="22"/>
      <c r="I123" s="22"/>
    </row>
    <row r="124" spans="1:9" x14ac:dyDescent="0.25">
      <c r="A124" s="50" t="s">
        <v>189</v>
      </c>
      <c r="B124" s="51"/>
      <c r="C124" s="51"/>
      <c r="D124" s="51"/>
      <c r="E124" s="51"/>
      <c r="F124" s="52"/>
      <c r="G124" s="13"/>
      <c r="H124" s="22"/>
      <c r="I124" s="22"/>
    </row>
    <row r="125" spans="1:9" x14ac:dyDescent="0.25">
      <c r="A125" s="50" t="s">
        <v>190</v>
      </c>
      <c r="B125" s="51"/>
      <c r="C125" s="51"/>
      <c r="D125" s="51"/>
      <c r="E125" s="51"/>
      <c r="F125" s="52"/>
      <c r="G125" s="13"/>
      <c r="H125" s="22"/>
      <c r="I125" s="22"/>
    </row>
    <row r="126" spans="1:9" x14ac:dyDescent="0.25">
      <c r="A126" s="50" t="s">
        <v>191</v>
      </c>
      <c r="B126" s="51"/>
      <c r="C126" s="51"/>
      <c r="D126" s="51"/>
      <c r="E126" s="51"/>
      <c r="F126" s="52"/>
      <c r="G126" s="13"/>
      <c r="H126" s="22"/>
      <c r="I126" s="22"/>
    </row>
    <row r="127" spans="1:9" x14ac:dyDescent="0.25">
      <c r="A127" s="50" t="s">
        <v>192</v>
      </c>
      <c r="B127" s="51"/>
      <c r="C127" s="51"/>
      <c r="D127" s="51"/>
      <c r="E127" s="51"/>
      <c r="F127" s="52"/>
      <c r="G127" s="13"/>
      <c r="H127" s="22"/>
      <c r="I127" s="22"/>
    </row>
    <row r="128" spans="1:9" x14ac:dyDescent="0.25">
      <c r="A128" s="50" t="s">
        <v>193</v>
      </c>
      <c r="B128" s="51"/>
      <c r="C128" s="51"/>
      <c r="D128" s="51"/>
      <c r="E128" s="51"/>
      <c r="F128" s="52"/>
      <c r="G128" s="13"/>
      <c r="H128" s="22"/>
      <c r="I128" s="22"/>
    </row>
    <row r="129" spans="1:9" x14ac:dyDescent="0.25">
      <c r="A129" s="50" t="s">
        <v>194</v>
      </c>
      <c r="B129" s="51"/>
      <c r="C129" s="51"/>
      <c r="D129" s="51"/>
      <c r="E129" s="51"/>
      <c r="F129" s="52"/>
      <c r="G129" s="13"/>
      <c r="H129" s="22"/>
      <c r="I129" s="22"/>
    </row>
    <row r="130" spans="1:9" x14ac:dyDescent="0.25">
      <c r="A130" s="50" t="s">
        <v>195</v>
      </c>
      <c r="B130" s="51"/>
      <c r="C130" s="51"/>
      <c r="D130" s="51"/>
      <c r="E130" s="51"/>
      <c r="F130" s="52"/>
      <c r="G130" s="13"/>
      <c r="H130" s="22"/>
      <c r="I130" s="22"/>
    </row>
    <row r="131" spans="1:9" x14ac:dyDescent="0.25">
      <c r="A131" s="50" t="s">
        <v>196</v>
      </c>
      <c r="B131" s="51"/>
      <c r="C131" s="51"/>
      <c r="D131" s="51"/>
      <c r="E131" s="51"/>
      <c r="F131" s="52"/>
      <c r="G131" s="13"/>
      <c r="H131" s="22"/>
      <c r="I131" s="22"/>
    </row>
    <row r="132" spans="1:9" x14ac:dyDescent="0.25">
      <c r="A132" s="50" t="s">
        <v>197</v>
      </c>
      <c r="B132" s="51"/>
      <c r="C132" s="51"/>
      <c r="D132" s="51"/>
      <c r="E132" s="51"/>
      <c r="F132" s="52"/>
      <c r="G132" s="13"/>
      <c r="H132" s="22"/>
      <c r="I132" s="22"/>
    </row>
    <row r="133" spans="1:9" x14ac:dyDescent="0.25">
      <c r="A133" s="50" t="s">
        <v>198</v>
      </c>
      <c r="B133" s="51"/>
      <c r="C133" s="51"/>
      <c r="D133" s="51"/>
      <c r="E133" s="51"/>
      <c r="F133" s="52"/>
      <c r="G133" s="13"/>
      <c r="H133" s="22"/>
      <c r="I133" s="22"/>
    </row>
    <row r="134" spans="1:9" x14ac:dyDescent="0.25">
      <c r="A134" s="50" t="s">
        <v>199</v>
      </c>
      <c r="B134" s="51"/>
      <c r="C134" s="51"/>
      <c r="D134" s="51"/>
      <c r="E134" s="51"/>
      <c r="F134" s="52"/>
      <c r="G134" s="13"/>
      <c r="H134" s="22"/>
      <c r="I134" s="22"/>
    </row>
    <row r="135" spans="1:9" x14ac:dyDescent="0.25">
      <c r="A135" s="50" t="s">
        <v>200</v>
      </c>
      <c r="B135" s="51"/>
      <c r="C135" s="51"/>
      <c r="D135" s="51"/>
      <c r="E135" s="51"/>
      <c r="F135" s="52"/>
      <c r="G135" s="13"/>
      <c r="H135" s="22"/>
      <c r="I135" s="22"/>
    </row>
    <row r="136" spans="1:9" x14ac:dyDescent="0.25">
      <c r="A136" s="50" t="s">
        <v>201</v>
      </c>
      <c r="B136" s="51"/>
      <c r="C136" s="51"/>
      <c r="D136" s="51"/>
      <c r="E136" s="51"/>
      <c r="F136" s="52"/>
      <c r="G136" s="13"/>
      <c r="H136" s="22"/>
      <c r="I136" s="22"/>
    </row>
    <row r="137" spans="1:9" x14ac:dyDescent="0.25">
      <c r="A137" s="50" t="s">
        <v>202</v>
      </c>
      <c r="B137" s="51"/>
      <c r="C137" s="51"/>
      <c r="D137" s="51"/>
      <c r="E137" s="51"/>
      <c r="F137" s="52"/>
      <c r="G137" s="13"/>
      <c r="H137" s="22"/>
      <c r="I137" s="22"/>
    </row>
    <row r="138" spans="1:9" x14ac:dyDescent="0.25">
      <c r="A138" s="50" t="s">
        <v>203</v>
      </c>
      <c r="B138" s="51"/>
      <c r="C138" s="51"/>
      <c r="D138" s="51"/>
      <c r="E138" s="51"/>
      <c r="F138" s="52"/>
      <c r="G138" s="13"/>
      <c r="H138" s="22"/>
      <c r="I138" s="22"/>
    </row>
    <row r="139" spans="1:9" x14ac:dyDescent="0.25">
      <c r="A139" s="50" t="s">
        <v>204</v>
      </c>
      <c r="B139" s="51"/>
      <c r="C139" s="51"/>
      <c r="D139" s="51"/>
      <c r="E139" s="51"/>
      <c r="F139" s="52"/>
      <c r="G139" s="13"/>
      <c r="H139" s="22"/>
      <c r="I139" s="22"/>
    </row>
    <row r="140" spans="1:9" x14ac:dyDescent="0.25">
      <c r="A140" s="50" t="s">
        <v>205</v>
      </c>
      <c r="B140" s="51"/>
      <c r="C140" s="51"/>
      <c r="D140" s="51"/>
      <c r="E140" s="51"/>
      <c r="F140" s="52"/>
      <c r="G140" s="13"/>
      <c r="H140" s="22"/>
      <c r="I140" s="22"/>
    </row>
    <row r="141" spans="1:9" x14ac:dyDescent="0.25">
      <c r="A141" s="50" t="s">
        <v>206</v>
      </c>
      <c r="B141" s="51"/>
      <c r="C141" s="51"/>
      <c r="D141" s="51"/>
      <c r="E141" s="51"/>
      <c r="F141" s="52"/>
      <c r="G141" s="13"/>
      <c r="H141" s="22"/>
      <c r="I141" s="22"/>
    </row>
    <row r="142" spans="1:9" x14ac:dyDescent="0.25">
      <c r="A142" s="50" t="s">
        <v>207</v>
      </c>
      <c r="B142" s="51"/>
      <c r="C142" s="51"/>
      <c r="D142" s="51"/>
      <c r="E142" s="51"/>
      <c r="F142" s="52"/>
      <c r="G142" s="13"/>
      <c r="H142" s="22"/>
      <c r="I142" s="22"/>
    </row>
    <row r="143" spans="1:9" x14ac:dyDescent="0.25">
      <c r="A143" s="50" t="s">
        <v>208</v>
      </c>
      <c r="B143" s="51"/>
      <c r="C143" s="51"/>
      <c r="D143" s="51"/>
      <c r="E143" s="51"/>
      <c r="F143" s="52"/>
      <c r="G143" s="13"/>
      <c r="H143" s="22"/>
      <c r="I143" s="22"/>
    </row>
    <row r="144" spans="1:9" x14ac:dyDescent="0.25">
      <c r="A144" s="50" t="s">
        <v>209</v>
      </c>
      <c r="B144" s="51"/>
      <c r="C144" s="51"/>
      <c r="D144" s="51"/>
      <c r="E144" s="51"/>
      <c r="F144" s="52"/>
      <c r="G144" s="42"/>
      <c r="H144" s="42"/>
      <c r="I144" s="42"/>
    </row>
    <row r="145" spans="1:9" x14ac:dyDescent="0.25">
      <c r="A145" s="50" t="s">
        <v>210</v>
      </c>
      <c r="B145" s="51"/>
      <c r="C145" s="51"/>
      <c r="D145" s="51"/>
      <c r="E145" s="51"/>
      <c r="F145" s="52"/>
      <c r="G145" s="42"/>
      <c r="H145" s="42"/>
      <c r="I145" s="42"/>
    </row>
    <row r="146" spans="1:9" x14ac:dyDescent="0.25">
      <c r="A146" s="50" t="s">
        <v>211</v>
      </c>
      <c r="B146" s="51"/>
      <c r="C146" s="51"/>
      <c r="D146" s="51"/>
      <c r="E146" s="51"/>
      <c r="F146" s="52"/>
      <c r="G146" s="42"/>
      <c r="H146" s="42"/>
      <c r="I146" s="42"/>
    </row>
    <row r="147" spans="1:9" x14ac:dyDescent="0.25">
      <c r="A147" s="50" t="s">
        <v>212</v>
      </c>
      <c r="B147" s="51"/>
      <c r="C147" s="51"/>
      <c r="D147" s="51"/>
      <c r="E147" s="51"/>
      <c r="F147" s="52"/>
      <c r="G147" s="42"/>
      <c r="H147" s="42"/>
      <c r="I147" s="42"/>
    </row>
    <row r="148" spans="1:9" x14ac:dyDescent="0.25">
      <c r="A148" s="50" t="s">
        <v>213</v>
      </c>
      <c r="B148" s="51"/>
      <c r="C148" s="51"/>
      <c r="D148" s="51"/>
      <c r="E148" s="51"/>
      <c r="F148" s="52"/>
      <c r="G148" s="42"/>
      <c r="H148" s="42"/>
      <c r="I148" s="42"/>
    </row>
    <row r="149" spans="1:9" x14ac:dyDescent="0.25">
      <c r="A149" s="50" t="s">
        <v>214</v>
      </c>
      <c r="B149" s="51"/>
      <c r="C149" s="51"/>
      <c r="D149" s="51"/>
      <c r="E149" s="51"/>
      <c r="F149" s="52"/>
      <c r="G149" s="42"/>
      <c r="H149" s="42"/>
      <c r="I149" s="42"/>
    </row>
    <row r="150" spans="1:9" x14ac:dyDescent="0.25">
      <c r="A150" s="50" t="s">
        <v>215</v>
      </c>
      <c r="B150" s="51"/>
      <c r="C150" s="51"/>
      <c r="D150" s="51"/>
      <c r="E150" s="51"/>
      <c r="F150" s="52"/>
      <c r="G150" s="42"/>
      <c r="H150" s="42"/>
      <c r="I150" s="42"/>
    </row>
    <row r="151" spans="1:9" x14ac:dyDescent="0.25">
      <c r="A151" s="50" t="s">
        <v>216</v>
      </c>
      <c r="B151" s="51"/>
      <c r="C151" s="51"/>
      <c r="D151" s="51"/>
      <c r="E151" s="51"/>
      <c r="F151" s="52"/>
      <c r="G151" s="42"/>
      <c r="H151" s="42"/>
      <c r="I151" s="42"/>
    </row>
    <row r="152" spans="1:9" x14ac:dyDescent="0.25">
      <c r="A152" s="50" t="s">
        <v>217</v>
      </c>
      <c r="B152" s="51"/>
      <c r="C152" s="51"/>
      <c r="D152" s="51"/>
      <c r="E152" s="51"/>
      <c r="F152" s="52"/>
      <c r="G152" s="42"/>
      <c r="H152" s="42"/>
      <c r="I152" s="42"/>
    </row>
    <row r="153" spans="1:9" x14ac:dyDescent="0.25">
      <c r="A153" s="50" t="s">
        <v>218</v>
      </c>
      <c r="B153" s="51"/>
      <c r="C153" s="51"/>
      <c r="D153" s="51"/>
      <c r="E153" s="51"/>
      <c r="F153" s="52"/>
      <c r="G153" s="42"/>
      <c r="H153" s="42"/>
      <c r="I153" s="42"/>
    </row>
    <row r="154" spans="1:9" x14ac:dyDescent="0.25">
      <c r="A154" s="50" t="s">
        <v>219</v>
      </c>
      <c r="B154" s="51"/>
      <c r="C154" s="51"/>
      <c r="D154" s="51"/>
      <c r="E154" s="51"/>
      <c r="F154" s="52"/>
      <c r="G154" s="42"/>
      <c r="H154" s="42"/>
      <c r="I154" s="42"/>
    </row>
    <row r="155" spans="1:9" x14ac:dyDescent="0.25">
      <c r="A155" s="50" t="s">
        <v>220</v>
      </c>
      <c r="B155" s="51"/>
      <c r="C155" s="51"/>
      <c r="D155" s="51"/>
      <c r="E155" s="51"/>
      <c r="F155" s="52"/>
      <c r="G155" s="42"/>
      <c r="H155" s="42"/>
      <c r="I155" s="42"/>
    </row>
    <row r="156" spans="1:9" x14ac:dyDescent="0.25">
      <c r="A156" s="50" t="s">
        <v>221</v>
      </c>
      <c r="B156" s="51"/>
      <c r="C156" s="51"/>
      <c r="D156" s="51"/>
      <c r="E156" s="51"/>
      <c r="F156" s="52"/>
      <c r="G156" s="42"/>
      <c r="H156" s="42"/>
      <c r="I156" s="42"/>
    </row>
    <row r="157" spans="1:9" x14ac:dyDescent="0.25">
      <c r="A157" s="50" t="s">
        <v>222</v>
      </c>
      <c r="B157" s="51"/>
      <c r="C157" s="51"/>
      <c r="D157" s="51"/>
      <c r="E157" s="51"/>
      <c r="F157" s="52"/>
      <c r="G157" s="42"/>
      <c r="H157" s="42"/>
      <c r="I157" s="42"/>
    </row>
    <row r="158" spans="1:9" x14ac:dyDescent="0.25">
      <c r="A158" s="50" t="s">
        <v>223</v>
      </c>
      <c r="B158" s="51"/>
      <c r="C158" s="51"/>
      <c r="D158" s="51"/>
      <c r="E158" s="51"/>
      <c r="F158" s="52"/>
      <c r="G158" s="42"/>
      <c r="H158" s="42"/>
      <c r="I158" s="42"/>
    </row>
    <row r="159" spans="1:9" x14ac:dyDescent="0.25">
      <c r="A159" s="50" t="s">
        <v>224</v>
      </c>
      <c r="B159" s="51"/>
      <c r="C159" s="51"/>
      <c r="D159" s="51"/>
      <c r="E159" s="51"/>
      <c r="F159" s="52"/>
      <c r="G159" s="42"/>
      <c r="H159" s="42"/>
      <c r="I159" s="42"/>
    </row>
    <row r="160" spans="1:9" x14ac:dyDescent="0.25">
      <c r="A160" s="50" t="s">
        <v>225</v>
      </c>
      <c r="B160" s="51"/>
      <c r="C160" s="51"/>
      <c r="D160" s="51"/>
      <c r="E160" s="51"/>
      <c r="F160" s="52"/>
      <c r="G160" s="42"/>
      <c r="H160" s="42"/>
      <c r="I160" s="42"/>
    </row>
    <row r="161" spans="1:9" x14ac:dyDescent="0.25">
      <c r="A161" s="50" t="s">
        <v>226</v>
      </c>
      <c r="B161" s="51"/>
      <c r="C161" s="51"/>
      <c r="D161" s="51"/>
      <c r="E161" s="51"/>
      <c r="F161" s="52"/>
      <c r="G161" s="42"/>
      <c r="H161" s="42"/>
      <c r="I161" s="42"/>
    </row>
    <row r="162" spans="1:9" x14ac:dyDescent="0.25">
      <c r="A162" s="50" t="s">
        <v>227</v>
      </c>
      <c r="B162" s="51"/>
      <c r="C162" s="51"/>
      <c r="D162" s="51"/>
      <c r="E162" s="51"/>
      <c r="F162" s="52"/>
      <c r="G162" s="42"/>
      <c r="H162" s="42"/>
      <c r="I162" s="42"/>
    </row>
    <row r="163" spans="1:9" x14ac:dyDescent="0.25">
      <c r="A163" s="50" t="s">
        <v>228</v>
      </c>
      <c r="B163" s="51"/>
      <c r="C163" s="51"/>
      <c r="D163" s="51"/>
      <c r="E163" s="51"/>
      <c r="F163" s="52"/>
      <c r="G163" s="42"/>
      <c r="H163" s="42"/>
      <c r="I163" s="42"/>
    </row>
    <row r="164" spans="1:9" x14ac:dyDescent="0.25">
      <c r="A164" s="43"/>
      <c r="B164" s="47"/>
      <c r="C164" s="47"/>
      <c r="D164" s="47"/>
      <c r="E164" s="47"/>
      <c r="F164" s="47"/>
      <c r="G164" s="42"/>
      <c r="H164" s="42"/>
      <c r="I164" s="42"/>
    </row>
    <row r="165" spans="1:9" x14ac:dyDescent="0.25">
      <c r="A165" s="43" t="s">
        <v>264</v>
      </c>
      <c r="B165" s="47"/>
      <c r="C165" s="47"/>
      <c r="D165" s="47"/>
      <c r="E165" s="47"/>
      <c r="F165" s="47"/>
      <c r="G165" s="42"/>
      <c r="H165" s="42"/>
      <c r="I165" s="42"/>
    </row>
    <row r="167" spans="1:9" x14ac:dyDescent="0.25">
      <c r="A167" s="44" t="s">
        <v>265</v>
      </c>
    </row>
    <row r="168" spans="1:9" x14ac:dyDescent="0.25">
      <c r="A168" s="43"/>
    </row>
    <row r="169" spans="1:9" x14ac:dyDescent="0.25">
      <c r="A169" s="45" t="s">
        <v>266</v>
      </c>
    </row>
    <row r="170" spans="1:9" x14ac:dyDescent="0.25">
      <c r="A170" s="45" t="s">
        <v>10</v>
      </c>
    </row>
  </sheetData>
  <mergeCells count="78">
    <mergeCell ref="A163:F163"/>
    <mergeCell ref="A152:F152"/>
    <mergeCell ref="A153:F153"/>
    <mergeCell ref="A154:F154"/>
    <mergeCell ref="A155:F155"/>
    <mergeCell ref="A156:F156"/>
    <mergeCell ref="A157:F157"/>
    <mergeCell ref="A158:F158"/>
    <mergeCell ref="A159:F159"/>
    <mergeCell ref="A160:F160"/>
    <mergeCell ref="A161:F161"/>
    <mergeCell ref="A162:F162"/>
    <mergeCell ref="A151:F151"/>
    <mergeCell ref="A140:F140"/>
    <mergeCell ref="A141:F141"/>
    <mergeCell ref="A142:F142"/>
    <mergeCell ref="A143:F143"/>
    <mergeCell ref="A144:F144"/>
    <mergeCell ref="A145:F145"/>
    <mergeCell ref="A146:F146"/>
    <mergeCell ref="A147:F147"/>
    <mergeCell ref="A148:F148"/>
    <mergeCell ref="A149:F149"/>
    <mergeCell ref="A150:F150"/>
    <mergeCell ref="A139:F139"/>
    <mergeCell ref="A128:F128"/>
    <mergeCell ref="A129:F129"/>
    <mergeCell ref="A130:F130"/>
    <mergeCell ref="A131:F131"/>
    <mergeCell ref="A132:F132"/>
    <mergeCell ref="A133:F133"/>
    <mergeCell ref="A134:F134"/>
    <mergeCell ref="A135:F135"/>
    <mergeCell ref="A136:F136"/>
    <mergeCell ref="A137:F137"/>
    <mergeCell ref="A138:F138"/>
    <mergeCell ref="A127:F127"/>
    <mergeCell ref="A116:F116"/>
    <mergeCell ref="A117:F117"/>
    <mergeCell ref="A118:F118"/>
    <mergeCell ref="A119:F119"/>
    <mergeCell ref="A120:F120"/>
    <mergeCell ref="A121:F121"/>
    <mergeCell ref="A122:F122"/>
    <mergeCell ref="A123:F123"/>
    <mergeCell ref="A124:F124"/>
    <mergeCell ref="A125:F125"/>
    <mergeCell ref="A126:F126"/>
    <mergeCell ref="A115:F115"/>
    <mergeCell ref="A104:F104"/>
    <mergeCell ref="A105:F105"/>
    <mergeCell ref="A106:F106"/>
    <mergeCell ref="A107:F107"/>
    <mergeCell ref="A108:F108"/>
    <mergeCell ref="A109:F109"/>
    <mergeCell ref="A110:F110"/>
    <mergeCell ref="A111:F111"/>
    <mergeCell ref="A112:F112"/>
    <mergeCell ref="A113:F113"/>
    <mergeCell ref="A114:F114"/>
    <mergeCell ref="A103:F103"/>
    <mergeCell ref="A92:F92"/>
    <mergeCell ref="A93:F93"/>
    <mergeCell ref="A94:F94"/>
    <mergeCell ref="A95:F95"/>
    <mergeCell ref="A96:F96"/>
    <mergeCell ref="A97:F97"/>
    <mergeCell ref="A98:F98"/>
    <mergeCell ref="A99:F99"/>
    <mergeCell ref="A100:F100"/>
    <mergeCell ref="A101:F101"/>
    <mergeCell ref="A102:F102"/>
    <mergeCell ref="A91:F91"/>
    <mergeCell ref="A25:I25"/>
    <mergeCell ref="A39:I39"/>
    <mergeCell ref="A88:F88"/>
    <mergeCell ref="A89:F89"/>
    <mergeCell ref="A90:F90"/>
  </mergeCells>
  <dataValidations count="4">
    <dataValidation type="list" allowBlank="1" sqref="D41:D75 D4:D10 D27:D30" xr:uid="{09FF1A39-7482-489F-A6C1-9F0D56AA98AA}">
      <formula1>"AGP,CLH,CLT,COM,CTD,CTI,DES,DISP,ELE,ESG,EST,EXM,EXQ,EXR,FRQ,REV,VAGO"</formula1>
    </dataValidation>
    <dataValidation type="list" allowBlank="1" sqref="B41:B75" xr:uid="{92A3D40C-141C-467C-81A1-4A3DC62024AF}">
      <formula1>"FGS-1,FGS-2,FGS-3,FGA-1,FGA-2,FGA-3"</formula1>
    </dataValidation>
    <dataValidation type="list" allowBlank="1" sqref="B27:B30" xr:uid="{6BD3A694-D737-455F-9EBF-1A8D52AFE51F}">
      <formula1>"FDA,FDA-1,FDA-2,FDA-3,FDA-4"</formula1>
    </dataValidation>
    <dataValidation type="list" allowBlank="1" sqref="B4:B10" xr:uid="{97EAB8C3-24EE-49B1-939C-B77129543CBC}">
      <formula1>"DAS,DAS-1,DAS-2,DAS-3,DAS-4,DAS-5,CAA-1,CAA-2,CAA-3,CAA-4,CAA-5"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9E62A-B7BD-483A-AD5A-821A55D3E701}">
  <sheetPr>
    <tabColor rgb="FFFFFF00"/>
  </sheetPr>
  <dimension ref="A1:J172"/>
  <sheetViews>
    <sheetView workbookViewId="0">
      <selection activeCell="A14" sqref="A14"/>
    </sheetView>
  </sheetViews>
  <sheetFormatPr defaultRowHeight="15" x14ac:dyDescent="0.25"/>
  <cols>
    <col min="1" max="1" width="82.140625" customWidth="1"/>
    <col min="3" max="3" width="17.5703125" customWidth="1"/>
    <col min="5" max="5" width="11.85546875" customWidth="1"/>
    <col min="6" max="6" width="60.85546875" customWidth="1"/>
    <col min="7" max="7" width="17.140625" customWidth="1"/>
    <col min="8" max="8" width="21.140625" customWidth="1"/>
    <col min="9" max="9" width="16.7109375" customWidth="1"/>
  </cols>
  <sheetData>
    <row r="1" spans="1:10" x14ac:dyDescent="0.25">
      <c r="A1" s="2">
        <v>44820</v>
      </c>
      <c r="B1" s="68" t="s">
        <v>11</v>
      </c>
      <c r="C1" s="51"/>
      <c r="D1" s="51"/>
      <c r="E1" s="51"/>
      <c r="F1" s="51"/>
      <c r="G1" s="51"/>
      <c r="H1" s="51"/>
      <c r="I1" s="51"/>
      <c r="J1" s="52"/>
    </row>
    <row r="2" spans="1:10" x14ac:dyDescent="0.25">
      <c r="A2" s="69" t="s">
        <v>12</v>
      </c>
      <c r="B2" s="51"/>
      <c r="C2" s="51"/>
      <c r="D2" s="51"/>
      <c r="E2" s="51"/>
      <c r="F2" s="51"/>
      <c r="G2" s="51"/>
      <c r="H2" s="51"/>
      <c r="I2" s="51"/>
      <c r="J2" s="52"/>
    </row>
    <row r="3" spans="1:10" ht="45" x14ac:dyDescent="0.25">
      <c r="A3" s="4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5" t="s">
        <v>21</v>
      </c>
    </row>
    <row r="4" spans="1:10" x14ac:dyDescent="0.25">
      <c r="A4" s="14" t="s">
        <v>23</v>
      </c>
      <c r="B4" s="7" t="s">
        <v>0</v>
      </c>
      <c r="C4" s="9" t="s">
        <v>24</v>
      </c>
      <c r="D4" s="9" t="s">
        <v>25</v>
      </c>
      <c r="E4" s="10">
        <v>1</v>
      </c>
      <c r="F4" s="14" t="s">
        <v>26</v>
      </c>
      <c r="G4" s="11">
        <v>0</v>
      </c>
      <c r="H4" s="11">
        <v>8903.2999999999993</v>
      </c>
      <c r="I4" s="11">
        <v>9249.0300000000007</v>
      </c>
    </row>
    <row r="5" spans="1:10" x14ac:dyDescent="0.25">
      <c r="A5" s="14" t="s">
        <v>27</v>
      </c>
      <c r="B5" s="7" t="s">
        <v>2</v>
      </c>
      <c r="C5" s="9" t="s">
        <v>28</v>
      </c>
      <c r="D5" s="9" t="s">
        <v>29</v>
      </c>
      <c r="E5" s="10">
        <v>1</v>
      </c>
      <c r="F5" s="14" t="s">
        <v>30</v>
      </c>
      <c r="G5" s="11">
        <v>0</v>
      </c>
      <c r="H5" s="11">
        <v>1079.21</v>
      </c>
      <c r="I5" s="11">
        <v>4316.21</v>
      </c>
    </row>
    <row r="6" spans="1:10" x14ac:dyDescent="0.25">
      <c r="A6" s="14" t="s">
        <v>31</v>
      </c>
      <c r="B6" s="7" t="s">
        <v>9</v>
      </c>
      <c r="C6" s="9" t="s">
        <v>32</v>
      </c>
      <c r="D6" s="9" t="s">
        <v>29</v>
      </c>
      <c r="E6" s="10">
        <v>1</v>
      </c>
      <c r="F6" s="14" t="s">
        <v>33</v>
      </c>
      <c r="G6" s="11">
        <v>0</v>
      </c>
      <c r="H6" s="11">
        <v>500.99</v>
      </c>
      <c r="I6" s="11">
        <v>2003.96</v>
      </c>
    </row>
    <row r="7" spans="1:10" x14ac:dyDescent="0.25">
      <c r="A7" s="14" t="s">
        <v>34</v>
      </c>
      <c r="B7" s="7" t="s">
        <v>35</v>
      </c>
      <c r="C7" s="9" t="s">
        <v>36</v>
      </c>
      <c r="D7" s="9" t="s">
        <v>29</v>
      </c>
      <c r="E7" s="10">
        <v>1</v>
      </c>
      <c r="F7" s="14" t="s">
        <v>37</v>
      </c>
      <c r="G7" s="11">
        <v>0</v>
      </c>
      <c r="H7" s="11">
        <v>308.3</v>
      </c>
      <c r="I7" s="11">
        <v>1288</v>
      </c>
    </row>
    <row r="8" spans="1:10" x14ac:dyDescent="0.25">
      <c r="A8" s="14" t="s">
        <v>38</v>
      </c>
      <c r="B8" s="7" t="s">
        <v>8</v>
      </c>
      <c r="C8" s="9" t="s">
        <v>39</v>
      </c>
      <c r="D8" s="9" t="s">
        <v>29</v>
      </c>
      <c r="E8" s="10">
        <v>1</v>
      </c>
      <c r="F8" s="14" t="s">
        <v>40</v>
      </c>
      <c r="G8" s="11">
        <v>0</v>
      </c>
      <c r="H8" s="11">
        <v>770.75</v>
      </c>
      <c r="I8" s="11">
        <v>3083.01</v>
      </c>
    </row>
    <row r="9" spans="1:10" x14ac:dyDescent="0.25">
      <c r="A9" s="14" t="s">
        <v>41</v>
      </c>
      <c r="B9" s="7" t="s">
        <v>8</v>
      </c>
      <c r="C9" s="9" t="s">
        <v>42</v>
      </c>
      <c r="D9" s="9" t="s">
        <v>29</v>
      </c>
      <c r="E9" s="10">
        <v>1</v>
      </c>
      <c r="F9" s="14" t="s">
        <v>248</v>
      </c>
      <c r="G9" s="11">
        <v>0</v>
      </c>
      <c r="H9" s="11">
        <v>770.75</v>
      </c>
      <c r="I9" s="11">
        <v>3083.01</v>
      </c>
    </row>
    <row r="10" spans="1:10" x14ac:dyDescent="0.25">
      <c r="A10" s="14" t="s">
        <v>43</v>
      </c>
      <c r="B10" s="9" t="s">
        <v>2</v>
      </c>
      <c r="C10" s="9" t="s">
        <v>44</v>
      </c>
      <c r="D10" s="9" t="s">
        <v>29</v>
      </c>
      <c r="E10" s="10">
        <v>1</v>
      </c>
      <c r="F10" s="14" t="s">
        <v>241</v>
      </c>
      <c r="G10" s="11">
        <v>0</v>
      </c>
      <c r="H10" s="11">
        <v>1079.21</v>
      </c>
      <c r="I10" s="11">
        <v>4316.21</v>
      </c>
    </row>
    <row r="11" spans="1:10" ht="45" x14ac:dyDescent="0.25">
      <c r="A11" s="15" t="s">
        <v>45</v>
      </c>
      <c r="B11" s="15" t="s">
        <v>46</v>
      </c>
      <c r="C11" s="16" t="s">
        <v>47</v>
      </c>
      <c r="D11" s="16" t="s">
        <v>48</v>
      </c>
      <c r="E11" s="16" t="s">
        <v>49</v>
      </c>
      <c r="F11" s="17"/>
      <c r="G11" s="16" t="s">
        <v>50</v>
      </c>
      <c r="H11" s="16" t="s">
        <v>51</v>
      </c>
      <c r="I11" s="16" t="s">
        <v>52</v>
      </c>
    </row>
    <row r="12" spans="1:10" x14ac:dyDescent="0.25">
      <c r="A12" s="18" t="s">
        <v>54</v>
      </c>
      <c r="B12" s="10" t="s">
        <v>55</v>
      </c>
      <c r="C12" s="19">
        <f ca="1">SUMIFS($E$7:$E$13,$B$7:$B$13,"DAS",$D$7:$D$13,"&lt;&gt;VAGO")</f>
        <v>0</v>
      </c>
      <c r="D12" s="19">
        <f ca="1">SUMIFS($E$7:$E$13,$B$7:$B$13,"DAS",$D$7:$D$13,"VAGO")</f>
        <v>0</v>
      </c>
      <c r="E12" s="19">
        <f t="shared" ref="E12:E22" ca="1" si="0">C12+D12</f>
        <v>0</v>
      </c>
      <c r="F12" s="20"/>
      <c r="G12" s="21">
        <f ca="1">SUMIF($B$7:$B$13,"DAS",$G$7:$G$13)</f>
        <v>0</v>
      </c>
      <c r="H12" s="21">
        <f ca="1">SUMIF($B$7:$B$13,"DAS",$H$7:$H$13)</f>
        <v>0</v>
      </c>
      <c r="I12" s="21">
        <f ca="1">SUMIF($B$7:$B$13,"DAS",$I$7:$I$13)</f>
        <v>0</v>
      </c>
    </row>
    <row r="13" spans="1:10" x14ac:dyDescent="0.25">
      <c r="A13" s="18" t="s">
        <v>56</v>
      </c>
      <c r="B13" s="10" t="s">
        <v>0</v>
      </c>
      <c r="C13" s="19">
        <f ca="1">SUMIFS($E$7:$E$13,$B$7:$B$13,"DAS-1",$D$7:$D$13,"&lt;&gt;VAGO")</f>
        <v>1</v>
      </c>
      <c r="D13" s="19">
        <f ca="1">SUMIFS($E$7:$E$13,$B$7:$B$13,"DAS-1",$D$7:$D$13,"VAGO")</f>
        <v>0</v>
      </c>
      <c r="E13" s="19">
        <f t="shared" ca="1" si="0"/>
        <v>1</v>
      </c>
      <c r="F13" s="23"/>
      <c r="G13" s="21">
        <f ca="1">SUMIF($B$7:$B$13,"DAS-1",$G$7:$G$13)</f>
        <v>0</v>
      </c>
      <c r="H13" s="21">
        <f ca="1">SUMIF($B$7:$B$13,"DAS-1",$H$7:$H$13)</f>
        <v>8479.34</v>
      </c>
      <c r="I13" s="21">
        <f ca="1">SUMIF($B$7:$B$13,"DAS-1",$I$7:$I$13)</f>
        <v>7973.3</v>
      </c>
    </row>
    <row r="14" spans="1:10" x14ac:dyDescent="0.25">
      <c r="A14" s="18" t="s">
        <v>57</v>
      </c>
      <c r="B14" s="10" t="s">
        <v>58</v>
      </c>
      <c r="C14" s="19">
        <f>SUMIFS($E$7:$E$13,$B$7:$B$13,"DAS-2",$D$7:$D$13,"&lt;&gt;VAGO")</f>
        <v>0</v>
      </c>
      <c r="D14" s="19">
        <f>SUMIFS($E$7:$E$13,$B$7:$B$13,"DAS-2",$D$7:$D$13,"VAGO")</f>
        <v>0</v>
      </c>
      <c r="E14" s="19">
        <f t="shared" si="0"/>
        <v>0</v>
      </c>
      <c r="F14" s="23"/>
      <c r="G14" s="21">
        <f>SUMIF($B$7:$B$13,"DAS-2",$G$7:$G$13)</f>
        <v>0</v>
      </c>
      <c r="H14" s="21">
        <f>SUMIF($B$7:$B$13,"DAS-2",$H$7:$H$13)</f>
        <v>0</v>
      </c>
      <c r="I14" s="21">
        <f>SUMIF($B$7:$B$13,"DAS-2",$I$7:$I$13)</f>
        <v>0</v>
      </c>
    </row>
    <row r="15" spans="1:10" x14ac:dyDescent="0.25">
      <c r="A15" s="18" t="s">
        <v>59</v>
      </c>
      <c r="B15" s="10" t="s">
        <v>60</v>
      </c>
      <c r="C15" s="19">
        <f>SUMIFS($E$7:$E$13,$B$7:$B$13,"DAS-3",$D$7:$D$13,"&lt;&gt;VAGO")</f>
        <v>0</v>
      </c>
      <c r="D15" s="19">
        <f>SUMIFS($E$7:$E$13,$B$7:$B$13,"DAS-3",$D$7:$D$13,"VAGO")</f>
        <v>0</v>
      </c>
      <c r="E15" s="19">
        <f t="shared" si="0"/>
        <v>0</v>
      </c>
      <c r="F15" s="23"/>
      <c r="G15" s="21">
        <f>SUMIF($B$7:$B$13,"DAS-3",$G$7:$G$13)</f>
        <v>0</v>
      </c>
      <c r="H15" s="21">
        <f>SUMIF($B$7:$B$13,"DAS-3",$H$7:$H$13)</f>
        <v>0</v>
      </c>
      <c r="I15" s="21">
        <f>SUMIF($B$7:$B$13,"DAS-3",$I$7:$I$13)</f>
        <v>0</v>
      </c>
    </row>
    <row r="16" spans="1:10" x14ac:dyDescent="0.25">
      <c r="A16" s="24" t="s">
        <v>61</v>
      </c>
      <c r="B16" s="10" t="s">
        <v>62</v>
      </c>
      <c r="C16" s="19">
        <f>SUMIFS($E$7:$E$13,$B$7:$B$13,"DAS-4",$D$7:$D$13,"&lt;&gt;VAGO")</f>
        <v>0</v>
      </c>
      <c r="D16" s="19">
        <f>SUMIFS($E$7:$E$13,$B$7:$B$13,"DAS-4",$D$7:$D$13,"VAGO")</f>
        <v>0</v>
      </c>
      <c r="E16" s="19">
        <f t="shared" si="0"/>
        <v>0</v>
      </c>
      <c r="F16" s="25"/>
      <c r="G16" s="21">
        <f>SUMIF($B$7:$B$13,"DAS-4",$G$7:$G$13)</f>
        <v>0</v>
      </c>
      <c r="H16" s="21">
        <f>SUMIF($B$7:$B$13,"DAS-4",$H$7:$H$13)</f>
        <v>0</v>
      </c>
      <c r="I16" s="21">
        <f>SUMIF($B$7:$B$13,"DAS-4",$I$7:$I$13)</f>
        <v>0</v>
      </c>
    </row>
    <row r="17" spans="1:9" x14ac:dyDescent="0.25">
      <c r="A17" s="24" t="s">
        <v>63</v>
      </c>
      <c r="B17" s="10" t="s">
        <v>2</v>
      </c>
      <c r="C17" s="19">
        <f>SUMIFS($E$7:$E$13,$B$7:$B$13,"DAS-5",$D$7:$D$13,"&lt;&gt;VAGO")</f>
        <v>1</v>
      </c>
      <c r="D17" s="19">
        <f>SUMIFS($E$7:$E$13,$B$7:$B$13,"DAS-5",$D$7:$D$13,"VAGO")</f>
        <v>0</v>
      </c>
      <c r="E17" s="19">
        <f t="shared" si="0"/>
        <v>1</v>
      </c>
      <c r="F17" s="25"/>
      <c r="G17" s="21">
        <f>SUMIF($B$7:$B$13,"DAS-5",$G$7:$G$13)</f>
        <v>0</v>
      </c>
      <c r="H17" s="21">
        <f>SUMIF($B$7:$B$13,"DAS-5",$H$7:$H$13)</f>
        <v>1079.21</v>
      </c>
      <c r="I17" s="21">
        <f>SUMIF($B$7:$B$13,"DAS-5",$I$7:$I$13)</f>
        <v>4316.21</v>
      </c>
    </row>
    <row r="18" spans="1:9" x14ac:dyDescent="0.25">
      <c r="A18" s="24" t="s">
        <v>64</v>
      </c>
      <c r="B18" s="10" t="s">
        <v>65</v>
      </c>
      <c r="C18" s="19">
        <f>SUMIFS($E$7:$E$13,$B$7:$B$13,"CAA-1",$D$7:$D$13,"&lt;&gt;VAGO")</f>
        <v>0</v>
      </c>
      <c r="D18" s="19">
        <f>SUMIFS($E$7:$E$13,$B$7:$B$13,"CAA-1",$D$7:$D$13,"VAGO")</f>
        <v>0</v>
      </c>
      <c r="E18" s="19">
        <f t="shared" si="0"/>
        <v>0</v>
      </c>
      <c r="F18" s="25"/>
      <c r="G18" s="21">
        <f>SUMIF($B$7:$B$13,"CAA-1",$G$7:$G$13)</f>
        <v>0</v>
      </c>
      <c r="H18" s="21">
        <f>SUMIF($B$7:$B$13,"CAA-1",$H$7:$H$13)</f>
        <v>0</v>
      </c>
      <c r="I18" s="21">
        <f>SUMIF($B$7:$B$13,"CAA-1",$I$7:$I$13)</f>
        <v>0</v>
      </c>
    </row>
    <row r="19" spans="1:9" x14ac:dyDescent="0.25">
      <c r="A19" s="24" t="s">
        <v>66</v>
      </c>
      <c r="B19" s="10" t="s">
        <v>8</v>
      </c>
      <c r="C19" s="19">
        <f>SUMIFS($E$7:$E$13,$B$7:$B$13,"CAA-2",$D$7:$D$13,"&lt;&gt;VAGO")</f>
        <v>2</v>
      </c>
      <c r="D19" s="19">
        <f>SUMIFS($E$7:$E$13,$B$7:$B$13,"CAA-2",$D$7:$D$13,"VAGO")</f>
        <v>0</v>
      </c>
      <c r="E19" s="19">
        <f t="shared" si="0"/>
        <v>2</v>
      </c>
      <c r="F19" s="25"/>
      <c r="G19" s="21">
        <f>SUMIF($B$7:$B$13,"CAA-2",$G$7:$G$13)</f>
        <v>0</v>
      </c>
      <c r="H19" s="21">
        <f>SUMIF($B$7:$B$13,"CAA-2",$H$7:$H$13)</f>
        <v>1541.5</v>
      </c>
      <c r="I19" s="21">
        <f>SUMIF($B$7:$B$13,"CAA-2",$I$7:$I$13)</f>
        <v>6166.02</v>
      </c>
    </row>
    <row r="20" spans="1:9" x14ac:dyDescent="0.25">
      <c r="A20" s="24" t="s">
        <v>67</v>
      </c>
      <c r="B20" s="10" t="s">
        <v>9</v>
      </c>
      <c r="C20" s="19">
        <f>SUMIFS($E$7:$E$13,$B$7:$B$13,"CAA-3",$D$7:$D$13,"&lt;&gt;VAGO")</f>
        <v>0</v>
      </c>
      <c r="D20" s="19">
        <f>SUMIFS($E$7:$E$13,$B$7:$B$13,"CAA-3",$D$7:$D$13,"VAGO")</f>
        <v>0</v>
      </c>
      <c r="E20" s="19">
        <f t="shared" si="0"/>
        <v>0</v>
      </c>
      <c r="F20" s="23"/>
      <c r="G20" s="21">
        <f>SUMIF($B$7:$B$13,"CAA-3",$G$7:$G$13)</f>
        <v>0</v>
      </c>
      <c r="H20" s="21">
        <f>SUMIF($B$7:$B$13,"CAA-3",$H$7:$H$13)</f>
        <v>0</v>
      </c>
      <c r="I20" s="21">
        <f>SUMIF($B$7:$B$13,"CAA-3",$I$7:$I$13)</f>
        <v>0</v>
      </c>
    </row>
    <row r="21" spans="1:9" x14ac:dyDescent="0.25">
      <c r="A21" s="24" t="s">
        <v>68</v>
      </c>
      <c r="B21" s="10" t="s">
        <v>35</v>
      </c>
      <c r="C21" s="19">
        <f>SUMIFS($E$7:$E$13,$B$7:$B$13,"CAA-4",$D$7:$D$13,"&lt;&gt;VAGO")</f>
        <v>1</v>
      </c>
      <c r="D21" s="19">
        <f>SUMIFS($E$7:$E$13,$B$7:$B$13,"CAA-4",$D$7:$D$13,"VAGO")</f>
        <v>0</v>
      </c>
      <c r="E21" s="19">
        <f t="shared" si="0"/>
        <v>1</v>
      </c>
      <c r="F21" s="23"/>
      <c r="G21" s="21">
        <f>SUMIF($B$7:$B$13,"CAA-4",$G$7:$G$13)</f>
        <v>0</v>
      </c>
      <c r="H21" s="21">
        <f>SUMIF($B$7:$B$13,"CAA-4",$H$7:$H$13)</f>
        <v>308.3</v>
      </c>
      <c r="I21" s="21">
        <f>SUMIF($B$7:$B$13,"CAA-4",$I$7:$I$13)</f>
        <v>1288</v>
      </c>
    </row>
    <row r="22" spans="1:9" x14ac:dyDescent="0.25">
      <c r="A22" s="24" t="s">
        <v>69</v>
      </c>
      <c r="B22" s="10" t="s">
        <v>70</v>
      </c>
      <c r="C22" s="19">
        <f>SUMIFS($E$7:$E$13,$B$7:$B$13,"CAA-5",$D$7:$D$13,"&lt;&gt;VAGO")</f>
        <v>0</v>
      </c>
      <c r="D22" s="19">
        <f>SUMIFS($E$7:$E$13,$B$7:$B$13,"CAA-5",$D$7:$D$13,"VAGO")</f>
        <v>0</v>
      </c>
      <c r="E22" s="19">
        <f t="shared" si="0"/>
        <v>0</v>
      </c>
      <c r="F22" s="23"/>
      <c r="G22" s="21">
        <f>SUMIF($B$7:$B$13,"CAA-5",$G$7:$G$13)</f>
        <v>0</v>
      </c>
      <c r="H22" s="21">
        <f>SUMIF($B$7:$B$13,"CAA-5",$H$7:$H$13)</f>
        <v>0</v>
      </c>
      <c r="I22" s="21">
        <f>SUMIF($B$7:$B$13,"CAA-5",$I$7:$I$13)</f>
        <v>0</v>
      </c>
    </row>
    <row r="23" spans="1:9" x14ac:dyDescent="0.25">
      <c r="A23" s="15" t="s">
        <v>71</v>
      </c>
      <c r="B23" s="17"/>
      <c r="C23" s="16">
        <f ca="1">SUM(C12:C22)</f>
        <v>7</v>
      </c>
      <c r="D23" s="16">
        <f ca="1">SUM(D12:D22)</f>
        <v>0</v>
      </c>
      <c r="E23" s="16">
        <f ca="1">SUM(E12:E22)</f>
        <v>7</v>
      </c>
      <c r="F23" s="17"/>
      <c r="G23" s="26">
        <f ca="1">SUM(G12:G22)</f>
        <v>0</v>
      </c>
      <c r="H23" s="26">
        <f ca="1">SUM(H12:H22)</f>
        <v>12366.33</v>
      </c>
      <c r="I23" s="26">
        <f ca="1">SUM(I12:I22)</f>
        <v>23521.24</v>
      </c>
    </row>
    <row r="24" spans="1:9" x14ac:dyDescent="0.25">
      <c r="A24" s="22"/>
      <c r="B24" s="22"/>
      <c r="C24" s="22"/>
      <c r="D24" s="22"/>
      <c r="E24" s="22"/>
      <c r="F24" s="22"/>
      <c r="G24" s="22"/>
      <c r="H24" s="13"/>
      <c r="I24" s="13"/>
    </row>
    <row r="25" spans="1:9" x14ac:dyDescent="0.25">
      <c r="A25" s="69" t="s">
        <v>72</v>
      </c>
      <c r="B25" s="51"/>
      <c r="C25" s="51"/>
      <c r="D25" s="51"/>
      <c r="E25" s="51"/>
      <c r="F25" s="51"/>
      <c r="G25" s="51"/>
      <c r="H25" s="51"/>
      <c r="I25" s="52"/>
    </row>
    <row r="26" spans="1:9" ht="45" x14ac:dyDescent="0.25">
      <c r="A26" s="5" t="s">
        <v>73</v>
      </c>
      <c r="B26" s="5" t="s">
        <v>74</v>
      </c>
      <c r="C26" s="5" t="s">
        <v>75</v>
      </c>
      <c r="D26" s="5" t="s">
        <v>76</v>
      </c>
      <c r="E26" s="5" t="s">
        <v>77</v>
      </c>
      <c r="F26" s="5" t="s">
        <v>78</v>
      </c>
      <c r="G26" s="5" t="s">
        <v>79</v>
      </c>
      <c r="H26" s="5" t="s">
        <v>80</v>
      </c>
      <c r="I26" s="5" t="s">
        <v>81</v>
      </c>
    </row>
    <row r="27" spans="1:9" x14ac:dyDescent="0.25">
      <c r="A27" s="39" t="s">
        <v>82</v>
      </c>
      <c r="B27" s="30" t="s">
        <v>1</v>
      </c>
      <c r="C27" s="9" t="s">
        <v>39</v>
      </c>
      <c r="D27" s="9" t="s">
        <v>25</v>
      </c>
      <c r="E27" s="10">
        <v>1</v>
      </c>
      <c r="F27" s="46" t="s">
        <v>83</v>
      </c>
      <c r="G27" s="11">
        <v>7691</v>
      </c>
      <c r="H27" s="11">
        <v>3083.01</v>
      </c>
      <c r="I27" s="12">
        <f t="shared" ref="I27:I30" si="1">SUM(G27:H27)</f>
        <v>10774.01</v>
      </c>
    </row>
    <row r="28" spans="1:9" x14ac:dyDescent="0.25">
      <c r="A28" s="39" t="s">
        <v>84</v>
      </c>
      <c r="B28" s="30" t="s">
        <v>3</v>
      </c>
      <c r="C28" s="9" t="s">
        <v>85</v>
      </c>
      <c r="D28" s="9" t="s">
        <v>25</v>
      </c>
      <c r="E28" s="10">
        <v>1</v>
      </c>
      <c r="F28" s="46" t="s">
        <v>86</v>
      </c>
      <c r="G28" s="11">
        <v>8479.33</v>
      </c>
      <c r="H28" s="11">
        <v>4316.21</v>
      </c>
      <c r="I28" s="12">
        <f t="shared" si="1"/>
        <v>12795.54</v>
      </c>
    </row>
    <row r="29" spans="1:9" x14ac:dyDescent="0.25">
      <c r="A29" s="39" t="s">
        <v>87</v>
      </c>
      <c r="B29" s="30" t="s">
        <v>3</v>
      </c>
      <c r="C29" s="9" t="s">
        <v>88</v>
      </c>
      <c r="D29" s="9" t="s">
        <v>25</v>
      </c>
      <c r="E29" s="10">
        <v>1</v>
      </c>
      <c r="F29" s="39" t="s">
        <v>239</v>
      </c>
      <c r="G29" s="11">
        <v>7691</v>
      </c>
      <c r="H29" s="11">
        <v>4316.21</v>
      </c>
      <c r="I29" s="12">
        <f t="shared" si="1"/>
        <v>12007.21</v>
      </c>
    </row>
    <row r="30" spans="1:9" x14ac:dyDescent="0.25">
      <c r="A30" s="39" t="s">
        <v>89</v>
      </c>
      <c r="B30" s="30" t="s">
        <v>3</v>
      </c>
      <c r="C30" s="9" t="s">
        <v>39</v>
      </c>
      <c r="D30" s="9" t="s">
        <v>25</v>
      </c>
      <c r="E30" s="10">
        <v>1</v>
      </c>
      <c r="F30" s="39" t="s">
        <v>240</v>
      </c>
      <c r="G30" s="11">
        <v>5933.35</v>
      </c>
      <c r="H30" s="11">
        <v>4316.21</v>
      </c>
      <c r="I30" s="12">
        <f t="shared" si="1"/>
        <v>10249.560000000001</v>
      </c>
    </row>
    <row r="31" spans="1:9" ht="45" x14ac:dyDescent="0.25">
      <c r="A31" s="15" t="s">
        <v>90</v>
      </c>
      <c r="B31" s="15" t="s">
        <v>91</v>
      </c>
      <c r="C31" s="16" t="s">
        <v>92</v>
      </c>
      <c r="D31" s="16" t="s">
        <v>93</v>
      </c>
      <c r="E31" s="16" t="s">
        <v>94</v>
      </c>
      <c r="F31" s="32"/>
      <c r="G31" s="16" t="s">
        <v>95</v>
      </c>
      <c r="H31" s="16" t="s">
        <v>96</v>
      </c>
      <c r="I31" s="16" t="s">
        <v>97</v>
      </c>
    </row>
    <row r="32" spans="1:9" x14ac:dyDescent="0.25">
      <c r="A32" s="18" t="s">
        <v>98</v>
      </c>
      <c r="B32" s="33" t="s">
        <v>99</v>
      </c>
      <c r="C32" s="19">
        <f ca="1">SUMIFS($E$30:$E$33,$B$30:$B$33,"FDA",$D$30:$D$33,"&lt;&gt;VAGO")</f>
        <v>0</v>
      </c>
      <c r="D32" s="19">
        <f ca="1">SUMIFS($E$30:$E$33,$B$30:$B$33,"FDA",$D$30:$D$33,"VAGO")</f>
        <v>0</v>
      </c>
      <c r="E32" s="19">
        <f t="shared" ref="E32:E36" ca="1" si="2">C32+D32</f>
        <v>0</v>
      </c>
      <c r="F32" s="20"/>
      <c r="G32" s="12">
        <f ca="1">SUMIF($B$30:$B$33,"FDA",$G$30:$G$33)</f>
        <v>0</v>
      </c>
      <c r="H32" s="12">
        <f ca="1">SUMIF($B$30:$B$33,"FDA",$H$30:$H$33)</f>
        <v>0</v>
      </c>
      <c r="I32" s="12">
        <f ca="1">SUMIF($B$30:$B$33,"FDA",$I$30:$I$33)</f>
        <v>0</v>
      </c>
    </row>
    <row r="33" spans="1:9" x14ac:dyDescent="0.25">
      <c r="A33" s="18" t="s">
        <v>100</v>
      </c>
      <c r="B33" s="33" t="s">
        <v>101</v>
      </c>
      <c r="C33" s="19">
        <f ca="1">SUMIFS($E$30:$E$33,$B$30:$B$33,"FDA-1",$D$30:$D$33,"&lt;&gt;VAGO")</f>
        <v>0</v>
      </c>
      <c r="D33" s="19">
        <f ca="1">SUMIFS($E$30:$E$33,$B$30:$B$33,"FDA-1",$D$30:$D$33,"VAGO")</f>
        <v>0</v>
      </c>
      <c r="E33" s="19">
        <f t="shared" ca="1" si="2"/>
        <v>0</v>
      </c>
      <c r="F33" s="20"/>
      <c r="G33" s="12">
        <f ca="1">SUMIF($B$30:$B$33,"FDA-1",$G$30:$G$33)</f>
        <v>0</v>
      </c>
      <c r="H33" s="12">
        <f ca="1">SUMIF($B$30:$B$33,"FDA-1",$H$30:$H$33)</f>
        <v>0</v>
      </c>
      <c r="I33" s="12">
        <f ca="1">SUMIF($B$30:$B$33,"FDA-1",$I$30:$I$33)</f>
        <v>0</v>
      </c>
    </row>
    <row r="34" spans="1:9" x14ac:dyDescent="0.25">
      <c r="A34" s="18" t="s">
        <v>102</v>
      </c>
      <c r="B34" s="33" t="s">
        <v>103</v>
      </c>
      <c r="C34" s="19">
        <f>SUMIFS($E$30:$E$33,$B$30:$B$33,"FDA-2",$D$30:$D$33,"&lt;&gt;VAGO")</f>
        <v>0</v>
      </c>
      <c r="D34" s="19">
        <f>SUMIFS($E$30:$E$33,$B$30:$B$33,"FDA-2",$D$30:$D$33,"VAGO")</f>
        <v>0</v>
      </c>
      <c r="E34" s="19">
        <f t="shared" si="2"/>
        <v>0</v>
      </c>
      <c r="F34" s="23"/>
      <c r="G34" s="12">
        <f>SUMIF($B$30:$B$33,"FDA-2",$G$30:$G$33)</f>
        <v>0</v>
      </c>
      <c r="H34" s="12">
        <f>SUMIF($B$30:$B$33,"FDA-2",$H$30:$H$33)</f>
        <v>0</v>
      </c>
      <c r="I34" s="12">
        <f>SUMIF($B$30:$B$33,"FDA-2",$I$30:$I$33)</f>
        <v>0</v>
      </c>
    </row>
    <row r="35" spans="1:9" x14ac:dyDescent="0.25">
      <c r="A35" s="18" t="s">
        <v>104</v>
      </c>
      <c r="B35" s="33" t="s">
        <v>3</v>
      </c>
      <c r="C35" s="19">
        <f>SUMIFS($E$30:$E$33,$B$30:$B$33,"FDA-3",$D$30:$D$33,"&lt;&gt;VAGO")</f>
        <v>1</v>
      </c>
      <c r="D35" s="19">
        <f>SUMIFS($E$30:$E$33,$B$30:$B$33,"FDA-3",$D$30:$D$33,"VAGO")</f>
        <v>0</v>
      </c>
      <c r="E35" s="19">
        <f t="shared" si="2"/>
        <v>1</v>
      </c>
      <c r="F35" s="25"/>
      <c r="G35" s="12">
        <f>SUMIF($B$30:$B$33,"FDA-3",$G$30:$G$33)</f>
        <v>5933.35</v>
      </c>
      <c r="H35" s="12">
        <f>SUMIF($B$30:$B$33,"FDA-3",$H$30:$H$33)</f>
        <v>4316.21</v>
      </c>
      <c r="I35" s="12">
        <f>SUMIF($B$30:$B$33,"FDA-3",$I$30:$I$33)</f>
        <v>10249.560000000001</v>
      </c>
    </row>
    <row r="36" spans="1:9" x14ac:dyDescent="0.25">
      <c r="A36" s="18" t="s">
        <v>105</v>
      </c>
      <c r="B36" s="33" t="s">
        <v>1</v>
      </c>
      <c r="C36" s="19">
        <f>SUMIFS($E$30:$E$33,$B$30:$B$33,"FDA-4",$D$30:$D$33,"&lt;&gt;VAGO")</f>
        <v>0</v>
      </c>
      <c r="D36" s="19">
        <f>SUMIFS($E$30:$E$33,$B$30:$B$33,"FDA-4",$D$30:$D$33,"VAGO")</f>
        <v>0</v>
      </c>
      <c r="E36" s="19">
        <f t="shared" si="2"/>
        <v>0</v>
      </c>
      <c r="F36" s="23"/>
      <c r="G36" s="12">
        <f>SUMIF($B$30:$B$33,"FDA-4",$G$30:$G$33)</f>
        <v>0</v>
      </c>
      <c r="H36" s="12">
        <f>SUMIF($B$30:$B$33,"FDA-4",$H$30:$H$33)</f>
        <v>0</v>
      </c>
      <c r="I36" s="12">
        <f>SUMIF($B$30:$B$33,"FDA-4",$I$30:$I$33)</f>
        <v>0</v>
      </c>
    </row>
    <row r="37" spans="1:9" ht="30" x14ac:dyDescent="0.25">
      <c r="A37" s="15" t="s">
        <v>106</v>
      </c>
      <c r="B37" s="32"/>
      <c r="C37" s="16">
        <f t="shared" ref="C37:E37" ca="1" si="3">SUM(C33:C36)</f>
        <v>4</v>
      </c>
      <c r="D37" s="16">
        <f t="shared" ca="1" si="3"/>
        <v>0</v>
      </c>
      <c r="E37" s="16">
        <f t="shared" ca="1" si="3"/>
        <v>4</v>
      </c>
      <c r="F37" s="32"/>
      <c r="G37" s="34">
        <f t="shared" ref="G37:I37" ca="1" si="4">SUM(G32:G36)</f>
        <v>28238.09</v>
      </c>
      <c r="H37" s="34">
        <f t="shared" ca="1" si="4"/>
        <v>13820.380000000001</v>
      </c>
      <c r="I37" s="34">
        <f t="shared" ca="1" si="4"/>
        <v>42058.47</v>
      </c>
    </row>
    <row r="38" spans="1:9" x14ac:dyDescent="0.25">
      <c r="A38" s="27"/>
      <c r="B38" s="27"/>
      <c r="C38" s="27"/>
      <c r="D38" s="27"/>
      <c r="E38" s="27"/>
      <c r="F38" s="27"/>
      <c r="G38" s="27"/>
      <c r="H38" s="27"/>
      <c r="I38" s="3"/>
    </row>
    <row r="39" spans="1:9" x14ac:dyDescent="0.25">
      <c r="A39" s="69" t="s">
        <v>107</v>
      </c>
      <c r="B39" s="51"/>
      <c r="C39" s="51"/>
      <c r="D39" s="51"/>
      <c r="E39" s="51"/>
      <c r="F39" s="51"/>
      <c r="G39" s="51"/>
      <c r="H39" s="51"/>
      <c r="I39" s="52"/>
    </row>
    <row r="40" spans="1:9" ht="45" x14ac:dyDescent="0.25">
      <c r="A40" s="35" t="s">
        <v>108</v>
      </c>
      <c r="B40" s="5" t="s">
        <v>109</v>
      </c>
      <c r="C40" s="5" t="s">
        <v>110</v>
      </c>
      <c r="D40" s="5" t="s">
        <v>111</v>
      </c>
      <c r="E40" s="5" t="s">
        <v>112</v>
      </c>
      <c r="F40" s="5" t="s">
        <v>113</v>
      </c>
      <c r="G40" s="5" t="s">
        <v>114</v>
      </c>
      <c r="H40" s="5" t="s">
        <v>115</v>
      </c>
      <c r="I40" s="5" t="s">
        <v>116</v>
      </c>
    </row>
    <row r="41" spans="1:9" x14ac:dyDescent="0.25">
      <c r="A41" s="36"/>
      <c r="B41" s="37" t="s">
        <v>4</v>
      </c>
      <c r="C41" s="37"/>
      <c r="D41" s="9" t="s">
        <v>25</v>
      </c>
      <c r="E41" s="10">
        <v>1</v>
      </c>
      <c r="F41" s="36" t="s">
        <v>250</v>
      </c>
      <c r="G41" s="11">
        <v>8075.56</v>
      </c>
      <c r="H41" s="11">
        <v>1392.8</v>
      </c>
      <c r="I41" s="12">
        <f>SUM(G41:H41)</f>
        <v>9468.36</v>
      </c>
    </row>
    <row r="42" spans="1:9" x14ac:dyDescent="0.25">
      <c r="A42" s="39"/>
      <c r="B42" s="37" t="s">
        <v>4</v>
      </c>
      <c r="C42" s="9"/>
      <c r="D42" s="9" t="s">
        <v>25</v>
      </c>
      <c r="E42" s="10">
        <v>1</v>
      </c>
      <c r="F42" s="39" t="s">
        <v>244</v>
      </c>
      <c r="G42" s="11">
        <v>7691</v>
      </c>
      <c r="H42" s="11">
        <v>1392.8</v>
      </c>
      <c r="I42" s="12">
        <f t="shared" ref="I42:I75" si="5">SUM(G42:H42)</f>
        <v>9083.7999999999993</v>
      </c>
    </row>
    <row r="43" spans="1:9" x14ac:dyDescent="0.25">
      <c r="A43" s="39"/>
      <c r="B43" s="37" t="s">
        <v>4</v>
      </c>
      <c r="C43" s="9"/>
      <c r="D43" s="9" t="s">
        <v>25</v>
      </c>
      <c r="E43" s="10">
        <v>1</v>
      </c>
      <c r="F43" s="39" t="s">
        <v>242</v>
      </c>
      <c r="G43" s="11">
        <v>8075.56</v>
      </c>
      <c r="H43" s="11">
        <v>1392.8</v>
      </c>
      <c r="I43" s="12">
        <f t="shared" si="5"/>
        <v>9468.36</v>
      </c>
    </row>
    <row r="44" spans="1:9" x14ac:dyDescent="0.25">
      <c r="A44" s="39"/>
      <c r="B44" s="37" t="s">
        <v>4</v>
      </c>
      <c r="C44" s="9"/>
      <c r="D44" s="9" t="s">
        <v>25</v>
      </c>
      <c r="E44" s="10">
        <v>1</v>
      </c>
      <c r="F44" s="39" t="s">
        <v>117</v>
      </c>
      <c r="G44" s="11">
        <v>7691</v>
      </c>
      <c r="H44" s="11">
        <v>1392.8</v>
      </c>
      <c r="I44" s="12">
        <f t="shared" si="5"/>
        <v>9083.7999999999993</v>
      </c>
    </row>
    <row r="45" spans="1:9" x14ac:dyDescent="0.25">
      <c r="A45" s="39"/>
      <c r="B45" s="37" t="s">
        <v>4</v>
      </c>
      <c r="C45" s="9"/>
      <c r="D45" s="9" t="s">
        <v>25</v>
      </c>
      <c r="E45" s="10">
        <v>1</v>
      </c>
      <c r="F45" s="39" t="s">
        <v>118</v>
      </c>
      <c r="G45" s="11">
        <v>8299.11</v>
      </c>
      <c r="H45" s="11">
        <v>1392.8</v>
      </c>
      <c r="I45" s="12">
        <f t="shared" si="5"/>
        <v>9691.91</v>
      </c>
    </row>
    <row r="46" spans="1:9" x14ac:dyDescent="0.25">
      <c r="A46" s="39"/>
      <c r="B46" s="37" t="s">
        <v>4</v>
      </c>
      <c r="C46" s="9"/>
      <c r="D46" s="9" t="s">
        <v>25</v>
      </c>
      <c r="E46" s="10">
        <v>1</v>
      </c>
      <c r="F46" s="39" t="s">
        <v>119</v>
      </c>
      <c r="G46" s="11">
        <v>8075.56</v>
      </c>
      <c r="H46" s="11">
        <v>1392.8</v>
      </c>
      <c r="I46" s="12">
        <f t="shared" si="5"/>
        <v>9468.36</v>
      </c>
    </row>
    <row r="47" spans="1:9" x14ac:dyDescent="0.25">
      <c r="A47" s="39"/>
      <c r="B47" s="37" t="s">
        <v>4</v>
      </c>
      <c r="C47" s="9"/>
      <c r="D47" s="9" t="s">
        <v>25</v>
      </c>
      <c r="E47" s="10">
        <v>1</v>
      </c>
      <c r="F47" s="39" t="s">
        <v>120</v>
      </c>
      <c r="G47" s="11">
        <v>7691</v>
      </c>
      <c r="H47" s="11">
        <v>1392.8</v>
      </c>
      <c r="I47" s="12">
        <f t="shared" si="5"/>
        <v>9083.7999999999993</v>
      </c>
    </row>
    <row r="48" spans="1:9" x14ac:dyDescent="0.25">
      <c r="A48" s="39"/>
      <c r="B48" s="37" t="s">
        <v>4</v>
      </c>
      <c r="C48" s="9"/>
      <c r="D48" s="9" t="s">
        <v>25</v>
      </c>
      <c r="E48" s="10">
        <v>1</v>
      </c>
      <c r="F48" s="39" t="s">
        <v>243</v>
      </c>
      <c r="G48" s="11">
        <v>7691</v>
      </c>
      <c r="H48" s="11">
        <v>1392.8</v>
      </c>
      <c r="I48" s="12">
        <f t="shared" si="5"/>
        <v>9083.7999999999993</v>
      </c>
    </row>
    <row r="49" spans="1:9" x14ac:dyDescent="0.25">
      <c r="A49" s="39"/>
      <c r="B49" s="37" t="s">
        <v>4</v>
      </c>
      <c r="C49" s="9"/>
      <c r="D49" s="9" t="s">
        <v>25</v>
      </c>
      <c r="E49" s="10">
        <v>1</v>
      </c>
      <c r="F49" s="39" t="s">
        <v>245</v>
      </c>
      <c r="G49" s="11">
        <v>8075.56</v>
      </c>
      <c r="H49" s="11">
        <v>1392.8</v>
      </c>
      <c r="I49" s="12">
        <f t="shared" si="5"/>
        <v>9468.36</v>
      </c>
    </row>
    <row r="50" spans="1:9" x14ac:dyDescent="0.25">
      <c r="A50" s="39"/>
      <c r="B50" s="37" t="s">
        <v>4</v>
      </c>
      <c r="C50" s="9"/>
      <c r="D50" s="9" t="s">
        <v>25</v>
      </c>
      <c r="E50" s="10">
        <v>1</v>
      </c>
      <c r="F50" s="39" t="s">
        <v>121</v>
      </c>
      <c r="G50" s="11">
        <v>8075.56</v>
      </c>
      <c r="H50" s="11">
        <v>1392.8</v>
      </c>
      <c r="I50" s="12">
        <f t="shared" si="5"/>
        <v>9468.36</v>
      </c>
    </row>
    <row r="51" spans="1:9" x14ac:dyDescent="0.25">
      <c r="A51" s="39"/>
      <c r="B51" s="37" t="s">
        <v>4</v>
      </c>
      <c r="C51" s="9"/>
      <c r="D51" s="9" t="s">
        <v>25</v>
      </c>
      <c r="E51" s="10">
        <v>1</v>
      </c>
      <c r="F51" s="39" t="s">
        <v>267</v>
      </c>
      <c r="G51" s="11">
        <v>7691</v>
      </c>
      <c r="H51" s="11">
        <v>1392.8</v>
      </c>
      <c r="I51" s="12">
        <f t="shared" si="5"/>
        <v>9083.7999999999993</v>
      </c>
    </row>
    <row r="52" spans="1:9" x14ac:dyDescent="0.25">
      <c r="A52" s="39"/>
      <c r="B52" s="37" t="s">
        <v>4</v>
      </c>
      <c r="C52" s="9"/>
      <c r="D52" s="9" t="s">
        <v>25</v>
      </c>
      <c r="E52" s="10">
        <v>1</v>
      </c>
      <c r="F52" s="39" t="s">
        <v>122</v>
      </c>
      <c r="G52" s="11">
        <v>2295.89</v>
      </c>
      <c r="H52" s="11">
        <v>1392.8</v>
      </c>
      <c r="I52" s="12">
        <f t="shared" si="5"/>
        <v>3688.6899999999996</v>
      </c>
    </row>
    <row r="53" spans="1:9" x14ac:dyDescent="0.25">
      <c r="A53" s="39"/>
      <c r="B53" s="37" t="s">
        <v>4</v>
      </c>
      <c r="C53" s="9"/>
      <c r="D53" s="9" t="s">
        <v>25</v>
      </c>
      <c r="E53" s="10">
        <v>1</v>
      </c>
      <c r="F53" s="39" t="s">
        <v>123</v>
      </c>
      <c r="G53" s="11">
        <v>5125.45</v>
      </c>
      <c r="H53" s="11">
        <v>1392.8</v>
      </c>
      <c r="I53" s="12">
        <f>SUM(G53:H53)</f>
        <v>6518.25</v>
      </c>
    </row>
    <row r="54" spans="1:9" x14ac:dyDescent="0.25">
      <c r="A54" s="39"/>
      <c r="B54" s="37" t="s">
        <v>4</v>
      </c>
      <c r="C54" s="9"/>
      <c r="D54" s="9" t="s">
        <v>25</v>
      </c>
      <c r="E54" s="10">
        <v>1</v>
      </c>
      <c r="F54" s="39" t="s">
        <v>249</v>
      </c>
      <c r="G54" s="11">
        <v>5125.45</v>
      </c>
      <c r="H54" s="11">
        <v>1392.8</v>
      </c>
      <c r="I54" s="12">
        <f t="shared" si="5"/>
        <v>6518.25</v>
      </c>
    </row>
    <row r="55" spans="1:9" x14ac:dyDescent="0.25">
      <c r="A55" s="39"/>
      <c r="B55" s="37" t="s">
        <v>4</v>
      </c>
      <c r="C55" s="9"/>
      <c r="D55" s="9" t="s">
        <v>25</v>
      </c>
      <c r="E55" s="10">
        <v>1</v>
      </c>
      <c r="F55" s="39" t="s">
        <v>124</v>
      </c>
      <c r="G55" s="11">
        <v>5933.35</v>
      </c>
      <c r="H55" s="11">
        <v>1392.8</v>
      </c>
      <c r="I55" s="12">
        <f t="shared" si="5"/>
        <v>7326.1500000000005</v>
      </c>
    </row>
    <row r="56" spans="1:9" x14ac:dyDescent="0.25">
      <c r="A56" s="39"/>
      <c r="B56" s="37" t="s">
        <v>4</v>
      </c>
      <c r="C56" s="9"/>
      <c r="D56" s="9" t="s">
        <v>25</v>
      </c>
      <c r="E56" s="10">
        <v>1</v>
      </c>
      <c r="F56" s="39" t="s">
        <v>268</v>
      </c>
      <c r="G56" s="11">
        <v>5125.45</v>
      </c>
      <c r="H56" s="11">
        <v>1392.8</v>
      </c>
      <c r="I56" s="12">
        <f t="shared" si="5"/>
        <v>6518.25</v>
      </c>
    </row>
    <row r="57" spans="1:9" x14ac:dyDescent="0.25">
      <c r="A57" s="39"/>
      <c r="B57" s="37" t="s">
        <v>4</v>
      </c>
      <c r="C57" s="9"/>
      <c r="D57" s="9" t="s">
        <v>25</v>
      </c>
      <c r="E57" s="10">
        <v>1</v>
      </c>
      <c r="F57" s="39" t="s">
        <v>126</v>
      </c>
      <c r="G57" s="11">
        <v>5404.89</v>
      </c>
      <c r="H57" s="11">
        <v>1392.8</v>
      </c>
      <c r="I57" s="12">
        <f t="shared" si="5"/>
        <v>6797.6900000000005</v>
      </c>
    </row>
    <row r="58" spans="1:9" x14ac:dyDescent="0.25">
      <c r="A58" s="39"/>
      <c r="B58" s="37" t="s">
        <v>4</v>
      </c>
      <c r="C58" s="9"/>
      <c r="D58" s="9" t="s">
        <v>25</v>
      </c>
      <c r="E58" s="10">
        <v>1</v>
      </c>
      <c r="F58" s="39" t="s">
        <v>269</v>
      </c>
      <c r="G58" s="11">
        <v>5298.9</v>
      </c>
      <c r="H58" s="11">
        <v>1392.8</v>
      </c>
      <c r="I58" s="12">
        <f t="shared" si="5"/>
        <v>6691.7</v>
      </c>
    </row>
    <row r="59" spans="1:9" x14ac:dyDescent="0.25">
      <c r="A59" s="39"/>
      <c r="B59" s="37" t="s">
        <v>4</v>
      </c>
      <c r="C59" s="9"/>
      <c r="D59" s="9" t="s">
        <v>128</v>
      </c>
      <c r="E59" s="10">
        <v>1</v>
      </c>
      <c r="F59" s="39" t="s">
        <v>270</v>
      </c>
      <c r="G59" s="11">
        <v>0</v>
      </c>
      <c r="H59" s="11">
        <v>1392.8</v>
      </c>
      <c r="I59" s="12">
        <f t="shared" si="5"/>
        <v>1392.8</v>
      </c>
    </row>
    <row r="60" spans="1:9" x14ac:dyDescent="0.25">
      <c r="A60" s="39"/>
      <c r="B60" s="37" t="s">
        <v>4</v>
      </c>
      <c r="C60" s="9"/>
      <c r="D60" s="9" t="s">
        <v>128</v>
      </c>
      <c r="E60" s="10">
        <v>1</v>
      </c>
      <c r="F60" s="39" t="s">
        <v>271</v>
      </c>
      <c r="G60" s="11">
        <v>0</v>
      </c>
      <c r="H60" s="11">
        <v>1392.8</v>
      </c>
      <c r="I60" s="12">
        <f t="shared" si="5"/>
        <v>1392.8</v>
      </c>
    </row>
    <row r="61" spans="1:9" x14ac:dyDescent="0.25">
      <c r="A61" s="39"/>
      <c r="B61" s="37" t="s">
        <v>5</v>
      </c>
      <c r="C61" s="9"/>
      <c r="D61" s="9" t="s">
        <v>25</v>
      </c>
      <c r="E61" s="10">
        <v>1</v>
      </c>
      <c r="F61" s="39" t="s">
        <v>129</v>
      </c>
      <c r="G61" s="11">
        <v>8479.33</v>
      </c>
      <c r="H61" s="11">
        <v>849.76</v>
      </c>
      <c r="I61" s="12">
        <f t="shared" si="5"/>
        <v>9329.09</v>
      </c>
    </row>
    <row r="62" spans="1:9" x14ac:dyDescent="0.25">
      <c r="A62" s="39"/>
      <c r="B62" s="37" t="s">
        <v>5</v>
      </c>
      <c r="C62" s="9"/>
      <c r="D62" s="9" t="s">
        <v>25</v>
      </c>
      <c r="E62" s="10">
        <v>1</v>
      </c>
      <c r="F62" s="39" t="s">
        <v>272</v>
      </c>
      <c r="G62" s="11">
        <v>5675.13</v>
      </c>
      <c r="H62" s="11">
        <v>849.76</v>
      </c>
      <c r="I62" s="12">
        <f t="shared" si="5"/>
        <v>6524.89</v>
      </c>
    </row>
    <row r="63" spans="1:9" x14ac:dyDescent="0.25">
      <c r="A63" s="39"/>
      <c r="B63" s="37" t="s">
        <v>5</v>
      </c>
      <c r="C63" s="9"/>
      <c r="D63" s="9" t="s">
        <v>25</v>
      </c>
      <c r="E63" s="10">
        <v>1</v>
      </c>
      <c r="F63" s="39" t="s">
        <v>247</v>
      </c>
      <c r="G63" s="11">
        <v>5675.13</v>
      </c>
      <c r="H63" s="11">
        <v>849.76</v>
      </c>
      <c r="I63" s="12">
        <f t="shared" si="5"/>
        <v>6524.89</v>
      </c>
    </row>
    <row r="64" spans="1:9" x14ac:dyDescent="0.25">
      <c r="A64" s="39"/>
      <c r="B64" s="37" t="s">
        <v>6</v>
      </c>
      <c r="C64" s="9"/>
      <c r="D64" s="9" t="s">
        <v>25</v>
      </c>
      <c r="E64" s="10">
        <v>1</v>
      </c>
      <c r="F64" s="39" t="s">
        <v>131</v>
      </c>
      <c r="G64" s="11">
        <v>2531.2199999999998</v>
      </c>
      <c r="H64" s="11">
        <v>505.81</v>
      </c>
      <c r="I64" s="12">
        <f t="shared" si="5"/>
        <v>3037.0299999999997</v>
      </c>
    </row>
    <row r="65" spans="1:9" x14ac:dyDescent="0.25">
      <c r="A65" s="39"/>
      <c r="B65" s="37" t="s">
        <v>6</v>
      </c>
      <c r="C65" s="9"/>
      <c r="D65" s="9" t="s">
        <v>25</v>
      </c>
      <c r="E65" s="10">
        <v>1</v>
      </c>
      <c r="F65" s="39" t="s">
        <v>132</v>
      </c>
      <c r="G65" s="11">
        <v>2295.89</v>
      </c>
      <c r="H65" s="11">
        <v>505.81</v>
      </c>
      <c r="I65" s="12">
        <f t="shared" si="5"/>
        <v>2801.7</v>
      </c>
    </row>
    <row r="66" spans="1:9" x14ac:dyDescent="0.25">
      <c r="A66" s="36"/>
      <c r="B66" s="37" t="s">
        <v>6</v>
      </c>
      <c r="C66" s="9"/>
      <c r="D66" s="9" t="s">
        <v>128</v>
      </c>
      <c r="E66" s="10">
        <v>1</v>
      </c>
      <c r="F66" s="39" t="s">
        <v>273</v>
      </c>
      <c r="G66" s="11">
        <v>0</v>
      </c>
      <c r="H66" s="11">
        <v>505.81</v>
      </c>
      <c r="I66" s="12">
        <f t="shared" si="5"/>
        <v>505.81</v>
      </c>
    </row>
    <row r="67" spans="1:9" x14ac:dyDescent="0.25">
      <c r="A67" s="36"/>
      <c r="B67" s="37" t="s">
        <v>6</v>
      </c>
      <c r="C67" s="37"/>
      <c r="D67" s="9" t="s">
        <v>128</v>
      </c>
      <c r="E67" s="10">
        <v>1</v>
      </c>
      <c r="F67" s="46" t="s">
        <v>274</v>
      </c>
      <c r="G67" s="11">
        <v>0</v>
      </c>
      <c r="H67" s="11">
        <v>505.81</v>
      </c>
      <c r="I67" s="12">
        <f t="shared" si="5"/>
        <v>505.81</v>
      </c>
    </row>
    <row r="68" spans="1:9" x14ac:dyDescent="0.25">
      <c r="A68" s="36"/>
      <c r="B68" s="37" t="s">
        <v>6</v>
      </c>
      <c r="C68" s="37"/>
      <c r="D68" s="9" t="s">
        <v>25</v>
      </c>
      <c r="E68" s="10">
        <v>1</v>
      </c>
      <c r="F68" s="46" t="s">
        <v>133</v>
      </c>
      <c r="G68" s="11">
        <v>5650.81</v>
      </c>
      <c r="H68" s="11">
        <v>505.81</v>
      </c>
      <c r="I68" s="12">
        <f t="shared" si="5"/>
        <v>6156.6200000000008</v>
      </c>
    </row>
    <row r="69" spans="1:9" x14ac:dyDescent="0.25">
      <c r="A69" s="36"/>
      <c r="B69" s="37" t="s">
        <v>7</v>
      </c>
      <c r="C69" s="37"/>
      <c r="D69" s="9" t="s">
        <v>25</v>
      </c>
      <c r="E69" s="10">
        <v>1</v>
      </c>
      <c r="F69" s="36" t="s">
        <v>275</v>
      </c>
      <c r="G69" s="11">
        <v>2295.89</v>
      </c>
      <c r="H69" s="11">
        <v>465.35</v>
      </c>
      <c r="I69" s="12">
        <f t="shared" si="5"/>
        <v>2761.24</v>
      </c>
    </row>
    <row r="70" spans="1:9" x14ac:dyDescent="0.25">
      <c r="A70" s="36"/>
      <c r="B70" s="37" t="s">
        <v>7</v>
      </c>
      <c r="C70" s="37"/>
      <c r="D70" s="9" t="s">
        <v>128</v>
      </c>
      <c r="E70" s="10">
        <v>1</v>
      </c>
      <c r="F70" s="36" t="s">
        <v>276</v>
      </c>
      <c r="G70" s="11">
        <v>0</v>
      </c>
      <c r="H70" s="11">
        <v>465.35</v>
      </c>
      <c r="I70" s="12">
        <f t="shared" si="5"/>
        <v>465.35</v>
      </c>
    </row>
    <row r="71" spans="1:9" x14ac:dyDescent="0.25">
      <c r="A71" s="36"/>
      <c r="B71" s="37" t="s">
        <v>7</v>
      </c>
      <c r="C71" s="37"/>
      <c r="D71" s="9" t="s">
        <v>128</v>
      </c>
      <c r="E71" s="10">
        <v>1</v>
      </c>
      <c r="F71" s="36" t="s">
        <v>277</v>
      </c>
      <c r="G71" s="11">
        <v>0</v>
      </c>
      <c r="H71" s="11">
        <v>465.35</v>
      </c>
      <c r="I71" s="12">
        <f t="shared" si="5"/>
        <v>465.35</v>
      </c>
    </row>
    <row r="72" spans="1:9" ht="15.75" customHeight="1" x14ac:dyDescent="0.25">
      <c r="A72" s="36"/>
      <c r="B72" s="37" t="s">
        <v>7</v>
      </c>
      <c r="C72" s="37"/>
      <c r="D72" s="9" t="s">
        <v>128</v>
      </c>
      <c r="E72" s="10">
        <v>1</v>
      </c>
      <c r="F72" s="36" t="s">
        <v>278</v>
      </c>
      <c r="G72" s="11">
        <v>0</v>
      </c>
      <c r="H72" s="11">
        <v>465.35</v>
      </c>
      <c r="I72" s="12">
        <f t="shared" si="5"/>
        <v>465.35</v>
      </c>
    </row>
    <row r="73" spans="1:9" x14ac:dyDescent="0.25">
      <c r="A73" s="36"/>
      <c r="B73" s="37" t="s">
        <v>7</v>
      </c>
      <c r="C73" s="37"/>
      <c r="D73" s="9" t="s">
        <v>128</v>
      </c>
      <c r="E73" s="10">
        <v>1</v>
      </c>
      <c r="F73" s="36" t="s">
        <v>279</v>
      </c>
      <c r="G73" s="11">
        <v>0</v>
      </c>
      <c r="H73" s="11">
        <v>1392.8</v>
      </c>
      <c r="I73" s="12">
        <f t="shared" si="5"/>
        <v>1392.8</v>
      </c>
    </row>
    <row r="74" spans="1:9" x14ac:dyDescent="0.25">
      <c r="A74" s="36"/>
      <c r="B74" s="37" t="s">
        <v>7</v>
      </c>
      <c r="C74" s="37"/>
      <c r="D74" s="9" t="s">
        <v>128</v>
      </c>
      <c r="E74" s="10">
        <v>1</v>
      </c>
      <c r="F74" s="36" t="s">
        <v>280</v>
      </c>
      <c r="G74" s="11">
        <v>0</v>
      </c>
      <c r="H74" s="11">
        <v>465.35</v>
      </c>
      <c r="I74" s="12">
        <f t="shared" si="5"/>
        <v>465.35</v>
      </c>
    </row>
    <row r="75" spans="1:9" ht="15.75" customHeight="1" x14ac:dyDescent="0.25">
      <c r="A75" s="36"/>
      <c r="B75" s="37" t="s">
        <v>7</v>
      </c>
      <c r="C75" s="37"/>
      <c r="D75" s="9" t="s">
        <v>128</v>
      </c>
      <c r="E75" s="10">
        <v>1</v>
      </c>
      <c r="F75" s="36" t="s">
        <v>281</v>
      </c>
      <c r="G75" s="11">
        <v>0</v>
      </c>
      <c r="H75" s="11">
        <v>465.35</v>
      </c>
      <c r="I75" s="12">
        <f t="shared" si="5"/>
        <v>465.35</v>
      </c>
    </row>
    <row r="76" spans="1:9" ht="45" x14ac:dyDescent="0.25">
      <c r="A76" s="15" t="s">
        <v>135</v>
      </c>
      <c r="B76" s="15" t="s">
        <v>136</v>
      </c>
      <c r="C76" s="16" t="s">
        <v>137</v>
      </c>
      <c r="D76" s="16" t="s">
        <v>138</v>
      </c>
      <c r="E76" s="16" t="s">
        <v>139</v>
      </c>
      <c r="F76" s="32"/>
      <c r="G76" s="16" t="s">
        <v>140</v>
      </c>
      <c r="H76" s="16" t="s">
        <v>141</v>
      </c>
      <c r="I76" s="16" t="s">
        <v>142</v>
      </c>
    </row>
    <row r="77" spans="1:9" x14ac:dyDescent="0.25">
      <c r="A77" s="18" t="s">
        <v>143</v>
      </c>
      <c r="B77" s="33" t="s">
        <v>4</v>
      </c>
      <c r="C77" s="19">
        <f ca="1">SUMIFS($E$44:$E$78,$B$44:$B$78,"FGS-1",$D$44:$D$78,"&lt;&gt;VAGO")</f>
        <v>20</v>
      </c>
      <c r="D77" s="19">
        <f ca="1">SUMIFS($E$44:$E$78,$B$44:$B$78,"FGS-1",$D$44:$D$78,"VAGO")</f>
        <v>0</v>
      </c>
      <c r="E77" s="19">
        <f t="shared" ref="E77:E82" ca="1" si="6">C77+D77</f>
        <v>20</v>
      </c>
      <c r="F77" s="20"/>
      <c r="G77" s="12">
        <f>SUMIF($B$44:$B$63,"FGS-1",$G$44:$G$63)</f>
        <v>97599.169999999984</v>
      </c>
      <c r="H77" s="12">
        <f>SUMIF($B$44:$B$63,"FGS-1",$H$44:$H$63)</f>
        <v>23677.599999999991</v>
      </c>
      <c r="I77" s="12">
        <f>SUMIF($B$44:$B$63,"FGS-1",$I$44:$I$63)</f>
        <v>121276.77</v>
      </c>
    </row>
    <row r="78" spans="1:9" x14ac:dyDescent="0.25">
      <c r="A78" s="18" t="s">
        <v>144</v>
      </c>
      <c r="B78" s="33" t="s">
        <v>145</v>
      </c>
      <c r="C78" s="19">
        <f>SUMIFS($E$44:$E$78,$B$44:$B$78,"FGS-2",$D$44:$D$78,"&lt;&gt;VAGO")</f>
        <v>3</v>
      </c>
      <c r="D78" s="19">
        <f>SUMIFS($E$44:$E$78,$B$44:$B$78,"FGS-2",$D$44:$D$78,"VAGO")</f>
        <v>0</v>
      </c>
      <c r="E78" s="19">
        <f t="shared" si="6"/>
        <v>3</v>
      </c>
      <c r="F78" s="23"/>
      <c r="G78" s="12">
        <f>SUMIF($B$64:$B$66,"FGS-2",$G$64:$G$66)</f>
        <v>0</v>
      </c>
      <c r="H78" s="12">
        <f>SUMIF($B$64:$B$66,"FGS-2",$H$64:$H$66)</f>
        <v>0</v>
      </c>
      <c r="I78" s="12">
        <f>SUMIF($B$64:$B$66,"FGS-2",$I$64:$I$66)</f>
        <v>0</v>
      </c>
    </row>
    <row r="79" spans="1:9" x14ac:dyDescent="0.25">
      <c r="A79" s="18" t="s">
        <v>146</v>
      </c>
      <c r="B79" s="33" t="s">
        <v>147</v>
      </c>
      <c r="C79" s="19">
        <f>SUMIFS($E$44:$E$78,$B$44:$B$78,"FGS-3",$D$44:$D$78,"&lt;&gt;VAGO")</f>
        <v>0</v>
      </c>
      <c r="D79" s="19">
        <f>SUMIFS($E$44:$E$78,$B$44:$B$78,"FGS-3",$D$44:$D$78,"VAGO")</f>
        <v>0</v>
      </c>
      <c r="E79" s="19">
        <f t="shared" si="6"/>
        <v>0</v>
      </c>
      <c r="F79" s="23"/>
      <c r="G79" s="12">
        <f>SUMIF($B$44:$B$78,"FGS-3",$G$44:$G$78)</f>
        <v>0</v>
      </c>
      <c r="H79" s="12">
        <f>SUMIF($B$44:$B$78,"FGS-3",$G$44:$G$78)</f>
        <v>0</v>
      </c>
      <c r="I79" s="12">
        <f>SUMIF($B$44:$B$78,"FGS-3",$G$44:$G$78)</f>
        <v>0</v>
      </c>
    </row>
    <row r="80" spans="1:9" x14ac:dyDescent="0.25">
      <c r="A80" s="24" t="s">
        <v>148</v>
      </c>
      <c r="B80" s="41" t="s">
        <v>149</v>
      </c>
      <c r="C80" s="19">
        <f>SUMIFS($E$44:$E$78,$B$44:$B$78,"FGA-1",$D$44:$D$78,"&lt;&gt;VAGO")</f>
        <v>5</v>
      </c>
      <c r="D80" s="19">
        <f>SUMIFS($E$44:$E$78,$B$44:$B$78,"FGA-1",$D$44:$D$78,"VAGO")</f>
        <v>0</v>
      </c>
      <c r="E80" s="19">
        <f t="shared" si="6"/>
        <v>5</v>
      </c>
      <c r="F80" s="25"/>
      <c r="G80" s="12">
        <f>SUMIF($B$67:$B$71,"FGA-1",$G$67:$G$71)</f>
        <v>5650.81</v>
      </c>
      <c r="H80" s="12">
        <f>SUMIF($B$67:$B$71,"FGA-1",$H$67:$H$71)</f>
        <v>1011.62</v>
      </c>
      <c r="I80" s="12">
        <f>SUMIF($B$67:$B$71,"FGA-1",$I$67:$I$71)</f>
        <v>6662.4300000000012</v>
      </c>
    </row>
    <row r="81" spans="1:9" x14ac:dyDescent="0.25">
      <c r="A81" s="18" t="s">
        <v>150</v>
      </c>
      <c r="B81" s="33" t="s">
        <v>7</v>
      </c>
      <c r="C81" s="19">
        <f>SUMIFS($E$44:$E$78,$B$44:$B$78,"FGA-2",$D$44:$D$78,"&lt;&gt;VAGO")</f>
        <v>7</v>
      </c>
      <c r="D81" s="19">
        <f>SUMIFS($E$44:$E$78,$B$44:$B$78,"FGA-2",$D$44:$D$78,"VAGO")</f>
        <v>0</v>
      </c>
      <c r="E81" s="19">
        <f t="shared" si="6"/>
        <v>7</v>
      </c>
      <c r="F81" s="25"/>
      <c r="G81" s="12">
        <f>SUMIF($B$72:$B$78,"FGA-2",$G$72:$G$78)</f>
        <v>0</v>
      </c>
      <c r="H81" s="12">
        <f>SUMIF($B$72:$B$78,"FGA-2",$H$72:$H$78)</f>
        <v>2788.85</v>
      </c>
      <c r="I81" s="12">
        <f>SUMIF($B$72:$B$78,"FGA-2",$I$72:$I$78)</f>
        <v>2788.85</v>
      </c>
    </row>
    <row r="82" spans="1:9" x14ac:dyDescent="0.25">
      <c r="A82" s="18" t="s">
        <v>151</v>
      </c>
      <c r="B82" s="33" t="s">
        <v>152</v>
      </c>
      <c r="C82" s="19">
        <f>SUMIFS($E$44:$E$78,$B$44:$B$78,"FGA-3",$D$44:$D$78,"&lt;&gt;VAGO")</f>
        <v>0</v>
      </c>
      <c r="D82" s="19">
        <f>SUMIFS($E$44:$E$78,$B$44:$B$78,"FGA-3",$D$44:$D$78,"VAGO")</f>
        <v>0</v>
      </c>
      <c r="E82" s="19">
        <f t="shared" si="6"/>
        <v>0</v>
      </c>
      <c r="F82" s="23"/>
      <c r="G82" s="12">
        <f>SUMIF($B$44:$B$78,"FGA-3",$G$44:$G$78)</f>
        <v>0</v>
      </c>
      <c r="H82" s="12">
        <f>SUMIF($B$44:$B$78,"FGA-3",$G$44:$G$78)</f>
        <v>0</v>
      </c>
      <c r="I82" s="12">
        <f>SUMIF($B$44:$B$78,"FGA-3",$G$44:$G$78)</f>
        <v>0</v>
      </c>
    </row>
    <row r="83" spans="1:9" ht="30" x14ac:dyDescent="0.25">
      <c r="A83" s="15" t="s">
        <v>153</v>
      </c>
      <c r="B83" s="32"/>
      <c r="C83" s="16">
        <f t="shared" ref="C83:E83" ca="1" si="7">SUM(C77:C82)</f>
        <v>35</v>
      </c>
      <c r="D83" s="16">
        <f t="shared" ca="1" si="7"/>
        <v>0</v>
      </c>
      <c r="E83" s="16">
        <f t="shared" ca="1" si="7"/>
        <v>35</v>
      </c>
      <c r="F83" s="32"/>
      <c r="G83" s="34">
        <f>SUM(G77:G82)</f>
        <v>103249.97999999998</v>
      </c>
      <c r="H83" s="34">
        <f>SUM(H77:H82)</f>
        <v>27478.069999999989</v>
      </c>
      <c r="I83" s="34">
        <f>SUM(I77:I82)</f>
        <v>130728.05000000002</v>
      </c>
    </row>
    <row r="84" spans="1:9" x14ac:dyDescent="0.25">
      <c r="A84" s="22"/>
      <c r="B84" s="22"/>
      <c r="C84" s="22"/>
      <c r="D84" s="22"/>
      <c r="E84" s="22"/>
      <c r="F84" s="22"/>
      <c r="G84" s="22"/>
      <c r="H84" s="22"/>
      <c r="I84" s="28"/>
    </row>
    <row r="85" spans="1:9" ht="60" x14ac:dyDescent="0.25">
      <c r="A85" s="15"/>
      <c r="B85" s="15"/>
      <c r="C85" s="16" t="s">
        <v>154</v>
      </c>
      <c r="D85" s="16" t="s">
        <v>155</v>
      </c>
      <c r="E85" s="16" t="s">
        <v>156</v>
      </c>
      <c r="F85" s="17"/>
      <c r="G85" s="16" t="s">
        <v>157</v>
      </c>
      <c r="H85" s="16" t="s">
        <v>158</v>
      </c>
      <c r="I85" s="16" t="s">
        <v>159</v>
      </c>
    </row>
    <row r="86" spans="1:9" ht="30" x14ac:dyDescent="0.25">
      <c r="A86" s="15" t="s">
        <v>160</v>
      </c>
      <c r="B86" s="17"/>
      <c r="C86" s="16">
        <f ca="1">SUM(C23+C37+C83)</f>
        <v>46</v>
      </c>
      <c r="D86" s="16">
        <f ca="1">SUM(D23+D37+D83)</f>
        <v>0</v>
      </c>
      <c r="E86" s="16">
        <f ca="1">SUM(E23+E37+E83)</f>
        <v>46</v>
      </c>
      <c r="F86" s="17"/>
      <c r="G86" s="34">
        <f ca="1">SUM(H23+G37+G83)</f>
        <v>185959.39</v>
      </c>
      <c r="H86" s="34">
        <f ca="1">SUM(I23+H37+H83)</f>
        <v>68541.39</v>
      </c>
      <c r="I86" s="34">
        <f ca="1">SUM(J23+I37+I83)</f>
        <v>254500.78000000003</v>
      </c>
    </row>
    <row r="87" spans="1:9" x14ac:dyDescent="0.25">
      <c r="A87" s="22"/>
      <c r="B87" s="22"/>
      <c r="C87" s="22"/>
      <c r="D87" s="22"/>
      <c r="E87" s="22"/>
      <c r="F87" s="22"/>
      <c r="G87" s="22"/>
      <c r="H87" s="22"/>
      <c r="I87" s="28"/>
    </row>
    <row r="88" spans="1:9" x14ac:dyDescent="0.25">
      <c r="A88" s="70" t="s">
        <v>161</v>
      </c>
      <c r="B88" s="51"/>
      <c r="C88" s="51"/>
      <c r="D88" s="51"/>
      <c r="E88" s="51"/>
      <c r="F88" s="52"/>
      <c r="G88" s="13"/>
      <c r="H88" s="22"/>
      <c r="I88" s="22"/>
    </row>
    <row r="89" spans="1:9" x14ac:dyDescent="0.25">
      <c r="A89" s="63" t="s">
        <v>162</v>
      </c>
      <c r="B89" s="64"/>
      <c r="C89" s="64"/>
      <c r="D89" s="64"/>
      <c r="E89" s="64"/>
      <c r="F89" s="65"/>
      <c r="G89" s="13"/>
      <c r="H89" s="22"/>
      <c r="I89" s="22"/>
    </row>
    <row r="90" spans="1:9" x14ac:dyDescent="0.25">
      <c r="A90" s="63" t="s">
        <v>163</v>
      </c>
      <c r="B90" s="64"/>
      <c r="C90" s="64"/>
      <c r="D90" s="64"/>
      <c r="E90" s="64"/>
      <c r="F90" s="65"/>
      <c r="G90" s="13"/>
      <c r="H90" s="22"/>
      <c r="I90" s="22"/>
    </row>
    <row r="91" spans="1:9" x14ac:dyDescent="0.25">
      <c r="A91" s="66" t="s">
        <v>164</v>
      </c>
      <c r="B91" s="64"/>
      <c r="C91" s="64"/>
      <c r="D91" s="64"/>
      <c r="E91" s="64"/>
      <c r="F91" s="65"/>
      <c r="G91" s="13"/>
      <c r="H91" s="22"/>
      <c r="I91" s="22"/>
    </row>
    <row r="92" spans="1:9" x14ac:dyDescent="0.25">
      <c r="A92" s="66" t="s">
        <v>165</v>
      </c>
      <c r="B92" s="64"/>
      <c r="C92" s="64"/>
      <c r="D92" s="64"/>
      <c r="E92" s="64"/>
      <c r="F92" s="65"/>
      <c r="G92" s="13"/>
      <c r="H92" s="22"/>
      <c r="I92" s="22"/>
    </row>
    <row r="93" spans="1:9" x14ac:dyDescent="0.25">
      <c r="A93" s="66" t="s">
        <v>166</v>
      </c>
      <c r="B93" s="64"/>
      <c r="C93" s="64"/>
      <c r="D93" s="64"/>
      <c r="E93" s="64"/>
      <c r="F93" s="65"/>
      <c r="G93" s="13"/>
      <c r="H93" s="22"/>
      <c r="I93" s="22"/>
    </row>
    <row r="94" spans="1:9" x14ac:dyDescent="0.25">
      <c r="A94" s="66" t="s">
        <v>282</v>
      </c>
      <c r="B94" s="64"/>
      <c r="C94" s="64"/>
      <c r="D94" s="64"/>
      <c r="E94" s="64"/>
      <c r="F94" s="65"/>
      <c r="G94" s="13"/>
      <c r="H94" s="22"/>
      <c r="I94" s="22"/>
    </row>
    <row r="95" spans="1:9" x14ac:dyDescent="0.25">
      <c r="A95" s="67"/>
      <c r="B95" s="51"/>
      <c r="C95" s="51"/>
      <c r="D95" s="51"/>
      <c r="E95" s="51"/>
      <c r="F95" s="52"/>
      <c r="G95" s="13"/>
      <c r="H95" s="22"/>
      <c r="I95" s="22"/>
    </row>
    <row r="96" spans="1:9" x14ac:dyDescent="0.25">
      <c r="A96" s="57"/>
      <c r="B96" s="51"/>
      <c r="C96" s="51"/>
      <c r="D96" s="51"/>
      <c r="E96" s="51"/>
      <c r="F96" s="52"/>
      <c r="G96" s="13"/>
      <c r="H96" s="22"/>
      <c r="I96" s="22"/>
    </row>
    <row r="97" spans="1:9" x14ac:dyDescent="0.25">
      <c r="A97" s="57"/>
      <c r="B97" s="51"/>
      <c r="C97" s="51"/>
      <c r="D97" s="51"/>
      <c r="E97" s="51"/>
      <c r="F97" s="52"/>
      <c r="G97" s="13"/>
      <c r="H97" s="22"/>
      <c r="I97" s="22"/>
    </row>
    <row r="98" spans="1:9" x14ac:dyDescent="0.25">
      <c r="A98" s="57"/>
      <c r="B98" s="51"/>
      <c r="C98" s="51"/>
      <c r="D98" s="51"/>
      <c r="E98" s="51"/>
      <c r="F98" s="52"/>
      <c r="G98" s="13"/>
      <c r="H98" s="22"/>
      <c r="I98" s="22"/>
    </row>
    <row r="99" spans="1:9" x14ac:dyDescent="0.25">
      <c r="A99" s="57"/>
      <c r="B99" s="51"/>
      <c r="C99" s="51"/>
      <c r="D99" s="51"/>
      <c r="E99" s="51"/>
      <c r="F99" s="52"/>
      <c r="G99" s="13"/>
      <c r="H99" s="22"/>
      <c r="I99" s="22"/>
    </row>
    <row r="100" spans="1:9" x14ac:dyDescent="0.25">
      <c r="A100" s="57"/>
      <c r="B100" s="51"/>
      <c r="C100" s="51"/>
      <c r="D100" s="51"/>
      <c r="E100" s="51"/>
      <c r="F100" s="52"/>
      <c r="G100" s="13"/>
      <c r="H100" s="22"/>
      <c r="I100" s="22"/>
    </row>
    <row r="101" spans="1:9" x14ac:dyDescent="0.25">
      <c r="A101" s="72"/>
      <c r="B101" s="73"/>
      <c r="C101" s="73"/>
      <c r="D101" s="73"/>
      <c r="E101" s="73"/>
      <c r="F101" s="73"/>
      <c r="G101" s="13"/>
      <c r="H101" s="22"/>
      <c r="I101" s="22"/>
    </row>
    <row r="102" spans="1:9" x14ac:dyDescent="0.25">
      <c r="A102" s="70" t="s">
        <v>167</v>
      </c>
      <c r="B102" s="51"/>
      <c r="C102" s="51"/>
      <c r="D102" s="51"/>
      <c r="E102" s="51"/>
      <c r="F102" s="52"/>
      <c r="G102" s="13"/>
      <c r="H102" s="22"/>
      <c r="I102" s="22"/>
    </row>
    <row r="103" spans="1:9" x14ac:dyDescent="0.25">
      <c r="A103" s="56" t="s">
        <v>168</v>
      </c>
      <c r="B103" s="51"/>
      <c r="C103" s="51"/>
      <c r="D103" s="51"/>
      <c r="E103" s="51"/>
      <c r="F103" s="52"/>
      <c r="G103" s="13"/>
      <c r="H103" s="22"/>
      <c r="I103" s="22"/>
    </row>
    <row r="104" spans="1:9" x14ac:dyDescent="0.25">
      <c r="A104" s="50" t="s">
        <v>169</v>
      </c>
      <c r="B104" s="51"/>
      <c r="C104" s="51"/>
      <c r="D104" s="51"/>
      <c r="E104" s="51"/>
      <c r="F104" s="52"/>
      <c r="G104" s="13"/>
      <c r="H104" s="22"/>
      <c r="I104" s="22"/>
    </row>
    <row r="105" spans="1:9" x14ac:dyDescent="0.25">
      <c r="A105" s="50" t="s">
        <v>170</v>
      </c>
      <c r="B105" s="51"/>
      <c r="C105" s="51"/>
      <c r="D105" s="51"/>
      <c r="E105" s="51"/>
      <c r="F105" s="52"/>
      <c r="G105" s="13"/>
      <c r="H105" s="22"/>
      <c r="I105" s="22"/>
    </row>
    <row r="106" spans="1:9" x14ac:dyDescent="0.25">
      <c r="A106" s="50" t="s">
        <v>171</v>
      </c>
      <c r="B106" s="51"/>
      <c r="C106" s="51"/>
      <c r="D106" s="51"/>
      <c r="E106" s="51"/>
      <c r="F106" s="52"/>
      <c r="G106" s="13"/>
      <c r="H106" s="22"/>
      <c r="I106" s="22"/>
    </row>
    <row r="107" spans="1:9" x14ac:dyDescent="0.25">
      <c r="A107" s="50" t="s">
        <v>172</v>
      </c>
      <c r="B107" s="51"/>
      <c r="C107" s="51"/>
      <c r="D107" s="51"/>
      <c r="E107" s="51"/>
      <c r="F107" s="52"/>
      <c r="G107" s="13"/>
      <c r="H107" s="22"/>
      <c r="I107" s="22"/>
    </row>
    <row r="108" spans="1:9" x14ac:dyDescent="0.25">
      <c r="A108" s="50" t="s">
        <v>173</v>
      </c>
      <c r="B108" s="51"/>
      <c r="C108" s="51"/>
      <c r="D108" s="51"/>
      <c r="E108" s="51"/>
      <c r="F108" s="52"/>
      <c r="G108" s="13"/>
      <c r="H108" s="22"/>
      <c r="I108" s="22"/>
    </row>
    <row r="109" spans="1:9" x14ac:dyDescent="0.25">
      <c r="A109" s="50" t="s">
        <v>174</v>
      </c>
      <c r="B109" s="51"/>
      <c r="C109" s="51"/>
      <c r="D109" s="51"/>
      <c r="E109" s="51"/>
      <c r="F109" s="52"/>
      <c r="G109" s="13"/>
      <c r="H109" s="22"/>
      <c r="I109" s="22"/>
    </row>
    <row r="110" spans="1:9" x14ac:dyDescent="0.25">
      <c r="A110" s="50" t="s">
        <v>175</v>
      </c>
      <c r="B110" s="51"/>
      <c r="C110" s="51"/>
      <c r="D110" s="51"/>
      <c r="E110" s="51"/>
      <c r="F110" s="52"/>
      <c r="G110" s="13"/>
      <c r="H110" s="22"/>
      <c r="I110" s="22"/>
    </row>
    <row r="111" spans="1:9" x14ac:dyDescent="0.25">
      <c r="A111" s="50" t="s">
        <v>176</v>
      </c>
      <c r="B111" s="51"/>
      <c r="C111" s="51"/>
      <c r="D111" s="51"/>
      <c r="E111" s="51"/>
      <c r="F111" s="52"/>
      <c r="G111" s="13"/>
      <c r="H111" s="22"/>
      <c r="I111" s="22"/>
    </row>
    <row r="112" spans="1:9" x14ac:dyDescent="0.25">
      <c r="A112" s="50" t="s">
        <v>177</v>
      </c>
      <c r="B112" s="51"/>
      <c r="C112" s="51"/>
      <c r="D112" s="51"/>
      <c r="E112" s="51"/>
      <c r="F112" s="52"/>
      <c r="G112" s="13"/>
      <c r="H112" s="22"/>
      <c r="I112" s="22"/>
    </row>
    <row r="113" spans="1:9" x14ac:dyDescent="0.25">
      <c r="A113" s="50" t="s">
        <v>178</v>
      </c>
      <c r="B113" s="51"/>
      <c r="C113" s="51"/>
      <c r="D113" s="51"/>
      <c r="E113" s="51"/>
      <c r="F113" s="52"/>
      <c r="G113" s="13"/>
      <c r="H113" s="22"/>
      <c r="I113" s="22"/>
    </row>
    <row r="114" spans="1:9" x14ac:dyDescent="0.25">
      <c r="A114" s="50" t="s">
        <v>179</v>
      </c>
      <c r="B114" s="51"/>
      <c r="C114" s="51"/>
      <c r="D114" s="51"/>
      <c r="E114" s="51"/>
      <c r="F114" s="52"/>
      <c r="G114" s="13"/>
      <c r="H114" s="22"/>
      <c r="I114" s="22"/>
    </row>
    <row r="115" spans="1:9" x14ac:dyDescent="0.25">
      <c r="A115" s="50" t="s">
        <v>180</v>
      </c>
      <c r="B115" s="51"/>
      <c r="C115" s="51"/>
      <c r="D115" s="51"/>
      <c r="E115" s="51"/>
      <c r="F115" s="52"/>
      <c r="G115" s="13"/>
      <c r="H115" s="22"/>
      <c r="I115" s="22"/>
    </row>
    <row r="116" spans="1:9" x14ac:dyDescent="0.25">
      <c r="A116" s="50" t="s">
        <v>181</v>
      </c>
      <c r="B116" s="51"/>
      <c r="C116" s="51"/>
      <c r="D116" s="51"/>
      <c r="E116" s="51"/>
      <c r="F116" s="52"/>
      <c r="G116" s="13"/>
      <c r="H116" s="22"/>
      <c r="I116" s="22"/>
    </row>
    <row r="117" spans="1:9" x14ac:dyDescent="0.25">
      <c r="A117" s="50" t="s">
        <v>182</v>
      </c>
      <c r="B117" s="51"/>
      <c r="C117" s="51"/>
      <c r="D117" s="51"/>
      <c r="E117" s="51"/>
      <c r="F117" s="52"/>
      <c r="G117" s="13"/>
      <c r="H117" s="22"/>
      <c r="I117" s="22"/>
    </row>
    <row r="118" spans="1:9" x14ac:dyDescent="0.25">
      <c r="A118" s="50" t="s">
        <v>183</v>
      </c>
      <c r="B118" s="51"/>
      <c r="C118" s="51"/>
      <c r="D118" s="51"/>
      <c r="E118" s="51"/>
      <c r="F118" s="52"/>
      <c r="G118" s="13"/>
      <c r="H118" s="22"/>
      <c r="I118" s="22"/>
    </row>
    <row r="119" spans="1:9" x14ac:dyDescent="0.25">
      <c r="A119" s="50" t="s">
        <v>184</v>
      </c>
      <c r="B119" s="51"/>
      <c r="C119" s="51"/>
      <c r="D119" s="51"/>
      <c r="E119" s="51"/>
      <c r="F119" s="52"/>
      <c r="G119" s="13"/>
      <c r="H119" s="22"/>
      <c r="I119" s="22"/>
    </row>
    <row r="120" spans="1:9" x14ac:dyDescent="0.25">
      <c r="A120" s="50" t="s">
        <v>185</v>
      </c>
      <c r="B120" s="51"/>
      <c r="C120" s="51"/>
      <c r="D120" s="51"/>
      <c r="E120" s="51"/>
      <c r="F120" s="52"/>
      <c r="G120" s="13"/>
      <c r="H120" s="22"/>
      <c r="I120" s="22"/>
    </row>
    <row r="121" spans="1:9" x14ac:dyDescent="0.25">
      <c r="A121" s="50" t="s">
        <v>186</v>
      </c>
      <c r="B121" s="51"/>
      <c r="C121" s="51"/>
      <c r="D121" s="51"/>
      <c r="E121" s="51"/>
      <c r="F121" s="52"/>
      <c r="G121" s="13"/>
      <c r="H121" s="22"/>
      <c r="I121" s="22"/>
    </row>
    <row r="122" spans="1:9" x14ac:dyDescent="0.25">
      <c r="A122" s="50" t="s">
        <v>187</v>
      </c>
      <c r="B122" s="51"/>
      <c r="C122" s="51"/>
      <c r="D122" s="51"/>
      <c r="E122" s="51"/>
      <c r="F122" s="52"/>
      <c r="G122" s="13"/>
      <c r="H122" s="22"/>
      <c r="I122" s="22"/>
    </row>
    <row r="123" spans="1:9" x14ac:dyDescent="0.25">
      <c r="A123" s="50" t="s">
        <v>188</v>
      </c>
      <c r="B123" s="51"/>
      <c r="C123" s="51"/>
      <c r="D123" s="51"/>
      <c r="E123" s="51"/>
      <c r="F123" s="52"/>
      <c r="G123" s="13"/>
      <c r="H123" s="22"/>
      <c r="I123" s="22"/>
    </row>
    <row r="124" spans="1:9" x14ac:dyDescent="0.25">
      <c r="A124" s="50" t="s">
        <v>189</v>
      </c>
      <c r="B124" s="51"/>
      <c r="C124" s="51"/>
      <c r="D124" s="51"/>
      <c r="E124" s="51"/>
      <c r="F124" s="52"/>
      <c r="G124" s="13"/>
      <c r="H124" s="22"/>
      <c r="I124" s="22"/>
    </row>
    <row r="125" spans="1:9" x14ac:dyDescent="0.25">
      <c r="A125" s="50" t="s">
        <v>190</v>
      </c>
      <c r="B125" s="51"/>
      <c r="C125" s="51"/>
      <c r="D125" s="51"/>
      <c r="E125" s="51"/>
      <c r="F125" s="52"/>
      <c r="G125" s="13"/>
      <c r="H125" s="22"/>
      <c r="I125" s="22"/>
    </row>
    <row r="126" spans="1:9" x14ac:dyDescent="0.25">
      <c r="A126" s="50" t="s">
        <v>191</v>
      </c>
      <c r="B126" s="51"/>
      <c r="C126" s="51"/>
      <c r="D126" s="51"/>
      <c r="E126" s="51"/>
      <c r="F126" s="52"/>
      <c r="G126" s="13"/>
      <c r="H126" s="22"/>
      <c r="I126" s="22"/>
    </row>
    <row r="127" spans="1:9" x14ac:dyDescent="0.25">
      <c r="A127" s="50" t="s">
        <v>192</v>
      </c>
      <c r="B127" s="51"/>
      <c r="C127" s="51"/>
      <c r="D127" s="51"/>
      <c r="E127" s="51"/>
      <c r="F127" s="52"/>
      <c r="G127" s="13"/>
      <c r="H127" s="22"/>
      <c r="I127" s="22"/>
    </row>
    <row r="128" spans="1:9" x14ac:dyDescent="0.25">
      <c r="A128" s="50" t="s">
        <v>193</v>
      </c>
      <c r="B128" s="51"/>
      <c r="C128" s="51"/>
      <c r="D128" s="51"/>
      <c r="E128" s="51"/>
      <c r="F128" s="52"/>
      <c r="G128" s="13"/>
      <c r="H128" s="22"/>
      <c r="I128" s="22"/>
    </row>
    <row r="129" spans="1:9" x14ac:dyDescent="0.25">
      <c r="A129" s="50" t="s">
        <v>194</v>
      </c>
      <c r="B129" s="51"/>
      <c r="C129" s="51"/>
      <c r="D129" s="51"/>
      <c r="E129" s="51"/>
      <c r="F129" s="52"/>
      <c r="G129" s="13"/>
      <c r="H129" s="22"/>
      <c r="I129" s="22"/>
    </row>
    <row r="130" spans="1:9" x14ac:dyDescent="0.25">
      <c r="A130" s="50" t="s">
        <v>195</v>
      </c>
      <c r="B130" s="51"/>
      <c r="C130" s="51"/>
      <c r="D130" s="51"/>
      <c r="E130" s="51"/>
      <c r="F130" s="52"/>
      <c r="G130" s="13"/>
      <c r="H130" s="22"/>
      <c r="I130" s="22"/>
    </row>
    <row r="131" spans="1:9" x14ac:dyDescent="0.25">
      <c r="A131" s="50" t="s">
        <v>196</v>
      </c>
      <c r="B131" s="51"/>
      <c r="C131" s="51"/>
      <c r="D131" s="51"/>
      <c r="E131" s="51"/>
      <c r="F131" s="52"/>
      <c r="G131" s="13"/>
      <c r="H131" s="22"/>
      <c r="I131" s="22"/>
    </row>
    <row r="132" spans="1:9" x14ac:dyDescent="0.25">
      <c r="A132" s="50" t="s">
        <v>197</v>
      </c>
      <c r="B132" s="51"/>
      <c r="C132" s="51"/>
      <c r="D132" s="51"/>
      <c r="E132" s="51"/>
      <c r="F132" s="52"/>
      <c r="G132" s="13"/>
      <c r="H132" s="22"/>
      <c r="I132" s="22"/>
    </row>
    <row r="133" spans="1:9" x14ac:dyDescent="0.25">
      <c r="A133" s="50" t="s">
        <v>198</v>
      </c>
      <c r="B133" s="51"/>
      <c r="C133" s="51"/>
      <c r="D133" s="51"/>
      <c r="E133" s="51"/>
      <c r="F133" s="52"/>
      <c r="G133" s="13"/>
      <c r="H133" s="22"/>
      <c r="I133" s="22"/>
    </row>
    <row r="134" spans="1:9" x14ac:dyDescent="0.25">
      <c r="A134" s="50" t="s">
        <v>199</v>
      </c>
      <c r="B134" s="51"/>
      <c r="C134" s="51"/>
      <c r="D134" s="51"/>
      <c r="E134" s="51"/>
      <c r="F134" s="52"/>
      <c r="G134" s="13"/>
      <c r="H134" s="22"/>
      <c r="I134" s="22"/>
    </row>
    <row r="135" spans="1:9" x14ac:dyDescent="0.25">
      <c r="A135" s="50" t="s">
        <v>200</v>
      </c>
      <c r="B135" s="51"/>
      <c r="C135" s="51"/>
      <c r="D135" s="51"/>
      <c r="E135" s="51"/>
      <c r="F135" s="52"/>
      <c r="G135" s="13"/>
      <c r="H135" s="22"/>
      <c r="I135" s="22"/>
    </row>
    <row r="136" spans="1:9" x14ac:dyDescent="0.25">
      <c r="A136" s="50" t="s">
        <v>201</v>
      </c>
      <c r="B136" s="51"/>
      <c r="C136" s="51"/>
      <c r="D136" s="51"/>
      <c r="E136" s="51"/>
      <c r="F136" s="52"/>
      <c r="G136" s="13"/>
      <c r="H136" s="22"/>
      <c r="I136" s="22"/>
    </row>
    <row r="137" spans="1:9" x14ac:dyDescent="0.25">
      <c r="A137" s="50" t="s">
        <v>202</v>
      </c>
      <c r="B137" s="51"/>
      <c r="C137" s="51"/>
      <c r="D137" s="51"/>
      <c r="E137" s="51"/>
      <c r="F137" s="52"/>
      <c r="G137" s="13"/>
      <c r="H137" s="22"/>
      <c r="I137" s="22"/>
    </row>
    <row r="138" spans="1:9" x14ac:dyDescent="0.25">
      <c r="A138" s="50" t="s">
        <v>203</v>
      </c>
      <c r="B138" s="51"/>
      <c r="C138" s="51"/>
      <c r="D138" s="51"/>
      <c r="E138" s="51"/>
      <c r="F138" s="52"/>
      <c r="G138" s="13"/>
      <c r="H138" s="22"/>
      <c r="I138" s="22"/>
    </row>
    <row r="139" spans="1:9" x14ac:dyDescent="0.25">
      <c r="A139" s="50" t="s">
        <v>204</v>
      </c>
      <c r="B139" s="51"/>
      <c r="C139" s="51"/>
      <c r="D139" s="51"/>
      <c r="E139" s="51"/>
      <c r="F139" s="52"/>
      <c r="G139" s="13"/>
      <c r="H139" s="22"/>
      <c r="I139" s="22"/>
    </row>
    <row r="140" spans="1:9" x14ac:dyDescent="0.25">
      <c r="A140" s="50" t="s">
        <v>205</v>
      </c>
      <c r="B140" s="51"/>
      <c r="C140" s="51"/>
      <c r="D140" s="51"/>
      <c r="E140" s="51"/>
      <c r="F140" s="52"/>
      <c r="G140" s="13"/>
      <c r="H140" s="22"/>
      <c r="I140" s="22"/>
    </row>
    <row r="141" spans="1:9" x14ac:dyDescent="0.25">
      <c r="A141" s="50" t="s">
        <v>206</v>
      </c>
      <c r="B141" s="51"/>
      <c r="C141" s="51"/>
      <c r="D141" s="51"/>
      <c r="E141" s="51"/>
      <c r="F141" s="52"/>
      <c r="G141" s="13"/>
      <c r="H141" s="22"/>
      <c r="I141" s="22"/>
    </row>
    <row r="142" spans="1:9" x14ac:dyDescent="0.25">
      <c r="A142" s="50" t="s">
        <v>207</v>
      </c>
      <c r="B142" s="51"/>
      <c r="C142" s="51"/>
      <c r="D142" s="51"/>
      <c r="E142" s="51"/>
      <c r="F142" s="52"/>
      <c r="G142" s="13"/>
      <c r="H142" s="22"/>
      <c r="I142" s="22"/>
    </row>
    <row r="143" spans="1:9" x14ac:dyDescent="0.25">
      <c r="A143" s="50" t="s">
        <v>208</v>
      </c>
      <c r="B143" s="51"/>
      <c r="C143" s="51"/>
      <c r="D143" s="51"/>
      <c r="E143" s="51"/>
      <c r="F143" s="52"/>
      <c r="G143" s="13"/>
      <c r="H143" s="22"/>
      <c r="I143" s="22"/>
    </row>
    <row r="144" spans="1:9" x14ac:dyDescent="0.25">
      <c r="A144" s="50" t="s">
        <v>209</v>
      </c>
      <c r="B144" s="51"/>
      <c r="C144" s="51"/>
      <c r="D144" s="51"/>
      <c r="E144" s="51"/>
      <c r="F144" s="52"/>
      <c r="G144" s="42"/>
      <c r="H144" s="42"/>
      <c r="I144" s="42"/>
    </row>
    <row r="145" spans="1:9" x14ac:dyDescent="0.25">
      <c r="A145" s="50" t="s">
        <v>210</v>
      </c>
      <c r="B145" s="51"/>
      <c r="C145" s="51"/>
      <c r="D145" s="51"/>
      <c r="E145" s="51"/>
      <c r="F145" s="52"/>
      <c r="G145" s="42"/>
      <c r="H145" s="42"/>
      <c r="I145" s="42"/>
    </row>
    <row r="146" spans="1:9" x14ac:dyDescent="0.25">
      <c r="A146" s="50" t="s">
        <v>211</v>
      </c>
      <c r="B146" s="51"/>
      <c r="C146" s="51"/>
      <c r="D146" s="51"/>
      <c r="E146" s="51"/>
      <c r="F146" s="52"/>
      <c r="G146" s="42"/>
      <c r="H146" s="42"/>
      <c r="I146" s="42"/>
    </row>
    <row r="147" spans="1:9" x14ac:dyDescent="0.25">
      <c r="A147" s="50" t="s">
        <v>212</v>
      </c>
      <c r="B147" s="51"/>
      <c r="C147" s="51"/>
      <c r="D147" s="51"/>
      <c r="E147" s="51"/>
      <c r="F147" s="52"/>
      <c r="G147" s="42"/>
      <c r="H147" s="42"/>
      <c r="I147" s="42"/>
    </row>
    <row r="148" spans="1:9" x14ac:dyDescent="0.25">
      <c r="A148" s="50" t="s">
        <v>213</v>
      </c>
      <c r="B148" s="51"/>
      <c r="C148" s="51"/>
      <c r="D148" s="51"/>
      <c r="E148" s="51"/>
      <c r="F148" s="52"/>
      <c r="G148" s="42"/>
      <c r="H148" s="42"/>
      <c r="I148" s="42"/>
    </row>
    <row r="149" spans="1:9" x14ac:dyDescent="0.25">
      <c r="A149" s="50" t="s">
        <v>214</v>
      </c>
      <c r="B149" s="51"/>
      <c r="C149" s="51"/>
      <c r="D149" s="51"/>
      <c r="E149" s="51"/>
      <c r="F149" s="52"/>
      <c r="G149" s="42"/>
      <c r="H149" s="42"/>
      <c r="I149" s="42"/>
    </row>
    <row r="150" spans="1:9" x14ac:dyDescent="0.25">
      <c r="A150" s="50" t="s">
        <v>215</v>
      </c>
      <c r="B150" s="51"/>
      <c r="C150" s="51"/>
      <c r="D150" s="51"/>
      <c r="E150" s="51"/>
      <c r="F150" s="52"/>
      <c r="G150" s="42"/>
      <c r="H150" s="42"/>
      <c r="I150" s="42"/>
    </row>
    <row r="151" spans="1:9" x14ac:dyDescent="0.25">
      <c r="A151" s="50" t="s">
        <v>216</v>
      </c>
      <c r="B151" s="51"/>
      <c r="C151" s="51"/>
      <c r="D151" s="51"/>
      <c r="E151" s="51"/>
      <c r="F151" s="52"/>
      <c r="G151" s="42"/>
      <c r="H151" s="42"/>
      <c r="I151" s="42"/>
    </row>
    <row r="152" spans="1:9" x14ac:dyDescent="0.25">
      <c r="A152" s="50" t="s">
        <v>217</v>
      </c>
      <c r="B152" s="51"/>
      <c r="C152" s="51"/>
      <c r="D152" s="51"/>
      <c r="E152" s="51"/>
      <c r="F152" s="52"/>
      <c r="G152" s="42"/>
      <c r="H152" s="42"/>
      <c r="I152" s="42"/>
    </row>
    <row r="153" spans="1:9" x14ac:dyDescent="0.25">
      <c r="A153" s="50" t="s">
        <v>218</v>
      </c>
      <c r="B153" s="51"/>
      <c r="C153" s="51"/>
      <c r="D153" s="51"/>
      <c r="E153" s="51"/>
      <c r="F153" s="52"/>
      <c r="G153" s="42"/>
      <c r="H153" s="42"/>
      <c r="I153" s="42"/>
    </row>
    <row r="154" spans="1:9" x14ac:dyDescent="0.25">
      <c r="A154" s="50" t="s">
        <v>219</v>
      </c>
      <c r="B154" s="51"/>
      <c r="C154" s="51"/>
      <c r="D154" s="51"/>
      <c r="E154" s="51"/>
      <c r="F154" s="52"/>
      <c r="G154" s="42"/>
      <c r="H154" s="42"/>
      <c r="I154" s="42"/>
    </row>
    <row r="155" spans="1:9" x14ac:dyDescent="0.25">
      <c r="A155" s="50" t="s">
        <v>220</v>
      </c>
      <c r="B155" s="51"/>
      <c r="C155" s="51"/>
      <c r="D155" s="51"/>
      <c r="E155" s="51"/>
      <c r="F155" s="52"/>
      <c r="G155" s="42"/>
      <c r="H155" s="42"/>
      <c r="I155" s="42"/>
    </row>
    <row r="156" spans="1:9" x14ac:dyDescent="0.25">
      <c r="A156" s="50" t="s">
        <v>221</v>
      </c>
      <c r="B156" s="51"/>
      <c r="C156" s="51"/>
      <c r="D156" s="51"/>
      <c r="E156" s="51"/>
      <c r="F156" s="52"/>
      <c r="G156" s="42"/>
      <c r="H156" s="42"/>
      <c r="I156" s="42"/>
    </row>
    <row r="157" spans="1:9" x14ac:dyDescent="0.25">
      <c r="A157" s="50" t="s">
        <v>222</v>
      </c>
      <c r="B157" s="51"/>
      <c r="C157" s="51"/>
      <c r="D157" s="51"/>
      <c r="E157" s="51"/>
      <c r="F157" s="52"/>
      <c r="G157" s="42"/>
      <c r="H157" s="42"/>
      <c r="I157" s="42"/>
    </row>
    <row r="158" spans="1:9" x14ac:dyDescent="0.25">
      <c r="A158" s="50" t="s">
        <v>223</v>
      </c>
      <c r="B158" s="51"/>
      <c r="C158" s="51"/>
      <c r="D158" s="51"/>
      <c r="E158" s="51"/>
      <c r="F158" s="52"/>
      <c r="G158" s="42"/>
      <c r="H158" s="42"/>
      <c r="I158" s="42"/>
    </row>
    <row r="159" spans="1:9" x14ac:dyDescent="0.25">
      <c r="A159" s="50" t="s">
        <v>224</v>
      </c>
      <c r="B159" s="51"/>
      <c r="C159" s="51"/>
      <c r="D159" s="51"/>
      <c r="E159" s="51"/>
      <c r="F159" s="52"/>
      <c r="G159" s="42"/>
      <c r="H159" s="42"/>
      <c r="I159" s="42"/>
    </row>
    <row r="160" spans="1:9" x14ac:dyDescent="0.25">
      <c r="A160" s="50" t="s">
        <v>225</v>
      </c>
      <c r="B160" s="51"/>
      <c r="C160" s="51"/>
      <c r="D160" s="51"/>
      <c r="E160" s="51"/>
      <c r="F160" s="52"/>
      <c r="G160" s="42"/>
      <c r="H160" s="42"/>
      <c r="I160" s="42"/>
    </row>
    <row r="161" spans="1:9" x14ac:dyDescent="0.25">
      <c r="A161" s="50" t="s">
        <v>226</v>
      </c>
      <c r="B161" s="51"/>
      <c r="C161" s="51"/>
      <c r="D161" s="51"/>
      <c r="E161" s="51"/>
      <c r="F161" s="52"/>
      <c r="G161" s="42"/>
      <c r="H161" s="42"/>
      <c r="I161" s="42"/>
    </row>
    <row r="162" spans="1:9" x14ac:dyDescent="0.25">
      <c r="A162" s="50" t="s">
        <v>227</v>
      </c>
      <c r="B162" s="51"/>
      <c r="C162" s="51"/>
      <c r="D162" s="51"/>
      <c r="E162" s="51"/>
      <c r="F162" s="52"/>
      <c r="G162" s="42"/>
      <c r="H162" s="42"/>
      <c r="I162" s="42"/>
    </row>
    <row r="163" spans="1:9" x14ac:dyDescent="0.25">
      <c r="A163" s="50" t="s">
        <v>228</v>
      </c>
      <c r="B163" s="51"/>
      <c r="C163" s="51"/>
      <c r="D163" s="51"/>
      <c r="E163" s="51"/>
      <c r="F163" s="52"/>
      <c r="G163" s="42"/>
      <c r="H163" s="42"/>
      <c r="I163" s="42"/>
    </row>
    <row r="164" spans="1:9" x14ac:dyDescent="0.25">
      <c r="A164" s="43"/>
      <c r="B164" s="47"/>
      <c r="C164" s="47"/>
      <c r="D164" s="47"/>
      <c r="E164" s="47"/>
      <c r="F164" s="47"/>
      <c r="G164" s="42"/>
      <c r="H164" s="42"/>
      <c r="I164" s="42"/>
    </row>
    <row r="165" spans="1:9" x14ac:dyDescent="0.25">
      <c r="A165" s="48" t="s">
        <v>283</v>
      </c>
      <c r="B165" s="47"/>
      <c r="C165" s="47"/>
      <c r="D165" s="47"/>
      <c r="E165" s="47"/>
      <c r="F165" s="47"/>
      <c r="G165" s="42"/>
      <c r="H165" s="42"/>
      <c r="I165" s="42"/>
    </row>
    <row r="166" spans="1:9" x14ac:dyDescent="0.25">
      <c r="A166" s="49" t="s">
        <v>284</v>
      </c>
    </row>
    <row r="167" spans="1:9" x14ac:dyDescent="0.25">
      <c r="A167" s="48" t="s">
        <v>285</v>
      </c>
      <c r="B167" s="47"/>
      <c r="C167" s="47"/>
      <c r="D167" s="47"/>
      <c r="E167" s="47"/>
      <c r="F167" s="47"/>
      <c r="G167" s="42"/>
      <c r="H167" s="42"/>
      <c r="I167" s="42"/>
    </row>
    <row r="169" spans="1:9" x14ac:dyDescent="0.25">
      <c r="A169" s="44" t="s">
        <v>286</v>
      </c>
    </row>
    <row r="170" spans="1:9" x14ac:dyDescent="0.25">
      <c r="A170" s="43"/>
    </row>
    <row r="171" spans="1:9" x14ac:dyDescent="0.25">
      <c r="A171" s="45" t="s">
        <v>287</v>
      </c>
    </row>
    <row r="172" spans="1:9" x14ac:dyDescent="0.25">
      <c r="A172" s="45" t="s">
        <v>10</v>
      </c>
    </row>
  </sheetData>
  <mergeCells count="80">
    <mergeCell ref="A95:F95"/>
    <mergeCell ref="B1:J1"/>
    <mergeCell ref="A2:J2"/>
    <mergeCell ref="A25:I25"/>
    <mergeCell ref="A39:I39"/>
    <mergeCell ref="A88:F88"/>
    <mergeCell ref="A89:F89"/>
    <mergeCell ref="A90:F90"/>
    <mergeCell ref="A91:F91"/>
    <mergeCell ref="A92:F92"/>
    <mergeCell ref="A93:F93"/>
    <mergeCell ref="A94:F94"/>
    <mergeCell ref="A107:F107"/>
    <mergeCell ref="A96:F96"/>
    <mergeCell ref="A97:F97"/>
    <mergeCell ref="A98:F98"/>
    <mergeCell ref="A99:F99"/>
    <mergeCell ref="A100:F100"/>
    <mergeCell ref="A101:F101"/>
    <mergeCell ref="A102:F102"/>
    <mergeCell ref="A103:F103"/>
    <mergeCell ref="A104:F104"/>
    <mergeCell ref="A105:F105"/>
    <mergeCell ref="A106:F106"/>
    <mergeCell ref="A119:F119"/>
    <mergeCell ref="A108:F108"/>
    <mergeCell ref="A109:F109"/>
    <mergeCell ref="A110:F110"/>
    <mergeCell ref="A111:F111"/>
    <mergeCell ref="A112:F112"/>
    <mergeCell ref="A113:F113"/>
    <mergeCell ref="A114:F114"/>
    <mergeCell ref="A115:F115"/>
    <mergeCell ref="A116:F116"/>
    <mergeCell ref="A117:F117"/>
    <mergeCell ref="A118:F118"/>
    <mergeCell ref="A131:F131"/>
    <mergeCell ref="A120:F120"/>
    <mergeCell ref="A121:F121"/>
    <mergeCell ref="A122:F122"/>
    <mergeCell ref="A123:F123"/>
    <mergeCell ref="A124:F124"/>
    <mergeCell ref="A125:F125"/>
    <mergeCell ref="A126:F126"/>
    <mergeCell ref="A127:F127"/>
    <mergeCell ref="A128:F128"/>
    <mergeCell ref="A129:F129"/>
    <mergeCell ref="A130:F130"/>
    <mergeCell ref="A143:F143"/>
    <mergeCell ref="A132:F132"/>
    <mergeCell ref="A133:F133"/>
    <mergeCell ref="A134:F134"/>
    <mergeCell ref="A135:F135"/>
    <mergeCell ref="A136:F136"/>
    <mergeCell ref="A137:F137"/>
    <mergeCell ref="A138:F138"/>
    <mergeCell ref="A139:F139"/>
    <mergeCell ref="A140:F140"/>
    <mergeCell ref="A141:F141"/>
    <mergeCell ref="A142:F142"/>
    <mergeCell ref="A155:F155"/>
    <mergeCell ref="A144:F144"/>
    <mergeCell ref="A145:F145"/>
    <mergeCell ref="A146:F146"/>
    <mergeCell ref="A147:F147"/>
    <mergeCell ref="A148:F148"/>
    <mergeCell ref="A149:F149"/>
    <mergeCell ref="A150:F150"/>
    <mergeCell ref="A151:F151"/>
    <mergeCell ref="A152:F152"/>
    <mergeCell ref="A153:F153"/>
    <mergeCell ref="A154:F154"/>
    <mergeCell ref="A162:F162"/>
    <mergeCell ref="A163:F163"/>
    <mergeCell ref="A156:F156"/>
    <mergeCell ref="A157:F157"/>
    <mergeCell ref="A158:F158"/>
    <mergeCell ref="A159:F159"/>
    <mergeCell ref="A160:F160"/>
    <mergeCell ref="A161:F161"/>
  </mergeCells>
  <dataValidations count="4">
    <dataValidation type="list" allowBlank="1" sqref="B4:B10" xr:uid="{C1F113AC-D076-412E-BB53-8BC460897F21}">
      <formula1>"DAS,DAS-1,DAS-2,DAS-3,DAS-4,DAS-5,CAA-1,CAA-2,CAA-3,CAA-4,CAA-5"</formula1>
    </dataValidation>
    <dataValidation type="list" allowBlank="1" sqref="B27:B30" xr:uid="{34622F19-8AF8-47F9-97C6-5257BF8FEC24}">
      <formula1>"FDA,FDA-1,FDA-2,FDA-3,FDA-4"</formula1>
    </dataValidation>
    <dataValidation type="list" allowBlank="1" sqref="B41:B75" xr:uid="{F50E4572-9615-4C83-97C7-475E36B44FC4}">
      <formula1>"FGS-1,FGS-2,FGS-3,FGA-1,FGA-2,FGA-3"</formula1>
    </dataValidation>
    <dataValidation type="list" allowBlank="1" sqref="D41:D75 D4:D10 D27:D30" xr:uid="{8DA12147-3E05-472D-A651-8D804D9AE55A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16335-FF40-49A9-9C28-78B52FB72D04}">
  <sheetPr>
    <tabColor rgb="FFFFFF00"/>
  </sheetPr>
  <dimension ref="A1:J164"/>
  <sheetViews>
    <sheetView topLeftCell="B43" workbookViewId="0">
      <selection activeCell="B1" sqref="B1:J1"/>
    </sheetView>
  </sheetViews>
  <sheetFormatPr defaultRowHeight="15" x14ac:dyDescent="0.25"/>
  <cols>
    <col min="1" max="1" width="75" customWidth="1"/>
    <col min="2" max="2" width="9" customWidth="1"/>
    <col min="3" max="3" width="14.7109375" customWidth="1"/>
    <col min="6" max="6" width="56.7109375" customWidth="1"/>
    <col min="7" max="7" width="15.7109375" customWidth="1"/>
    <col min="8" max="8" width="13.5703125" customWidth="1"/>
    <col min="9" max="9" width="15.28515625" customWidth="1"/>
  </cols>
  <sheetData>
    <row r="1" spans="1:10" x14ac:dyDescent="0.25">
      <c r="A1" s="2">
        <v>44844</v>
      </c>
      <c r="B1" s="68" t="s">
        <v>11</v>
      </c>
      <c r="C1" s="51"/>
      <c r="D1" s="51"/>
      <c r="E1" s="51"/>
      <c r="F1" s="51"/>
      <c r="G1" s="51"/>
      <c r="H1" s="51"/>
      <c r="I1" s="51"/>
      <c r="J1" s="52"/>
    </row>
    <row r="2" spans="1:10" x14ac:dyDescent="0.25">
      <c r="A2" s="69" t="s">
        <v>12</v>
      </c>
      <c r="B2" s="51"/>
      <c r="C2" s="51"/>
      <c r="D2" s="51"/>
      <c r="E2" s="51"/>
      <c r="F2" s="51"/>
      <c r="G2" s="51"/>
      <c r="H2" s="51"/>
      <c r="I2" s="51"/>
      <c r="J2" s="52"/>
    </row>
    <row r="3" spans="1:10" ht="45" x14ac:dyDescent="0.25">
      <c r="A3" s="4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5" t="s">
        <v>21</v>
      </c>
    </row>
    <row r="4" spans="1:10" ht="15" customHeight="1" x14ac:dyDescent="0.25">
      <c r="A4" s="14" t="s">
        <v>23</v>
      </c>
      <c r="B4" s="7" t="s">
        <v>0</v>
      </c>
      <c r="C4" s="9" t="s">
        <v>24</v>
      </c>
      <c r="D4" s="9" t="s">
        <v>25</v>
      </c>
      <c r="E4" s="10">
        <v>1</v>
      </c>
      <c r="F4" s="14" t="s">
        <v>26</v>
      </c>
      <c r="G4" s="11">
        <v>0</v>
      </c>
      <c r="H4" s="11">
        <v>8903.2999999999993</v>
      </c>
      <c r="I4" s="11">
        <v>9249.0300000000007</v>
      </c>
    </row>
    <row r="5" spans="1:10" ht="15" customHeight="1" x14ac:dyDescent="0.25">
      <c r="A5" s="14" t="s">
        <v>27</v>
      </c>
      <c r="B5" s="7" t="s">
        <v>2</v>
      </c>
      <c r="C5" s="9" t="s">
        <v>28</v>
      </c>
      <c r="D5" s="9" t="s">
        <v>29</v>
      </c>
      <c r="E5" s="10">
        <v>1</v>
      </c>
      <c r="F5" s="14" t="s">
        <v>30</v>
      </c>
      <c r="G5" s="11">
        <v>0</v>
      </c>
      <c r="H5" s="11">
        <v>1079.21</v>
      </c>
      <c r="I5" s="11">
        <v>4316.21</v>
      </c>
    </row>
    <row r="6" spans="1:10" ht="15" customHeight="1" x14ac:dyDescent="0.25">
      <c r="A6" s="14" t="s">
        <v>31</v>
      </c>
      <c r="B6" s="7" t="s">
        <v>9</v>
      </c>
      <c r="C6" s="9" t="s">
        <v>32</v>
      </c>
      <c r="D6" s="9" t="s">
        <v>29</v>
      </c>
      <c r="E6" s="10">
        <v>1</v>
      </c>
      <c r="F6" s="14" t="s">
        <v>33</v>
      </c>
      <c r="G6" s="11">
        <v>0</v>
      </c>
      <c r="H6" s="11">
        <v>500.99</v>
      </c>
      <c r="I6" s="11">
        <v>2003.96</v>
      </c>
    </row>
    <row r="7" spans="1:10" ht="15" customHeight="1" x14ac:dyDescent="0.25">
      <c r="A7" s="14" t="s">
        <v>34</v>
      </c>
      <c r="B7" s="7" t="s">
        <v>35</v>
      </c>
      <c r="C7" s="9" t="s">
        <v>36</v>
      </c>
      <c r="D7" s="9" t="s">
        <v>29</v>
      </c>
      <c r="E7" s="10">
        <v>1</v>
      </c>
      <c r="F7" s="14" t="s">
        <v>37</v>
      </c>
      <c r="G7" s="11">
        <v>0</v>
      </c>
      <c r="H7" s="11">
        <v>308.3</v>
      </c>
      <c r="I7" s="11">
        <v>1288</v>
      </c>
    </row>
    <row r="8" spans="1:10" ht="15" customHeight="1" x14ac:dyDescent="0.25">
      <c r="A8" s="14" t="s">
        <v>38</v>
      </c>
      <c r="B8" s="7" t="s">
        <v>8</v>
      </c>
      <c r="C8" s="9" t="s">
        <v>39</v>
      </c>
      <c r="D8" s="9" t="s">
        <v>29</v>
      </c>
      <c r="E8" s="10">
        <v>1</v>
      </c>
      <c r="F8" s="14" t="s">
        <v>40</v>
      </c>
      <c r="G8" s="11">
        <v>0</v>
      </c>
      <c r="H8" s="11">
        <v>770.75</v>
      </c>
      <c r="I8" s="11">
        <v>3083.01</v>
      </c>
    </row>
    <row r="9" spans="1:10" ht="15" customHeight="1" x14ac:dyDescent="0.25">
      <c r="A9" s="14" t="s">
        <v>41</v>
      </c>
      <c r="B9" s="7" t="s">
        <v>8</v>
      </c>
      <c r="C9" s="9" t="s">
        <v>42</v>
      </c>
      <c r="D9" s="9" t="s">
        <v>29</v>
      </c>
      <c r="E9" s="10">
        <v>1</v>
      </c>
      <c r="F9" s="14" t="s">
        <v>248</v>
      </c>
      <c r="G9" s="11">
        <v>0</v>
      </c>
      <c r="H9" s="11">
        <v>770.75</v>
      </c>
      <c r="I9" s="11">
        <v>3083.01</v>
      </c>
    </row>
    <row r="10" spans="1:10" ht="15" customHeight="1" x14ac:dyDescent="0.25">
      <c r="A10" s="14" t="s">
        <v>43</v>
      </c>
      <c r="B10" s="9" t="s">
        <v>2</v>
      </c>
      <c r="C10" s="9" t="s">
        <v>44</v>
      </c>
      <c r="D10" s="9" t="s">
        <v>29</v>
      </c>
      <c r="E10" s="10">
        <v>1</v>
      </c>
      <c r="F10" s="14" t="s">
        <v>241</v>
      </c>
      <c r="G10" s="11">
        <v>0</v>
      </c>
      <c r="H10" s="11">
        <v>1079.21</v>
      </c>
      <c r="I10" s="11">
        <v>4316.21</v>
      </c>
    </row>
    <row r="11" spans="1:10" ht="60" customHeight="1" x14ac:dyDescent="0.25">
      <c r="A11" s="15" t="s">
        <v>45</v>
      </c>
      <c r="B11" s="15" t="s">
        <v>46</v>
      </c>
      <c r="C11" s="16" t="s">
        <v>47</v>
      </c>
      <c r="D11" s="16" t="s">
        <v>48</v>
      </c>
      <c r="E11" s="16" t="s">
        <v>49</v>
      </c>
      <c r="F11" s="17"/>
      <c r="G11" s="16" t="s">
        <v>50</v>
      </c>
      <c r="H11" s="16" t="s">
        <v>51</v>
      </c>
      <c r="I11" s="16" t="s">
        <v>52</v>
      </c>
    </row>
    <row r="12" spans="1:10" ht="15" customHeight="1" x14ac:dyDescent="0.25">
      <c r="A12" s="18" t="s">
        <v>54</v>
      </c>
      <c r="B12" s="10" t="s">
        <v>55</v>
      </c>
      <c r="C12" s="19">
        <f ca="1">SUMIFS($E$7:$E$13,$B$7:$B$13,"DAS",$D$7:$D$13,"&lt;&gt;VAGO")</f>
        <v>0</v>
      </c>
      <c r="D12" s="19">
        <f ca="1">SUMIFS($E$7:$E$13,$B$7:$B$13,"DAS",$D$7:$D$13,"VAGO")</f>
        <v>0</v>
      </c>
      <c r="E12" s="19">
        <f t="shared" ref="E12:E22" ca="1" si="0">C12+D12</f>
        <v>0</v>
      </c>
      <c r="F12" s="20"/>
      <c r="G12" s="21">
        <f ca="1">SUMIF($B$7:$B$13,"DAS",$G$7:$G$13)</f>
        <v>0</v>
      </c>
      <c r="H12" s="21">
        <f ca="1">SUMIF($B$7:$B$13,"DAS",$H$7:$H$13)</f>
        <v>0</v>
      </c>
      <c r="I12" s="21">
        <f ca="1">SUMIF($B$7:$B$13,"DAS",$I$7:$I$13)</f>
        <v>0</v>
      </c>
    </row>
    <row r="13" spans="1:10" ht="15" customHeight="1" x14ac:dyDescent="0.25">
      <c r="A13" s="18" t="s">
        <v>56</v>
      </c>
      <c r="B13" s="10" t="s">
        <v>0</v>
      </c>
      <c r="C13" s="19">
        <f ca="1">SUMIFS($E$7:$E$13,$B$7:$B$13,"DAS-1",$D$7:$D$13,"&lt;&gt;VAGO")</f>
        <v>1</v>
      </c>
      <c r="D13" s="19">
        <f ca="1">SUMIFS($E$7:$E$13,$B$7:$B$13,"DAS-1",$D$7:$D$13,"VAGO")</f>
        <v>0</v>
      </c>
      <c r="E13" s="19">
        <f t="shared" ca="1" si="0"/>
        <v>1</v>
      </c>
      <c r="F13" s="23"/>
      <c r="G13" s="21">
        <f ca="1">SUMIF($B$7:$B$13,"DAS-1",$G$7:$G$13)</f>
        <v>0</v>
      </c>
      <c r="H13" s="21">
        <f ca="1">SUMIF($B$7:$B$13,"DAS-1",$H$7:$H$13)</f>
        <v>8479.34</v>
      </c>
      <c r="I13" s="21">
        <f ca="1">SUMIF($B$7:$B$13,"DAS-1",$I$7:$I$13)</f>
        <v>7973.3</v>
      </c>
    </row>
    <row r="14" spans="1:10" ht="15" customHeight="1" x14ac:dyDescent="0.25">
      <c r="A14" s="18" t="s">
        <v>57</v>
      </c>
      <c r="B14" s="10" t="s">
        <v>58</v>
      </c>
      <c r="C14" s="19">
        <f>SUMIFS($E$7:$E$13,$B$7:$B$13,"DAS-2",$D$7:$D$13,"&lt;&gt;VAGO")</f>
        <v>0</v>
      </c>
      <c r="D14" s="19">
        <f>SUMIFS($E$7:$E$13,$B$7:$B$13,"DAS-2",$D$7:$D$13,"VAGO")</f>
        <v>0</v>
      </c>
      <c r="E14" s="19">
        <f t="shared" si="0"/>
        <v>0</v>
      </c>
      <c r="F14" s="23"/>
      <c r="G14" s="21">
        <f>SUMIF($B$7:$B$13,"DAS-2",$G$7:$G$13)</f>
        <v>0</v>
      </c>
      <c r="H14" s="21">
        <f>SUMIF($B$7:$B$13,"DAS-2",$H$7:$H$13)</f>
        <v>0</v>
      </c>
      <c r="I14" s="21">
        <f>SUMIF($B$7:$B$13,"DAS-2",$I$7:$I$13)</f>
        <v>0</v>
      </c>
    </row>
    <row r="15" spans="1:10" ht="15" customHeight="1" x14ac:dyDescent="0.25">
      <c r="A15" s="18" t="s">
        <v>59</v>
      </c>
      <c r="B15" s="10" t="s">
        <v>60</v>
      </c>
      <c r="C15" s="19">
        <f>SUMIFS($E$7:$E$13,$B$7:$B$13,"DAS-3",$D$7:$D$13,"&lt;&gt;VAGO")</f>
        <v>0</v>
      </c>
      <c r="D15" s="19">
        <f>SUMIFS($E$7:$E$13,$B$7:$B$13,"DAS-3",$D$7:$D$13,"VAGO")</f>
        <v>0</v>
      </c>
      <c r="E15" s="19">
        <f t="shared" si="0"/>
        <v>0</v>
      </c>
      <c r="F15" s="23"/>
      <c r="G15" s="21">
        <f>SUMIF($B$7:$B$13,"DAS-3",$G$7:$G$13)</f>
        <v>0</v>
      </c>
      <c r="H15" s="21">
        <f>SUMIF($B$7:$B$13,"DAS-3",$H$7:$H$13)</f>
        <v>0</v>
      </c>
      <c r="I15" s="21">
        <f>SUMIF($B$7:$B$13,"DAS-3",$I$7:$I$13)</f>
        <v>0</v>
      </c>
    </row>
    <row r="16" spans="1:10" ht="15" customHeight="1" x14ac:dyDescent="0.25">
      <c r="A16" s="24" t="s">
        <v>61</v>
      </c>
      <c r="B16" s="10" t="s">
        <v>62</v>
      </c>
      <c r="C16" s="19">
        <f>SUMIFS($E$7:$E$13,$B$7:$B$13,"DAS-4",$D$7:$D$13,"&lt;&gt;VAGO")</f>
        <v>0</v>
      </c>
      <c r="D16" s="19">
        <f>SUMIFS($E$7:$E$13,$B$7:$B$13,"DAS-4",$D$7:$D$13,"VAGO")</f>
        <v>0</v>
      </c>
      <c r="E16" s="19">
        <f t="shared" si="0"/>
        <v>0</v>
      </c>
      <c r="F16" s="25"/>
      <c r="G16" s="21">
        <f>SUMIF($B$7:$B$13,"DAS-4",$G$7:$G$13)</f>
        <v>0</v>
      </c>
      <c r="H16" s="21">
        <f>SUMIF($B$7:$B$13,"DAS-4",$H$7:$H$13)</f>
        <v>0</v>
      </c>
      <c r="I16" s="21">
        <f>SUMIF($B$7:$B$13,"DAS-4",$I$7:$I$13)</f>
        <v>0</v>
      </c>
    </row>
    <row r="17" spans="1:9" ht="15" customHeight="1" x14ac:dyDescent="0.25">
      <c r="A17" s="24" t="s">
        <v>63</v>
      </c>
      <c r="B17" s="10" t="s">
        <v>2</v>
      </c>
      <c r="C17" s="19">
        <f>SUMIFS($E$7:$E$13,$B$7:$B$13,"DAS-5",$D$7:$D$13,"&lt;&gt;VAGO")</f>
        <v>1</v>
      </c>
      <c r="D17" s="19">
        <f>SUMIFS($E$7:$E$13,$B$7:$B$13,"DAS-5",$D$7:$D$13,"VAGO")</f>
        <v>0</v>
      </c>
      <c r="E17" s="19">
        <f t="shared" si="0"/>
        <v>1</v>
      </c>
      <c r="F17" s="25"/>
      <c r="G17" s="21">
        <f>SUMIF($B$7:$B$13,"DAS-5",$G$7:$G$13)</f>
        <v>0</v>
      </c>
      <c r="H17" s="21">
        <f>SUMIF($B$7:$B$13,"DAS-5",$H$7:$H$13)</f>
        <v>1079.21</v>
      </c>
      <c r="I17" s="21">
        <f>SUMIF($B$7:$B$13,"DAS-5",$I$7:$I$13)</f>
        <v>4316.21</v>
      </c>
    </row>
    <row r="18" spans="1:9" ht="15" customHeight="1" x14ac:dyDescent="0.25">
      <c r="A18" s="24" t="s">
        <v>64</v>
      </c>
      <c r="B18" s="10" t="s">
        <v>65</v>
      </c>
      <c r="C18" s="19">
        <f>SUMIFS($E$7:$E$13,$B$7:$B$13,"CAA-1",$D$7:$D$13,"&lt;&gt;VAGO")</f>
        <v>0</v>
      </c>
      <c r="D18" s="19">
        <f>SUMIFS($E$7:$E$13,$B$7:$B$13,"CAA-1",$D$7:$D$13,"VAGO")</f>
        <v>0</v>
      </c>
      <c r="E18" s="19">
        <f t="shared" si="0"/>
        <v>0</v>
      </c>
      <c r="F18" s="25"/>
      <c r="G18" s="21">
        <f>SUMIF($B$7:$B$13,"CAA-1",$G$7:$G$13)</f>
        <v>0</v>
      </c>
      <c r="H18" s="21">
        <f>SUMIF($B$7:$B$13,"CAA-1",$H$7:$H$13)</f>
        <v>0</v>
      </c>
      <c r="I18" s="21">
        <f>SUMIF($B$7:$B$13,"CAA-1",$I$7:$I$13)</f>
        <v>0</v>
      </c>
    </row>
    <row r="19" spans="1:9" ht="15" customHeight="1" x14ac:dyDescent="0.25">
      <c r="A19" s="24" t="s">
        <v>66</v>
      </c>
      <c r="B19" s="10" t="s">
        <v>8</v>
      </c>
      <c r="C19" s="19">
        <f>SUMIFS($E$7:$E$13,$B$7:$B$13,"CAA-2",$D$7:$D$13,"&lt;&gt;VAGO")</f>
        <v>2</v>
      </c>
      <c r="D19" s="19">
        <f>SUMIFS($E$7:$E$13,$B$7:$B$13,"CAA-2",$D$7:$D$13,"VAGO")</f>
        <v>0</v>
      </c>
      <c r="E19" s="19">
        <f t="shared" si="0"/>
        <v>2</v>
      </c>
      <c r="F19" s="25"/>
      <c r="G19" s="21">
        <f>SUMIF($B$7:$B$13,"CAA-2",$G$7:$G$13)</f>
        <v>0</v>
      </c>
      <c r="H19" s="21">
        <f>SUMIF($B$7:$B$13,"CAA-2",$H$7:$H$13)</f>
        <v>1541.5</v>
      </c>
      <c r="I19" s="21">
        <f>SUMIF($B$7:$B$13,"CAA-2",$I$7:$I$13)</f>
        <v>6166.02</v>
      </c>
    </row>
    <row r="20" spans="1:9" ht="15" customHeight="1" x14ac:dyDescent="0.25">
      <c r="A20" s="24" t="s">
        <v>67</v>
      </c>
      <c r="B20" s="10" t="s">
        <v>9</v>
      </c>
      <c r="C20" s="19">
        <f>SUMIFS($E$7:$E$13,$B$7:$B$13,"CAA-3",$D$7:$D$13,"&lt;&gt;VAGO")</f>
        <v>0</v>
      </c>
      <c r="D20" s="19">
        <f>SUMIFS($E$7:$E$13,$B$7:$B$13,"CAA-3",$D$7:$D$13,"VAGO")</f>
        <v>0</v>
      </c>
      <c r="E20" s="19">
        <f t="shared" si="0"/>
        <v>0</v>
      </c>
      <c r="F20" s="23"/>
      <c r="G20" s="21">
        <f>SUMIF($B$7:$B$13,"CAA-3",$G$7:$G$13)</f>
        <v>0</v>
      </c>
      <c r="H20" s="21">
        <f>SUMIF($B$7:$B$13,"CAA-3",$H$7:$H$13)</f>
        <v>0</v>
      </c>
      <c r="I20" s="21">
        <f>SUMIF($B$7:$B$13,"CAA-3",$I$7:$I$13)</f>
        <v>0</v>
      </c>
    </row>
    <row r="21" spans="1:9" ht="15" customHeight="1" x14ac:dyDescent="0.25">
      <c r="A21" s="24" t="s">
        <v>68</v>
      </c>
      <c r="B21" s="10" t="s">
        <v>35</v>
      </c>
      <c r="C21" s="19">
        <f>SUMIFS($E$7:$E$13,$B$7:$B$13,"CAA-4",$D$7:$D$13,"&lt;&gt;VAGO")</f>
        <v>1</v>
      </c>
      <c r="D21" s="19">
        <f>SUMIFS($E$7:$E$13,$B$7:$B$13,"CAA-4",$D$7:$D$13,"VAGO")</f>
        <v>0</v>
      </c>
      <c r="E21" s="19">
        <f t="shared" si="0"/>
        <v>1</v>
      </c>
      <c r="F21" s="23"/>
      <c r="G21" s="21">
        <f>SUMIF($B$7:$B$13,"CAA-4",$G$7:$G$13)</f>
        <v>0</v>
      </c>
      <c r="H21" s="21">
        <f>SUMIF($B$7:$B$13,"CAA-4",$H$7:$H$13)</f>
        <v>308.3</v>
      </c>
      <c r="I21" s="21">
        <f>SUMIF($B$7:$B$13,"CAA-4",$I$7:$I$13)</f>
        <v>1288</v>
      </c>
    </row>
    <row r="22" spans="1:9" ht="15" customHeight="1" x14ac:dyDescent="0.25">
      <c r="A22" s="24" t="s">
        <v>69</v>
      </c>
      <c r="B22" s="10" t="s">
        <v>70</v>
      </c>
      <c r="C22" s="19">
        <f>SUMIFS($E$7:$E$13,$B$7:$B$13,"CAA-5",$D$7:$D$13,"&lt;&gt;VAGO")</f>
        <v>0</v>
      </c>
      <c r="D22" s="19">
        <f>SUMIFS($E$7:$E$13,$B$7:$B$13,"CAA-5",$D$7:$D$13,"VAGO")</f>
        <v>0</v>
      </c>
      <c r="E22" s="19">
        <f t="shared" si="0"/>
        <v>0</v>
      </c>
      <c r="F22" s="23"/>
      <c r="G22" s="21">
        <f>SUMIF($B$7:$B$13,"CAA-5",$G$7:$G$13)</f>
        <v>0</v>
      </c>
      <c r="H22" s="21">
        <f>SUMIF($B$7:$B$13,"CAA-5",$H$7:$H$13)</f>
        <v>0</v>
      </c>
      <c r="I22" s="21">
        <f>SUMIF($B$7:$B$13,"CAA-5",$I$7:$I$13)</f>
        <v>0</v>
      </c>
    </row>
    <row r="23" spans="1:9" ht="60" customHeight="1" x14ac:dyDescent="0.25">
      <c r="A23" s="15" t="s">
        <v>71</v>
      </c>
      <c r="B23" s="17"/>
      <c r="C23" s="16">
        <f ca="1">SUM(C12:C22)</f>
        <v>7</v>
      </c>
      <c r="D23" s="16">
        <f ca="1">SUM(D12:D22)</f>
        <v>0</v>
      </c>
      <c r="E23" s="16">
        <f ca="1">SUM(E12:E22)</f>
        <v>7</v>
      </c>
      <c r="F23" s="17"/>
      <c r="G23" s="26">
        <f ca="1">SUM(G12:G22)</f>
        <v>0</v>
      </c>
      <c r="H23" s="26">
        <f ca="1">SUM(H12:H22)</f>
        <v>12366.33</v>
      </c>
      <c r="I23" s="26">
        <f ca="1">SUM(I12:I22)</f>
        <v>23521.24</v>
      </c>
    </row>
    <row r="24" spans="1:9" x14ac:dyDescent="0.25">
      <c r="A24" s="22"/>
      <c r="B24" s="22"/>
      <c r="C24" s="22"/>
      <c r="D24" s="22"/>
      <c r="E24" s="22"/>
      <c r="F24" s="22"/>
      <c r="G24" s="22"/>
      <c r="H24" s="13"/>
      <c r="I24" s="13"/>
    </row>
    <row r="25" spans="1:9" x14ac:dyDescent="0.25">
      <c r="A25" s="69" t="s">
        <v>72</v>
      </c>
      <c r="B25" s="51"/>
      <c r="C25" s="51"/>
      <c r="D25" s="51"/>
      <c r="E25" s="51"/>
      <c r="F25" s="51"/>
      <c r="G25" s="51"/>
      <c r="H25" s="51"/>
      <c r="I25" s="52"/>
    </row>
    <row r="26" spans="1:9" ht="60" customHeight="1" x14ac:dyDescent="0.25">
      <c r="A26" s="5" t="s">
        <v>73</v>
      </c>
      <c r="B26" s="5" t="s">
        <v>74</v>
      </c>
      <c r="C26" s="5" t="s">
        <v>75</v>
      </c>
      <c r="D26" s="5" t="s">
        <v>76</v>
      </c>
      <c r="E26" s="5" t="s">
        <v>77</v>
      </c>
      <c r="F26" s="5" t="s">
        <v>78</v>
      </c>
      <c r="G26" s="5" t="s">
        <v>79</v>
      </c>
      <c r="H26" s="5" t="s">
        <v>80</v>
      </c>
      <c r="I26" s="5" t="s">
        <v>81</v>
      </c>
    </row>
    <row r="27" spans="1:9" ht="15" customHeight="1" x14ac:dyDescent="0.25">
      <c r="A27" s="39" t="s">
        <v>82</v>
      </c>
      <c r="B27" s="30" t="s">
        <v>1</v>
      </c>
      <c r="C27" s="9" t="s">
        <v>39</v>
      </c>
      <c r="D27" s="9" t="s">
        <v>25</v>
      </c>
      <c r="E27" s="10">
        <v>1</v>
      </c>
      <c r="F27" s="46" t="s">
        <v>83</v>
      </c>
      <c r="G27" s="11">
        <v>7691</v>
      </c>
      <c r="H27" s="11">
        <v>3083.01</v>
      </c>
      <c r="I27" s="12">
        <f t="shared" ref="I27:I30" si="1">SUM(G27:H27)</f>
        <v>10774.01</v>
      </c>
    </row>
    <row r="28" spans="1:9" ht="15" customHeight="1" x14ac:dyDescent="0.25">
      <c r="A28" s="39" t="s">
        <v>84</v>
      </c>
      <c r="B28" s="30" t="s">
        <v>3</v>
      </c>
      <c r="C28" s="9" t="s">
        <v>85</v>
      </c>
      <c r="D28" s="9" t="s">
        <v>25</v>
      </c>
      <c r="E28" s="10">
        <v>1</v>
      </c>
      <c r="F28" s="46" t="s">
        <v>86</v>
      </c>
      <c r="G28" s="11">
        <v>8479.33</v>
      </c>
      <c r="H28" s="11">
        <v>4316.21</v>
      </c>
      <c r="I28" s="12">
        <f t="shared" si="1"/>
        <v>12795.54</v>
      </c>
    </row>
    <row r="29" spans="1:9" ht="15" customHeight="1" x14ac:dyDescent="0.25">
      <c r="A29" s="39" t="s">
        <v>87</v>
      </c>
      <c r="B29" s="30" t="s">
        <v>3</v>
      </c>
      <c r="C29" s="9" t="s">
        <v>88</v>
      </c>
      <c r="D29" s="9" t="s">
        <v>25</v>
      </c>
      <c r="E29" s="10">
        <v>1</v>
      </c>
      <c r="F29" s="39" t="s">
        <v>239</v>
      </c>
      <c r="G29" s="11">
        <v>7691</v>
      </c>
      <c r="H29" s="11">
        <v>4316.21</v>
      </c>
      <c r="I29" s="12">
        <f t="shared" si="1"/>
        <v>12007.21</v>
      </c>
    </row>
    <row r="30" spans="1:9" ht="15" customHeight="1" x14ac:dyDescent="0.25">
      <c r="A30" s="39" t="s">
        <v>89</v>
      </c>
      <c r="B30" s="30" t="s">
        <v>3</v>
      </c>
      <c r="C30" s="9" t="s">
        <v>39</v>
      </c>
      <c r="D30" s="9" t="s">
        <v>25</v>
      </c>
      <c r="E30" s="10">
        <v>1</v>
      </c>
      <c r="F30" s="39" t="s">
        <v>240</v>
      </c>
      <c r="G30" s="11">
        <v>5933.35</v>
      </c>
      <c r="H30" s="11">
        <v>4316.21</v>
      </c>
      <c r="I30" s="12">
        <f t="shared" si="1"/>
        <v>10249.560000000001</v>
      </c>
    </row>
    <row r="31" spans="1:9" ht="60" customHeight="1" x14ac:dyDescent="0.25">
      <c r="A31" s="15" t="s">
        <v>90</v>
      </c>
      <c r="B31" s="15" t="s">
        <v>91</v>
      </c>
      <c r="C31" s="16" t="s">
        <v>92</v>
      </c>
      <c r="D31" s="16" t="s">
        <v>93</v>
      </c>
      <c r="E31" s="16" t="s">
        <v>94</v>
      </c>
      <c r="F31" s="32"/>
      <c r="G31" s="16" t="s">
        <v>95</v>
      </c>
      <c r="H31" s="16" t="s">
        <v>96</v>
      </c>
      <c r="I31" s="16" t="s">
        <v>97</v>
      </c>
    </row>
    <row r="32" spans="1:9" ht="15" customHeight="1" x14ac:dyDescent="0.25">
      <c r="A32" s="18" t="s">
        <v>98</v>
      </c>
      <c r="B32" s="33" t="s">
        <v>99</v>
      </c>
      <c r="C32" s="19">
        <f ca="1">SUMIFS($E$30:$E$33,$B$30:$B$33,"FDA",$D$30:$D$33,"&lt;&gt;VAGO")</f>
        <v>0</v>
      </c>
      <c r="D32" s="19">
        <f ca="1">SUMIFS($E$30:$E$33,$B$30:$B$33,"FDA",$D$30:$D$33,"VAGO")</f>
        <v>0</v>
      </c>
      <c r="E32" s="19">
        <f t="shared" ref="E32:E36" ca="1" si="2">C32+D32</f>
        <v>0</v>
      </c>
      <c r="F32" s="20"/>
      <c r="G32" s="12">
        <f ca="1">SUMIF($B$30:$B$33,"FDA",$G$30:$G$33)</f>
        <v>0</v>
      </c>
      <c r="H32" s="12">
        <f ca="1">SUMIF($B$30:$B$33,"FDA",$H$30:$H$33)</f>
        <v>0</v>
      </c>
      <c r="I32" s="12">
        <f ca="1">SUMIF($B$30:$B$33,"FDA",$I$30:$I$33)</f>
        <v>0</v>
      </c>
    </row>
    <row r="33" spans="1:9" ht="15" customHeight="1" x14ac:dyDescent="0.25">
      <c r="A33" s="18" t="s">
        <v>100</v>
      </c>
      <c r="B33" s="33" t="s">
        <v>101</v>
      </c>
      <c r="C33" s="19">
        <f ca="1">SUMIFS($E$30:$E$33,$B$30:$B$33,"FDA-1",$D$30:$D$33,"&lt;&gt;VAGO")</f>
        <v>0</v>
      </c>
      <c r="D33" s="19">
        <f ca="1">SUMIFS($E$30:$E$33,$B$30:$B$33,"FDA-1",$D$30:$D$33,"VAGO")</f>
        <v>0</v>
      </c>
      <c r="E33" s="19">
        <f t="shared" ca="1" si="2"/>
        <v>0</v>
      </c>
      <c r="F33" s="20"/>
      <c r="G33" s="12">
        <f ca="1">SUMIF($B$30:$B$33,"FDA-1",$G$30:$G$33)</f>
        <v>0</v>
      </c>
      <c r="H33" s="12">
        <f ca="1">SUMIF($B$30:$B$33,"FDA-1",$H$30:$H$33)</f>
        <v>0</v>
      </c>
      <c r="I33" s="12">
        <f ca="1">SUMIF($B$30:$B$33,"FDA-1",$I$30:$I$33)</f>
        <v>0</v>
      </c>
    </row>
    <row r="34" spans="1:9" ht="15" customHeight="1" x14ac:dyDescent="0.25">
      <c r="A34" s="18" t="s">
        <v>102</v>
      </c>
      <c r="B34" s="33" t="s">
        <v>103</v>
      </c>
      <c r="C34" s="19">
        <f>SUMIFS($E$30:$E$33,$B$30:$B$33,"FDA-2",$D$30:$D$33,"&lt;&gt;VAGO")</f>
        <v>0</v>
      </c>
      <c r="D34" s="19">
        <f>SUMIFS($E$30:$E$33,$B$30:$B$33,"FDA-2",$D$30:$D$33,"VAGO")</f>
        <v>0</v>
      </c>
      <c r="E34" s="19">
        <f t="shared" si="2"/>
        <v>0</v>
      </c>
      <c r="F34" s="23"/>
      <c r="G34" s="12">
        <f>SUMIF($B$30:$B$33,"FDA-2",$G$30:$G$33)</f>
        <v>0</v>
      </c>
      <c r="H34" s="12">
        <f>SUMIF($B$30:$B$33,"FDA-2",$H$30:$H$33)</f>
        <v>0</v>
      </c>
      <c r="I34" s="12">
        <f>SUMIF($B$30:$B$33,"FDA-2",$I$30:$I$33)</f>
        <v>0</v>
      </c>
    </row>
    <row r="35" spans="1:9" ht="15" customHeight="1" x14ac:dyDescent="0.25">
      <c r="A35" s="18" t="s">
        <v>104</v>
      </c>
      <c r="B35" s="33" t="s">
        <v>3</v>
      </c>
      <c r="C35" s="19">
        <f>SUMIFS($E$30:$E$33,$B$30:$B$33,"FDA-3",$D$30:$D$33,"&lt;&gt;VAGO")</f>
        <v>1</v>
      </c>
      <c r="D35" s="19">
        <f>SUMIFS($E$30:$E$33,$B$30:$B$33,"FDA-3",$D$30:$D$33,"VAGO")</f>
        <v>0</v>
      </c>
      <c r="E35" s="19">
        <f t="shared" si="2"/>
        <v>1</v>
      </c>
      <c r="F35" s="25"/>
      <c r="G35" s="12">
        <f>SUMIF($B$30:$B$33,"FDA-3",$G$30:$G$33)</f>
        <v>5933.35</v>
      </c>
      <c r="H35" s="12">
        <f>SUMIF($B$30:$B$33,"FDA-3",$H$30:$H$33)</f>
        <v>4316.21</v>
      </c>
      <c r="I35" s="12">
        <f>SUMIF($B$30:$B$33,"FDA-3",$I$30:$I$33)</f>
        <v>10249.560000000001</v>
      </c>
    </row>
    <row r="36" spans="1:9" ht="15" customHeight="1" x14ac:dyDescent="0.25">
      <c r="A36" s="18" t="s">
        <v>105</v>
      </c>
      <c r="B36" s="33" t="s">
        <v>1</v>
      </c>
      <c r="C36" s="19">
        <f>SUMIFS($E$30:$E$33,$B$30:$B$33,"FDA-4",$D$30:$D$33,"&lt;&gt;VAGO")</f>
        <v>0</v>
      </c>
      <c r="D36" s="19">
        <f>SUMIFS($E$30:$E$33,$B$30:$B$33,"FDA-4",$D$30:$D$33,"VAGO")</f>
        <v>0</v>
      </c>
      <c r="E36" s="19">
        <f t="shared" si="2"/>
        <v>0</v>
      </c>
      <c r="F36" s="23"/>
      <c r="G36" s="12">
        <f>SUMIF($B$30:$B$33,"FDA-4",$G$30:$G$33)</f>
        <v>0</v>
      </c>
      <c r="H36" s="12">
        <f>SUMIF($B$30:$B$33,"FDA-4",$H$30:$H$33)</f>
        <v>0</v>
      </c>
      <c r="I36" s="12">
        <f>SUMIF($B$30:$B$33,"FDA-4",$I$30:$I$33)</f>
        <v>0</v>
      </c>
    </row>
    <row r="37" spans="1:9" ht="60" customHeight="1" x14ac:dyDescent="0.25">
      <c r="A37" s="15" t="s">
        <v>106</v>
      </c>
      <c r="B37" s="32"/>
      <c r="C37" s="16">
        <f t="shared" ref="C37:E37" ca="1" si="3">SUM(C33:C36)</f>
        <v>4</v>
      </c>
      <c r="D37" s="16">
        <f t="shared" ca="1" si="3"/>
        <v>0</v>
      </c>
      <c r="E37" s="16">
        <f t="shared" ca="1" si="3"/>
        <v>4</v>
      </c>
      <c r="F37" s="32"/>
      <c r="G37" s="34">
        <f t="shared" ref="G37:I37" ca="1" si="4">SUM(G32:G36)</f>
        <v>28238.09</v>
      </c>
      <c r="H37" s="34">
        <f t="shared" ca="1" si="4"/>
        <v>13820.380000000001</v>
      </c>
      <c r="I37" s="34">
        <f t="shared" ca="1" si="4"/>
        <v>42058.47</v>
      </c>
    </row>
    <row r="38" spans="1:9" x14ac:dyDescent="0.25">
      <c r="A38" s="27"/>
      <c r="B38" s="27"/>
      <c r="C38" s="27"/>
      <c r="D38" s="27"/>
      <c r="E38" s="27"/>
      <c r="F38" s="27"/>
      <c r="G38" s="27"/>
      <c r="H38" s="27"/>
      <c r="I38" s="3"/>
    </row>
    <row r="39" spans="1:9" x14ac:dyDescent="0.25">
      <c r="A39" s="69" t="s">
        <v>107</v>
      </c>
      <c r="B39" s="51"/>
      <c r="C39" s="51"/>
      <c r="D39" s="51"/>
      <c r="E39" s="51"/>
      <c r="F39" s="51"/>
      <c r="G39" s="51"/>
      <c r="H39" s="51"/>
      <c r="I39" s="52"/>
    </row>
    <row r="40" spans="1:9" ht="45" x14ac:dyDescent="0.25">
      <c r="A40" s="35" t="s">
        <v>108</v>
      </c>
      <c r="B40" s="5" t="s">
        <v>109</v>
      </c>
      <c r="C40" s="5" t="s">
        <v>110</v>
      </c>
      <c r="D40" s="5" t="s">
        <v>111</v>
      </c>
      <c r="E40" s="5" t="s">
        <v>112</v>
      </c>
      <c r="F40" s="5" t="s">
        <v>113</v>
      </c>
      <c r="G40" s="5" t="s">
        <v>114</v>
      </c>
      <c r="H40" s="5" t="s">
        <v>115</v>
      </c>
      <c r="I40" s="5" t="s">
        <v>116</v>
      </c>
    </row>
    <row r="41" spans="1:9" ht="15" customHeight="1" x14ac:dyDescent="0.25">
      <c r="A41" s="36"/>
      <c r="B41" s="37" t="s">
        <v>4</v>
      </c>
      <c r="C41" s="37"/>
      <c r="D41" s="9" t="s">
        <v>25</v>
      </c>
      <c r="E41" s="10">
        <v>1</v>
      </c>
      <c r="F41" s="36" t="s">
        <v>250</v>
      </c>
      <c r="G41" s="11">
        <v>8075.56</v>
      </c>
      <c r="H41" s="11">
        <v>1392.8</v>
      </c>
      <c r="I41" s="12">
        <f>SUM(G41:H41)</f>
        <v>9468.36</v>
      </c>
    </row>
    <row r="42" spans="1:9" ht="15" customHeight="1" x14ac:dyDescent="0.25">
      <c r="A42" s="39"/>
      <c r="B42" s="37" t="s">
        <v>4</v>
      </c>
      <c r="C42" s="9"/>
      <c r="D42" s="9" t="s">
        <v>25</v>
      </c>
      <c r="E42" s="10">
        <v>1</v>
      </c>
      <c r="F42" s="39" t="s">
        <v>244</v>
      </c>
      <c r="G42" s="11">
        <v>7691</v>
      </c>
      <c r="H42" s="11">
        <v>1392.8</v>
      </c>
      <c r="I42" s="12">
        <f t="shared" ref="I42:I75" si="5">SUM(G42:H42)</f>
        <v>9083.7999999999993</v>
      </c>
    </row>
    <row r="43" spans="1:9" ht="15" customHeight="1" x14ac:dyDescent="0.25">
      <c r="A43" s="39"/>
      <c r="B43" s="37" t="s">
        <v>4</v>
      </c>
      <c r="C43" s="9"/>
      <c r="D43" s="9" t="s">
        <v>25</v>
      </c>
      <c r="E43" s="10">
        <v>1</v>
      </c>
      <c r="F43" s="39" t="s">
        <v>242</v>
      </c>
      <c r="G43" s="11">
        <v>8075.56</v>
      </c>
      <c r="H43" s="11">
        <v>1392.8</v>
      </c>
      <c r="I43" s="12">
        <f t="shared" si="5"/>
        <v>9468.36</v>
      </c>
    </row>
    <row r="44" spans="1:9" ht="15" customHeight="1" x14ac:dyDescent="0.25">
      <c r="A44" s="39"/>
      <c r="B44" s="37" t="s">
        <v>4</v>
      </c>
      <c r="C44" s="9"/>
      <c r="D44" s="9" t="s">
        <v>25</v>
      </c>
      <c r="E44" s="10">
        <v>1</v>
      </c>
      <c r="F44" s="39" t="s">
        <v>117</v>
      </c>
      <c r="G44" s="11">
        <v>7691</v>
      </c>
      <c r="H44" s="11">
        <v>1392.8</v>
      </c>
      <c r="I44" s="12">
        <f t="shared" si="5"/>
        <v>9083.7999999999993</v>
      </c>
    </row>
    <row r="45" spans="1:9" ht="15" customHeight="1" x14ac:dyDescent="0.25">
      <c r="A45" s="39"/>
      <c r="B45" s="37" t="s">
        <v>4</v>
      </c>
      <c r="C45" s="9"/>
      <c r="D45" s="9" t="s">
        <v>25</v>
      </c>
      <c r="E45" s="10">
        <v>1</v>
      </c>
      <c r="F45" s="39" t="s">
        <v>118</v>
      </c>
      <c r="G45" s="11">
        <v>8299.11</v>
      </c>
      <c r="H45" s="11">
        <v>1392.8</v>
      </c>
      <c r="I45" s="12">
        <f t="shared" si="5"/>
        <v>9691.91</v>
      </c>
    </row>
    <row r="46" spans="1:9" ht="15" customHeight="1" x14ac:dyDescent="0.25">
      <c r="A46" s="39"/>
      <c r="B46" s="37" t="s">
        <v>4</v>
      </c>
      <c r="C46" s="9"/>
      <c r="D46" s="9" t="s">
        <v>25</v>
      </c>
      <c r="E46" s="10">
        <v>1</v>
      </c>
      <c r="F46" s="39" t="s">
        <v>119</v>
      </c>
      <c r="G46" s="11">
        <v>8075.56</v>
      </c>
      <c r="H46" s="11">
        <v>1392.8</v>
      </c>
      <c r="I46" s="12">
        <f t="shared" si="5"/>
        <v>9468.36</v>
      </c>
    </row>
    <row r="47" spans="1:9" ht="15" customHeight="1" x14ac:dyDescent="0.25">
      <c r="A47" s="39"/>
      <c r="B47" s="37" t="s">
        <v>4</v>
      </c>
      <c r="C47" s="9"/>
      <c r="D47" s="9" t="s">
        <v>25</v>
      </c>
      <c r="E47" s="10">
        <v>1</v>
      </c>
      <c r="F47" s="39" t="s">
        <v>120</v>
      </c>
      <c r="G47" s="11">
        <v>7691</v>
      </c>
      <c r="H47" s="11">
        <v>1392.8</v>
      </c>
      <c r="I47" s="12">
        <f t="shared" si="5"/>
        <v>9083.7999999999993</v>
      </c>
    </row>
    <row r="48" spans="1:9" ht="15" customHeight="1" x14ac:dyDescent="0.25">
      <c r="A48" s="39"/>
      <c r="B48" s="37" t="s">
        <v>4</v>
      </c>
      <c r="C48" s="9"/>
      <c r="D48" s="9" t="s">
        <v>25</v>
      </c>
      <c r="E48" s="10">
        <v>1</v>
      </c>
      <c r="F48" s="39" t="s">
        <v>243</v>
      </c>
      <c r="G48" s="11">
        <v>7691</v>
      </c>
      <c r="H48" s="11">
        <v>1392.8</v>
      </c>
      <c r="I48" s="12">
        <f t="shared" si="5"/>
        <v>9083.7999999999993</v>
      </c>
    </row>
    <row r="49" spans="1:9" ht="15" customHeight="1" x14ac:dyDescent="0.25">
      <c r="A49" s="39"/>
      <c r="B49" s="37" t="s">
        <v>4</v>
      </c>
      <c r="C49" s="9"/>
      <c r="D49" s="9" t="s">
        <v>25</v>
      </c>
      <c r="E49" s="10">
        <v>1</v>
      </c>
      <c r="F49" s="39" t="s">
        <v>245</v>
      </c>
      <c r="G49" s="11">
        <v>8075.56</v>
      </c>
      <c r="H49" s="11">
        <v>1392.8</v>
      </c>
      <c r="I49" s="12">
        <f t="shared" si="5"/>
        <v>9468.36</v>
      </c>
    </row>
    <row r="50" spans="1:9" ht="15" customHeight="1" x14ac:dyDescent="0.25">
      <c r="A50" s="39"/>
      <c r="B50" s="37" t="s">
        <v>4</v>
      </c>
      <c r="C50" s="9"/>
      <c r="D50" s="9" t="s">
        <v>25</v>
      </c>
      <c r="E50" s="10">
        <v>1</v>
      </c>
      <c r="F50" s="39" t="s">
        <v>121</v>
      </c>
      <c r="G50" s="11">
        <v>8075.56</v>
      </c>
      <c r="H50" s="11">
        <v>1392.8</v>
      </c>
      <c r="I50" s="12">
        <f t="shared" si="5"/>
        <v>9468.36</v>
      </c>
    </row>
    <row r="51" spans="1:9" ht="15" customHeight="1" x14ac:dyDescent="0.25">
      <c r="A51" s="39"/>
      <c r="B51" s="37" t="s">
        <v>4</v>
      </c>
      <c r="C51" s="9"/>
      <c r="D51" s="9" t="s">
        <v>25</v>
      </c>
      <c r="E51" s="10">
        <v>1</v>
      </c>
      <c r="F51" s="39" t="s">
        <v>267</v>
      </c>
      <c r="G51" s="11">
        <v>7691</v>
      </c>
      <c r="H51" s="11">
        <v>1392.8</v>
      </c>
      <c r="I51" s="12">
        <f t="shared" si="5"/>
        <v>9083.7999999999993</v>
      </c>
    </row>
    <row r="52" spans="1:9" ht="15" customHeight="1" x14ac:dyDescent="0.25">
      <c r="A52" s="39"/>
      <c r="B52" s="37" t="s">
        <v>4</v>
      </c>
      <c r="C52" s="9"/>
      <c r="D52" s="9" t="s">
        <v>25</v>
      </c>
      <c r="E52" s="10">
        <v>1</v>
      </c>
      <c r="F52" s="39" t="s">
        <v>122</v>
      </c>
      <c r="G52" s="11">
        <v>2295.89</v>
      </c>
      <c r="H52" s="11">
        <v>1392.8</v>
      </c>
      <c r="I52" s="12">
        <f t="shared" si="5"/>
        <v>3688.6899999999996</v>
      </c>
    </row>
    <row r="53" spans="1:9" ht="15" customHeight="1" x14ac:dyDescent="0.25">
      <c r="A53" s="39"/>
      <c r="B53" s="37" t="s">
        <v>4</v>
      </c>
      <c r="C53" s="9"/>
      <c r="D53" s="9" t="s">
        <v>25</v>
      </c>
      <c r="E53" s="10">
        <v>1</v>
      </c>
      <c r="F53" s="39" t="s">
        <v>123</v>
      </c>
      <c r="G53" s="11">
        <v>5125.45</v>
      </c>
      <c r="H53" s="11">
        <v>1392.8</v>
      </c>
      <c r="I53" s="12">
        <f>SUM(G53:H53)</f>
        <v>6518.25</v>
      </c>
    </row>
    <row r="54" spans="1:9" ht="15" customHeight="1" x14ac:dyDescent="0.25">
      <c r="A54" s="39"/>
      <c r="B54" s="37" t="s">
        <v>4</v>
      </c>
      <c r="C54" s="9"/>
      <c r="D54" s="9" t="s">
        <v>25</v>
      </c>
      <c r="E54" s="10">
        <v>1</v>
      </c>
      <c r="F54" s="39" t="s">
        <v>249</v>
      </c>
      <c r="G54" s="11">
        <v>5125.45</v>
      </c>
      <c r="H54" s="11">
        <v>1392.8</v>
      </c>
      <c r="I54" s="12">
        <f t="shared" si="5"/>
        <v>6518.25</v>
      </c>
    </row>
    <row r="55" spans="1:9" ht="15" customHeight="1" x14ac:dyDescent="0.25">
      <c r="A55" s="39"/>
      <c r="B55" s="37" t="s">
        <v>4</v>
      </c>
      <c r="C55" s="9"/>
      <c r="D55" s="9" t="s">
        <v>25</v>
      </c>
      <c r="E55" s="10">
        <v>1</v>
      </c>
      <c r="F55" s="39" t="s">
        <v>124</v>
      </c>
      <c r="G55" s="11">
        <v>5933.35</v>
      </c>
      <c r="H55" s="11">
        <v>1392.8</v>
      </c>
      <c r="I55" s="12">
        <f t="shared" si="5"/>
        <v>7326.1500000000005</v>
      </c>
    </row>
    <row r="56" spans="1:9" ht="15" customHeight="1" x14ac:dyDescent="0.25">
      <c r="A56" s="39"/>
      <c r="B56" s="37" t="s">
        <v>4</v>
      </c>
      <c r="C56" s="9"/>
      <c r="D56" s="9" t="s">
        <v>25</v>
      </c>
      <c r="E56" s="10">
        <v>1</v>
      </c>
      <c r="F56" s="39" t="s">
        <v>268</v>
      </c>
      <c r="G56" s="11">
        <v>5125.45</v>
      </c>
      <c r="H56" s="11">
        <v>1392.8</v>
      </c>
      <c r="I56" s="12">
        <f t="shared" si="5"/>
        <v>6518.25</v>
      </c>
    </row>
    <row r="57" spans="1:9" ht="15" customHeight="1" x14ac:dyDescent="0.25">
      <c r="A57" s="39"/>
      <c r="B57" s="37" t="s">
        <v>4</v>
      </c>
      <c r="C57" s="9"/>
      <c r="D57" s="9" t="s">
        <v>25</v>
      </c>
      <c r="E57" s="10">
        <v>1</v>
      </c>
      <c r="F57" s="39" t="s">
        <v>126</v>
      </c>
      <c r="G57" s="11">
        <v>5404.89</v>
      </c>
      <c r="H57" s="11">
        <v>1392.8</v>
      </c>
      <c r="I57" s="12">
        <f t="shared" si="5"/>
        <v>6797.6900000000005</v>
      </c>
    </row>
    <row r="58" spans="1:9" ht="15" customHeight="1" x14ac:dyDescent="0.25">
      <c r="A58" s="39"/>
      <c r="B58" s="37" t="s">
        <v>4</v>
      </c>
      <c r="C58" s="9"/>
      <c r="D58" s="9" t="s">
        <v>25</v>
      </c>
      <c r="E58" s="10">
        <v>1</v>
      </c>
      <c r="F58" s="39" t="s">
        <v>269</v>
      </c>
      <c r="G58" s="11">
        <v>5298.9</v>
      </c>
      <c r="H58" s="11">
        <v>1392.8</v>
      </c>
      <c r="I58" s="12">
        <f t="shared" si="5"/>
        <v>6691.7</v>
      </c>
    </row>
    <row r="59" spans="1:9" ht="15" customHeight="1" x14ac:dyDescent="0.25">
      <c r="A59" s="39"/>
      <c r="B59" s="37" t="s">
        <v>4</v>
      </c>
      <c r="C59" s="9"/>
      <c r="D59" s="9" t="s">
        <v>128</v>
      </c>
      <c r="E59" s="10">
        <v>1</v>
      </c>
      <c r="F59" s="39" t="s">
        <v>270</v>
      </c>
      <c r="G59" s="11">
        <v>0</v>
      </c>
      <c r="H59" s="11">
        <v>1392.8</v>
      </c>
      <c r="I59" s="12">
        <f t="shared" si="5"/>
        <v>1392.8</v>
      </c>
    </row>
    <row r="60" spans="1:9" ht="15" customHeight="1" x14ac:dyDescent="0.25">
      <c r="A60" s="39"/>
      <c r="B60" s="37" t="s">
        <v>4</v>
      </c>
      <c r="C60" s="9"/>
      <c r="D60" s="9" t="s">
        <v>128</v>
      </c>
      <c r="E60" s="10">
        <v>1</v>
      </c>
      <c r="F60" s="39" t="s">
        <v>271</v>
      </c>
      <c r="G60" s="11">
        <v>0</v>
      </c>
      <c r="H60" s="11">
        <v>1392.8</v>
      </c>
      <c r="I60" s="12">
        <f t="shared" si="5"/>
        <v>1392.8</v>
      </c>
    </row>
    <row r="61" spans="1:9" ht="15" customHeight="1" x14ac:dyDescent="0.25">
      <c r="A61" s="39"/>
      <c r="B61" s="37" t="s">
        <v>5</v>
      </c>
      <c r="C61" s="9"/>
      <c r="D61" s="9" t="s">
        <v>25</v>
      </c>
      <c r="E61" s="10">
        <v>1</v>
      </c>
      <c r="F61" s="39" t="s">
        <v>129</v>
      </c>
      <c r="G61" s="11">
        <v>8479.33</v>
      </c>
      <c r="H61" s="11">
        <v>849.76</v>
      </c>
      <c r="I61" s="12">
        <f t="shared" si="5"/>
        <v>9329.09</v>
      </c>
    </row>
    <row r="62" spans="1:9" ht="15" customHeight="1" x14ac:dyDescent="0.25">
      <c r="A62" s="39"/>
      <c r="B62" s="37" t="s">
        <v>5</v>
      </c>
      <c r="C62" s="9"/>
      <c r="D62" s="9" t="s">
        <v>25</v>
      </c>
      <c r="E62" s="10">
        <v>1</v>
      </c>
      <c r="F62" s="39" t="s">
        <v>272</v>
      </c>
      <c r="G62" s="11">
        <v>5675.13</v>
      </c>
      <c r="H62" s="11">
        <v>849.76</v>
      </c>
      <c r="I62" s="12">
        <f t="shared" si="5"/>
        <v>6524.89</v>
      </c>
    </row>
    <row r="63" spans="1:9" ht="15" customHeight="1" x14ac:dyDescent="0.25">
      <c r="A63" s="39"/>
      <c r="B63" s="37" t="s">
        <v>5</v>
      </c>
      <c r="C63" s="9"/>
      <c r="D63" s="9" t="s">
        <v>25</v>
      </c>
      <c r="E63" s="10">
        <v>1</v>
      </c>
      <c r="F63" s="39" t="s">
        <v>247</v>
      </c>
      <c r="G63" s="11">
        <v>5675.13</v>
      </c>
      <c r="H63" s="11">
        <v>849.76</v>
      </c>
      <c r="I63" s="12">
        <f t="shared" si="5"/>
        <v>6524.89</v>
      </c>
    </row>
    <row r="64" spans="1:9" ht="15" customHeight="1" x14ac:dyDescent="0.25">
      <c r="A64" s="39"/>
      <c r="B64" s="37" t="s">
        <v>6</v>
      </c>
      <c r="C64" s="9"/>
      <c r="D64" s="9" t="s">
        <v>25</v>
      </c>
      <c r="E64" s="10">
        <v>1</v>
      </c>
      <c r="F64" s="39" t="s">
        <v>131</v>
      </c>
      <c r="G64" s="11">
        <v>2531.2199999999998</v>
      </c>
      <c r="H64" s="11">
        <v>505.81</v>
      </c>
      <c r="I64" s="12">
        <f t="shared" si="5"/>
        <v>3037.0299999999997</v>
      </c>
    </row>
    <row r="65" spans="1:9" ht="15" customHeight="1" x14ac:dyDescent="0.25">
      <c r="A65" s="39"/>
      <c r="B65" s="37" t="s">
        <v>6</v>
      </c>
      <c r="C65" s="9"/>
      <c r="D65" s="9" t="s">
        <v>25</v>
      </c>
      <c r="E65" s="10">
        <v>1</v>
      </c>
      <c r="F65" s="39" t="s">
        <v>132</v>
      </c>
      <c r="G65" s="11">
        <v>2295.89</v>
      </c>
      <c r="H65" s="11">
        <v>505.81</v>
      </c>
      <c r="I65" s="12">
        <f t="shared" si="5"/>
        <v>2801.7</v>
      </c>
    </row>
    <row r="66" spans="1:9" ht="15" customHeight="1" x14ac:dyDescent="0.25">
      <c r="A66" s="36"/>
      <c r="B66" s="37" t="s">
        <v>6</v>
      </c>
      <c r="C66" s="9"/>
      <c r="D66" s="9" t="s">
        <v>128</v>
      </c>
      <c r="E66" s="10">
        <v>1</v>
      </c>
      <c r="F66" s="39" t="s">
        <v>273</v>
      </c>
      <c r="G66" s="11">
        <v>0</v>
      </c>
      <c r="H66" s="11">
        <v>505.81</v>
      </c>
      <c r="I66" s="12">
        <f t="shared" si="5"/>
        <v>505.81</v>
      </c>
    </row>
    <row r="67" spans="1:9" ht="15" customHeight="1" x14ac:dyDescent="0.25">
      <c r="A67" s="36"/>
      <c r="B67" s="37" t="s">
        <v>6</v>
      </c>
      <c r="C67" s="37"/>
      <c r="D67" s="9" t="s">
        <v>128</v>
      </c>
      <c r="E67" s="10">
        <v>1</v>
      </c>
      <c r="F67" s="46" t="s">
        <v>274</v>
      </c>
      <c r="G67" s="11">
        <v>0</v>
      </c>
      <c r="H67" s="11">
        <v>505.81</v>
      </c>
      <c r="I67" s="12">
        <f t="shared" si="5"/>
        <v>505.81</v>
      </c>
    </row>
    <row r="68" spans="1:9" ht="15" customHeight="1" x14ac:dyDescent="0.25">
      <c r="A68" s="36"/>
      <c r="B68" s="37" t="s">
        <v>6</v>
      </c>
      <c r="C68" s="37"/>
      <c r="D68" s="9" t="s">
        <v>25</v>
      </c>
      <c r="E68" s="10">
        <v>1</v>
      </c>
      <c r="F68" s="46" t="s">
        <v>133</v>
      </c>
      <c r="G68" s="11">
        <v>5650.81</v>
      </c>
      <c r="H68" s="11">
        <v>505.81</v>
      </c>
      <c r="I68" s="12">
        <f t="shared" si="5"/>
        <v>6156.6200000000008</v>
      </c>
    </row>
    <row r="69" spans="1:9" ht="15" customHeight="1" x14ac:dyDescent="0.25">
      <c r="A69" s="36"/>
      <c r="B69" s="37" t="s">
        <v>7</v>
      </c>
      <c r="C69" s="37"/>
      <c r="D69" s="9" t="s">
        <v>25</v>
      </c>
      <c r="E69" s="10">
        <v>1</v>
      </c>
      <c r="F69" s="36" t="s">
        <v>288</v>
      </c>
      <c r="G69" s="11">
        <v>7691</v>
      </c>
      <c r="H69" s="11">
        <v>465.35</v>
      </c>
      <c r="I69" s="12">
        <f t="shared" si="5"/>
        <v>8156.35</v>
      </c>
    </row>
    <row r="70" spans="1:9" ht="15" customHeight="1" x14ac:dyDescent="0.25">
      <c r="A70" s="36"/>
      <c r="B70" s="37" t="s">
        <v>7</v>
      </c>
      <c r="C70" s="37"/>
      <c r="D70" s="9" t="s">
        <v>128</v>
      </c>
      <c r="E70" s="10">
        <v>1</v>
      </c>
      <c r="F70" s="36" t="s">
        <v>276</v>
      </c>
      <c r="G70" s="11">
        <v>0</v>
      </c>
      <c r="H70" s="11">
        <v>465.35</v>
      </c>
      <c r="I70" s="12">
        <f t="shared" si="5"/>
        <v>465.35</v>
      </c>
    </row>
    <row r="71" spans="1:9" ht="15" customHeight="1" x14ac:dyDescent="0.25">
      <c r="A71" s="36"/>
      <c r="B71" s="37" t="s">
        <v>7</v>
      </c>
      <c r="C71" s="37"/>
      <c r="D71" s="9" t="s">
        <v>128</v>
      </c>
      <c r="E71" s="10">
        <v>1</v>
      </c>
      <c r="F71" s="36" t="s">
        <v>277</v>
      </c>
      <c r="G71" s="11">
        <v>0</v>
      </c>
      <c r="H71" s="11">
        <v>465.35</v>
      </c>
      <c r="I71" s="12">
        <f t="shared" si="5"/>
        <v>465.35</v>
      </c>
    </row>
    <row r="72" spans="1:9" ht="15" customHeight="1" x14ac:dyDescent="0.25">
      <c r="A72" s="36"/>
      <c r="B72" s="37" t="s">
        <v>7</v>
      </c>
      <c r="C72" s="37"/>
      <c r="D72" s="9" t="s">
        <v>128</v>
      </c>
      <c r="E72" s="10">
        <v>1</v>
      </c>
      <c r="F72" s="36" t="s">
        <v>278</v>
      </c>
      <c r="G72" s="11">
        <v>0</v>
      </c>
      <c r="H72" s="11">
        <v>465.35</v>
      </c>
      <c r="I72" s="12">
        <f t="shared" si="5"/>
        <v>465.35</v>
      </c>
    </row>
    <row r="73" spans="1:9" ht="15" customHeight="1" x14ac:dyDescent="0.25">
      <c r="A73" s="36"/>
      <c r="B73" s="37" t="s">
        <v>7</v>
      </c>
      <c r="C73" s="37"/>
      <c r="D73" s="9" t="s">
        <v>128</v>
      </c>
      <c r="E73" s="10">
        <v>1</v>
      </c>
      <c r="F73" s="36" t="s">
        <v>279</v>
      </c>
      <c r="G73" s="11">
        <v>0</v>
      </c>
      <c r="H73" s="11">
        <v>1392.8</v>
      </c>
      <c r="I73" s="12">
        <f t="shared" si="5"/>
        <v>1392.8</v>
      </c>
    </row>
    <row r="74" spans="1:9" ht="15" customHeight="1" x14ac:dyDescent="0.25">
      <c r="A74" s="36"/>
      <c r="B74" s="37" t="s">
        <v>7</v>
      </c>
      <c r="C74" s="37"/>
      <c r="D74" s="9" t="s">
        <v>128</v>
      </c>
      <c r="E74" s="10">
        <v>1</v>
      </c>
      <c r="F74" s="36" t="s">
        <v>280</v>
      </c>
      <c r="G74" s="11">
        <v>0</v>
      </c>
      <c r="H74" s="11">
        <v>465.35</v>
      </c>
      <c r="I74" s="12">
        <f t="shared" si="5"/>
        <v>465.35</v>
      </c>
    </row>
    <row r="75" spans="1:9" ht="15" customHeight="1" x14ac:dyDescent="0.25">
      <c r="A75" s="36"/>
      <c r="B75" s="37" t="s">
        <v>7</v>
      </c>
      <c r="C75" s="37"/>
      <c r="D75" s="9" t="s">
        <v>128</v>
      </c>
      <c r="E75" s="10">
        <v>1</v>
      </c>
      <c r="F75" s="36" t="s">
        <v>281</v>
      </c>
      <c r="G75" s="11">
        <v>0</v>
      </c>
      <c r="H75" s="11">
        <v>465.35</v>
      </c>
      <c r="I75" s="12">
        <f t="shared" si="5"/>
        <v>465.35</v>
      </c>
    </row>
    <row r="76" spans="1:9" ht="60" customHeight="1" x14ac:dyDescent="0.25">
      <c r="A76" s="15" t="s">
        <v>135</v>
      </c>
      <c r="B76" s="15" t="s">
        <v>136</v>
      </c>
      <c r="C76" s="16" t="s">
        <v>137</v>
      </c>
      <c r="D76" s="16" t="s">
        <v>138</v>
      </c>
      <c r="E76" s="16" t="s">
        <v>139</v>
      </c>
      <c r="F76" s="32"/>
      <c r="G76" s="16" t="s">
        <v>140</v>
      </c>
      <c r="H76" s="16" t="s">
        <v>141</v>
      </c>
      <c r="I76" s="16" t="s">
        <v>142</v>
      </c>
    </row>
    <row r="77" spans="1:9" ht="15" customHeight="1" x14ac:dyDescent="0.25">
      <c r="A77" s="18" t="s">
        <v>143</v>
      </c>
      <c r="B77" s="33" t="s">
        <v>4</v>
      </c>
      <c r="C77" s="19">
        <f ca="1">SUMIFS($E$44:$E$78,$B$44:$B$78,"FGS-1",$D$44:$D$78,"&lt;&gt;VAGO")</f>
        <v>20</v>
      </c>
      <c r="D77" s="19">
        <f ca="1">SUMIFS($E$44:$E$78,$B$44:$B$78,"FGS-1",$D$44:$D$78,"VAGO")</f>
        <v>0</v>
      </c>
      <c r="E77" s="19">
        <f t="shared" ref="E77:E82" ca="1" si="6">C77+D77</f>
        <v>20</v>
      </c>
      <c r="F77" s="20"/>
      <c r="G77" s="12">
        <f>SUMIF($B$44:$B$63,"FGS-1",$G$44:$G$63)</f>
        <v>97599.169999999984</v>
      </c>
      <c r="H77" s="12">
        <f>SUMIF($B$44:$B$63,"FGS-1",$H$44:$H$63)</f>
        <v>23677.599999999991</v>
      </c>
      <c r="I77" s="12">
        <f>SUMIF($B$44:$B$63,"FGS-1",$I$44:$I$63)</f>
        <v>121276.77</v>
      </c>
    </row>
    <row r="78" spans="1:9" ht="15" customHeight="1" x14ac:dyDescent="0.25">
      <c r="A78" s="18" t="s">
        <v>144</v>
      </c>
      <c r="B78" s="33" t="s">
        <v>145</v>
      </c>
      <c r="C78" s="19">
        <f>SUMIFS($E$44:$E$78,$B$44:$B$78,"FGS-2",$D$44:$D$78,"&lt;&gt;VAGO")</f>
        <v>3</v>
      </c>
      <c r="D78" s="19">
        <f>SUMIFS($E$44:$E$78,$B$44:$B$78,"FGS-2",$D$44:$D$78,"VAGO")</f>
        <v>0</v>
      </c>
      <c r="E78" s="19">
        <f t="shared" si="6"/>
        <v>3</v>
      </c>
      <c r="F78" s="23"/>
      <c r="G78" s="12">
        <f>SUMIF($B$64:$B$66,"FGS-2",$G$64:$G$66)</f>
        <v>0</v>
      </c>
      <c r="H78" s="12">
        <f>SUMIF($B$64:$B$66,"FGS-2",$H$64:$H$66)</f>
        <v>0</v>
      </c>
      <c r="I78" s="12">
        <f>SUMIF($B$64:$B$66,"FGS-2",$I$64:$I$66)</f>
        <v>0</v>
      </c>
    </row>
    <row r="79" spans="1:9" ht="15" customHeight="1" x14ac:dyDescent="0.25">
      <c r="A79" s="18" t="s">
        <v>146</v>
      </c>
      <c r="B79" s="33" t="s">
        <v>147</v>
      </c>
      <c r="C79" s="19">
        <f>SUMIFS($E$44:$E$78,$B$44:$B$78,"FGS-3",$D$44:$D$78,"&lt;&gt;VAGO")</f>
        <v>0</v>
      </c>
      <c r="D79" s="19">
        <f>SUMIFS($E$44:$E$78,$B$44:$B$78,"FGS-3",$D$44:$D$78,"VAGO")</f>
        <v>0</v>
      </c>
      <c r="E79" s="19">
        <f t="shared" si="6"/>
        <v>0</v>
      </c>
      <c r="F79" s="23"/>
      <c r="G79" s="12">
        <f>SUMIF($B$44:$B$78,"FGS-3",$G$44:$G$78)</f>
        <v>0</v>
      </c>
      <c r="H79" s="12">
        <f>SUMIF($B$44:$B$78,"FGS-3",$G$44:$G$78)</f>
        <v>0</v>
      </c>
      <c r="I79" s="12">
        <f>SUMIF($B$44:$B$78,"FGS-3",$G$44:$G$78)</f>
        <v>0</v>
      </c>
    </row>
    <row r="80" spans="1:9" ht="15" customHeight="1" x14ac:dyDescent="0.25">
      <c r="A80" s="24" t="s">
        <v>148</v>
      </c>
      <c r="B80" s="41" t="s">
        <v>149</v>
      </c>
      <c r="C80" s="19">
        <f>SUMIFS($E$44:$E$78,$B$44:$B$78,"FGA-1",$D$44:$D$78,"&lt;&gt;VAGO")</f>
        <v>5</v>
      </c>
      <c r="D80" s="19">
        <f>SUMIFS($E$44:$E$78,$B$44:$B$78,"FGA-1",$D$44:$D$78,"VAGO")</f>
        <v>0</v>
      </c>
      <c r="E80" s="19">
        <f t="shared" si="6"/>
        <v>5</v>
      </c>
      <c r="F80" s="25"/>
      <c r="G80" s="12">
        <f>SUMIF($B$67:$B$71,"FGA-1",$G$67:$G$71)</f>
        <v>5650.81</v>
      </c>
      <c r="H80" s="12">
        <f>SUMIF($B$67:$B$71,"FGA-1",$H$67:$H$71)</f>
        <v>1011.62</v>
      </c>
      <c r="I80" s="12">
        <f>SUMIF($B$67:$B$71,"FGA-1",$I$67:$I$71)</f>
        <v>6662.4300000000012</v>
      </c>
    </row>
    <row r="81" spans="1:9" ht="15" customHeight="1" x14ac:dyDescent="0.25">
      <c r="A81" s="18" t="s">
        <v>150</v>
      </c>
      <c r="B81" s="33" t="s">
        <v>7</v>
      </c>
      <c r="C81" s="19">
        <f>SUMIFS($E$44:$E$78,$B$44:$B$78,"FGA-2",$D$44:$D$78,"&lt;&gt;VAGO")</f>
        <v>7</v>
      </c>
      <c r="D81" s="19">
        <f>SUMIFS($E$44:$E$78,$B$44:$B$78,"FGA-2",$D$44:$D$78,"VAGO")</f>
        <v>0</v>
      </c>
      <c r="E81" s="19">
        <f t="shared" si="6"/>
        <v>7</v>
      </c>
      <c r="F81" s="25"/>
      <c r="G81" s="12">
        <f>SUMIF($B$72:$B$78,"FGA-2",$G$72:$G$78)</f>
        <v>0</v>
      </c>
      <c r="H81" s="12">
        <f>SUMIF($B$72:$B$78,"FGA-2",$H$72:$H$78)</f>
        <v>2788.85</v>
      </c>
      <c r="I81" s="12">
        <f>SUMIF($B$72:$B$78,"FGA-2",$I$72:$I$78)</f>
        <v>2788.85</v>
      </c>
    </row>
    <row r="82" spans="1:9" ht="15" customHeight="1" x14ac:dyDescent="0.25">
      <c r="A82" s="18" t="s">
        <v>151</v>
      </c>
      <c r="B82" s="33" t="s">
        <v>152</v>
      </c>
      <c r="C82" s="19">
        <f>SUMIFS($E$44:$E$78,$B$44:$B$78,"FGA-3",$D$44:$D$78,"&lt;&gt;VAGO")</f>
        <v>0</v>
      </c>
      <c r="D82" s="19">
        <f>SUMIFS($E$44:$E$78,$B$44:$B$78,"FGA-3",$D$44:$D$78,"VAGO")</f>
        <v>0</v>
      </c>
      <c r="E82" s="19">
        <f t="shared" si="6"/>
        <v>0</v>
      </c>
      <c r="F82" s="23"/>
      <c r="G82" s="12">
        <f>SUMIF($B$44:$B$78,"FGA-3",$G$44:$G$78)</f>
        <v>0</v>
      </c>
      <c r="H82" s="12">
        <f>SUMIF($B$44:$B$78,"FGA-3",$G$44:$G$78)</f>
        <v>0</v>
      </c>
      <c r="I82" s="12">
        <f>SUMIF($B$44:$B$78,"FGA-3",$G$44:$G$78)</f>
        <v>0</v>
      </c>
    </row>
    <row r="83" spans="1:9" ht="39.950000000000003" customHeight="1" x14ac:dyDescent="0.25">
      <c r="A83" s="15" t="s">
        <v>153</v>
      </c>
      <c r="B83" s="32"/>
      <c r="C83" s="16">
        <f t="shared" ref="C83:E83" ca="1" si="7">SUM(C77:C82)</f>
        <v>35</v>
      </c>
      <c r="D83" s="16">
        <f t="shared" ca="1" si="7"/>
        <v>0</v>
      </c>
      <c r="E83" s="16">
        <f t="shared" ca="1" si="7"/>
        <v>35</v>
      </c>
      <c r="F83" s="32"/>
      <c r="G83" s="34">
        <f>SUM(G77:G82)</f>
        <v>103249.97999999998</v>
      </c>
      <c r="H83" s="34">
        <f>SUM(H77:H82)</f>
        <v>27478.069999999989</v>
      </c>
      <c r="I83" s="34">
        <f>SUM(I77:I82)</f>
        <v>130728.05000000002</v>
      </c>
    </row>
    <row r="84" spans="1:9" x14ac:dyDescent="0.25">
      <c r="A84" s="22"/>
      <c r="B84" s="22"/>
      <c r="C84" s="22"/>
      <c r="D84" s="22"/>
      <c r="E84" s="22"/>
      <c r="F84" s="22"/>
      <c r="G84" s="22"/>
      <c r="H84" s="22"/>
      <c r="I84" s="28"/>
    </row>
    <row r="85" spans="1:9" ht="88.5" customHeight="1" x14ac:dyDescent="0.25">
      <c r="A85" s="15"/>
      <c r="B85" s="15"/>
      <c r="C85" s="16" t="s">
        <v>154</v>
      </c>
      <c r="D85" s="16" t="s">
        <v>155</v>
      </c>
      <c r="E85" s="16" t="s">
        <v>156</v>
      </c>
      <c r="F85" s="17"/>
      <c r="G85" s="16" t="s">
        <v>157</v>
      </c>
      <c r="H85" s="16" t="s">
        <v>158</v>
      </c>
      <c r="I85" s="16" t="s">
        <v>159</v>
      </c>
    </row>
    <row r="86" spans="1:9" ht="88.5" customHeight="1" x14ac:dyDescent="0.25">
      <c r="A86" s="15" t="s">
        <v>160</v>
      </c>
      <c r="B86" s="17"/>
      <c r="C86" s="16">
        <f ca="1">SUM(C23+C37+C83)</f>
        <v>46</v>
      </c>
      <c r="D86" s="16">
        <f ca="1">SUM(D23+D37+D83)</f>
        <v>0</v>
      </c>
      <c r="E86" s="16">
        <f ca="1">SUM(E23+E37+E83)</f>
        <v>46</v>
      </c>
      <c r="F86" s="17"/>
      <c r="G86" s="34">
        <f ca="1">SUM(H23+G37+G83)</f>
        <v>185959.39</v>
      </c>
      <c r="H86" s="34">
        <f ca="1">SUM(I23+H37+H83)</f>
        <v>68541.39</v>
      </c>
      <c r="I86" s="34">
        <f ca="1">SUM(J23+I37+I83)</f>
        <v>254500.78000000003</v>
      </c>
    </row>
    <row r="87" spans="1:9" x14ac:dyDescent="0.25">
      <c r="A87" s="22"/>
      <c r="B87" s="22"/>
      <c r="C87" s="22"/>
      <c r="D87" s="22"/>
      <c r="E87" s="22"/>
      <c r="F87" s="22"/>
      <c r="G87" s="22"/>
      <c r="H87" s="22"/>
      <c r="I87" s="28"/>
    </row>
    <row r="88" spans="1:9" x14ac:dyDescent="0.25">
      <c r="A88" s="70" t="s">
        <v>161</v>
      </c>
      <c r="B88" s="51"/>
      <c r="C88" s="51"/>
      <c r="D88" s="51"/>
      <c r="E88" s="51"/>
      <c r="F88" s="52"/>
      <c r="G88" s="13"/>
      <c r="H88" s="22"/>
      <c r="I88" s="22"/>
    </row>
    <row r="89" spans="1:9" x14ac:dyDescent="0.25">
      <c r="A89" s="63" t="s">
        <v>162</v>
      </c>
      <c r="B89" s="64"/>
      <c r="C89" s="64"/>
      <c r="D89" s="64"/>
      <c r="E89" s="64"/>
      <c r="F89" s="65"/>
      <c r="G89" s="13"/>
      <c r="H89" s="22"/>
      <c r="I89" s="22"/>
    </row>
    <row r="90" spans="1:9" x14ac:dyDescent="0.25">
      <c r="A90" s="63" t="s">
        <v>163</v>
      </c>
      <c r="B90" s="64"/>
      <c r="C90" s="64"/>
      <c r="D90" s="64"/>
      <c r="E90" s="64"/>
      <c r="F90" s="65"/>
      <c r="G90" s="13"/>
      <c r="H90" s="22"/>
      <c r="I90" s="22"/>
    </row>
    <row r="91" spans="1:9" x14ac:dyDescent="0.25">
      <c r="A91" s="66" t="s">
        <v>164</v>
      </c>
      <c r="B91" s="64"/>
      <c r="C91" s="64"/>
      <c r="D91" s="64"/>
      <c r="E91" s="64"/>
      <c r="F91" s="65"/>
      <c r="G91" s="13"/>
      <c r="H91" s="22"/>
      <c r="I91" s="22"/>
    </row>
    <row r="92" spans="1:9" x14ac:dyDescent="0.25">
      <c r="A92" s="66" t="s">
        <v>165</v>
      </c>
      <c r="B92" s="64"/>
      <c r="C92" s="64"/>
      <c r="D92" s="64"/>
      <c r="E92" s="64"/>
      <c r="F92" s="65"/>
      <c r="G92" s="13"/>
      <c r="H92" s="22"/>
      <c r="I92" s="22"/>
    </row>
    <row r="93" spans="1:9" x14ac:dyDescent="0.25">
      <c r="A93" s="66" t="s">
        <v>166</v>
      </c>
      <c r="B93" s="64"/>
      <c r="C93" s="64"/>
      <c r="D93" s="64"/>
      <c r="E93" s="64"/>
      <c r="F93" s="65"/>
      <c r="G93" s="13"/>
      <c r="H93" s="22"/>
      <c r="I93" s="22"/>
    </row>
    <row r="94" spans="1:9" x14ac:dyDescent="0.25">
      <c r="A94" s="66" t="s">
        <v>282</v>
      </c>
      <c r="B94" s="64"/>
      <c r="C94" s="64"/>
      <c r="D94" s="64"/>
      <c r="E94" s="64"/>
      <c r="F94" s="65"/>
      <c r="G94" s="13"/>
      <c r="H94" s="22"/>
      <c r="I94" s="22"/>
    </row>
    <row r="95" spans="1:9" x14ac:dyDescent="0.25">
      <c r="A95" s="67"/>
      <c r="B95" s="51"/>
      <c r="C95" s="51"/>
      <c r="D95" s="51"/>
      <c r="E95" s="51"/>
      <c r="F95" s="52"/>
      <c r="G95" s="13"/>
      <c r="H95" s="22"/>
      <c r="I95" s="22"/>
    </row>
    <row r="96" spans="1:9" x14ac:dyDescent="0.25">
      <c r="A96" s="57"/>
      <c r="B96" s="51"/>
      <c r="C96" s="51"/>
      <c r="D96" s="51"/>
      <c r="E96" s="51"/>
      <c r="F96" s="52"/>
      <c r="G96" s="13"/>
      <c r="H96" s="22"/>
      <c r="I96" s="22"/>
    </row>
    <row r="97" spans="1:9" x14ac:dyDescent="0.25">
      <c r="A97" s="57"/>
      <c r="B97" s="51"/>
      <c r="C97" s="51"/>
      <c r="D97" s="51"/>
      <c r="E97" s="51"/>
      <c r="F97" s="52"/>
      <c r="G97" s="13"/>
      <c r="H97" s="22"/>
      <c r="I97" s="22"/>
    </row>
    <row r="98" spans="1:9" x14ac:dyDescent="0.25">
      <c r="A98" s="57"/>
      <c r="B98" s="51"/>
      <c r="C98" s="51"/>
      <c r="D98" s="51"/>
      <c r="E98" s="51"/>
      <c r="F98" s="52"/>
      <c r="G98" s="13"/>
      <c r="H98" s="22"/>
      <c r="I98" s="22"/>
    </row>
    <row r="99" spans="1:9" x14ac:dyDescent="0.25">
      <c r="A99" s="57"/>
      <c r="B99" s="51"/>
      <c r="C99" s="51"/>
      <c r="D99" s="51"/>
      <c r="E99" s="51"/>
      <c r="F99" s="52"/>
      <c r="G99" s="13"/>
      <c r="H99" s="22"/>
      <c r="I99" s="22"/>
    </row>
    <row r="100" spans="1:9" x14ac:dyDescent="0.25">
      <c r="A100" s="57"/>
      <c r="B100" s="51"/>
      <c r="C100" s="51"/>
      <c r="D100" s="51"/>
      <c r="E100" s="51"/>
      <c r="F100" s="52"/>
      <c r="G100" s="13"/>
      <c r="H100" s="22"/>
      <c r="I100" s="22"/>
    </row>
    <row r="101" spans="1:9" x14ac:dyDescent="0.25">
      <c r="A101" s="72"/>
      <c r="B101" s="73"/>
      <c r="C101" s="73"/>
      <c r="D101" s="73"/>
      <c r="E101" s="73"/>
      <c r="F101" s="73"/>
      <c r="G101" s="13"/>
      <c r="H101" s="22"/>
      <c r="I101" s="22"/>
    </row>
    <row r="102" spans="1:9" x14ac:dyDescent="0.25">
      <c r="A102" s="70" t="s">
        <v>167</v>
      </c>
      <c r="B102" s="51"/>
      <c r="C102" s="51"/>
      <c r="D102" s="51"/>
      <c r="E102" s="51"/>
      <c r="F102" s="52"/>
      <c r="G102" s="13"/>
      <c r="H102" s="22"/>
      <c r="I102" s="22"/>
    </row>
    <row r="103" spans="1:9" x14ac:dyDescent="0.25">
      <c r="A103" s="56" t="s">
        <v>168</v>
      </c>
      <c r="B103" s="51"/>
      <c r="C103" s="51"/>
      <c r="D103" s="51"/>
      <c r="E103" s="51"/>
      <c r="F103" s="52"/>
      <c r="G103" s="13"/>
      <c r="H103" s="22"/>
      <c r="I103" s="22"/>
    </row>
    <row r="104" spans="1:9" x14ac:dyDescent="0.25">
      <c r="A104" s="50" t="s">
        <v>169</v>
      </c>
      <c r="B104" s="51"/>
      <c r="C104" s="51"/>
      <c r="D104" s="51"/>
      <c r="E104" s="51"/>
      <c r="F104" s="52"/>
      <c r="G104" s="13"/>
      <c r="H104" s="22"/>
      <c r="I104" s="22"/>
    </row>
    <row r="105" spans="1:9" x14ac:dyDescent="0.25">
      <c r="A105" s="50" t="s">
        <v>170</v>
      </c>
      <c r="B105" s="51"/>
      <c r="C105" s="51"/>
      <c r="D105" s="51"/>
      <c r="E105" s="51"/>
      <c r="F105" s="52"/>
      <c r="G105" s="13"/>
      <c r="H105" s="22"/>
      <c r="I105" s="22"/>
    </row>
    <row r="106" spans="1:9" x14ac:dyDescent="0.25">
      <c r="A106" s="50" t="s">
        <v>171</v>
      </c>
      <c r="B106" s="51"/>
      <c r="C106" s="51"/>
      <c r="D106" s="51"/>
      <c r="E106" s="51"/>
      <c r="F106" s="52"/>
      <c r="G106" s="13"/>
      <c r="H106" s="22"/>
      <c r="I106" s="22"/>
    </row>
    <row r="107" spans="1:9" x14ac:dyDescent="0.25">
      <c r="A107" s="50" t="s">
        <v>172</v>
      </c>
      <c r="B107" s="51"/>
      <c r="C107" s="51"/>
      <c r="D107" s="51"/>
      <c r="E107" s="51"/>
      <c r="F107" s="52"/>
      <c r="G107" s="13"/>
      <c r="H107" s="22"/>
      <c r="I107" s="22"/>
    </row>
    <row r="108" spans="1:9" x14ac:dyDescent="0.25">
      <c r="A108" s="50" t="s">
        <v>173</v>
      </c>
      <c r="B108" s="51"/>
      <c r="C108" s="51"/>
      <c r="D108" s="51"/>
      <c r="E108" s="51"/>
      <c r="F108" s="52"/>
      <c r="G108" s="13"/>
      <c r="H108" s="22"/>
      <c r="I108" s="22"/>
    </row>
    <row r="109" spans="1:9" x14ac:dyDescent="0.25">
      <c r="A109" s="50" t="s">
        <v>174</v>
      </c>
      <c r="B109" s="51"/>
      <c r="C109" s="51"/>
      <c r="D109" s="51"/>
      <c r="E109" s="51"/>
      <c r="F109" s="52"/>
      <c r="G109" s="13"/>
      <c r="H109" s="22"/>
      <c r="I109" s="22"/>
    </row>
    <row r="110" spans="1:9" x14ac:dyDescent="0.25">
      <c r="A110" s="50" t="s">
        <v>175</v>
      </c>
      <c r="B110" s="51"/>
      <c r="C110" s="51"/>
      <c r="D110" s="51"/>
      <c r="E110" s="51"/>
      <c r="F110" s="52"/>
      <c r="G110" s="13"/>
      <c r="H110" s="22"/>
      <c r="I110" s="22"/>
    </row>
    <row r="111" spans="1:9" x14ac:dyDescent="0.25">
      <c r="A111" s="50" t="s">
        <v>176</v>
      </c>
      <c r="B111" s="51"/>
      <c r="C111" s="51"/>
      <c r="D111" s="51"/>
      <c r="E111" s="51"/>
      <c r="F111" s="52"/>
      <c r="G111" s="13"/>
      <c r="H111" s="22"/>
      <c r="I111" s="22"/>
    </row>
    <row r="112" spans="1:9" x14ac:dyDescent="0.25">
      <c r="A112" s="50" t="s">
        <v>177</v>
      </c>
      <c r="B112" s="51"/>
      <c r="C112" s="51"/>
      <c r="D112" s="51"/>
      <c r="E112" s="51"/>
      <c r="F112" s="52"/>
      <c r="G112" s="13"/>
      <c r="H112" s="22"/>
      <c r="I112" s="22"/>
    </row>
    <row r="113" spans="1:9" x14ac:dyDescent="0.25">
      <c r="A113" s="50" t="s">
        <v>178</v>
      </c>
      <c r="B113" s="51"/>
      <c r="C113" s="51"/>
      <c r="D113" s="51"/>
      <c r="E113" s="51"/>
      <c r="F113" s="52"/>
      <c r="G113" s="13"/>
      <c r="H113" s="22"/>
      <c r="I113" s="22"/>
    </row>
    <row r="114" spans="1:9" x14ac:dyDescent="0.25">
      <c r="A114" s="50" t="s">
        <v>179</v>
      </c>
      <c r="B114" s="51"/>
      <c r="C114" s="51"/>
      <c r="D114" s="51"/>
      <c r="E114" s="51"/>
      <c r="F114" s="52"/>
      <c r="G114" s="13"/>
      <c r="H114" s="22"/>
      <c r="I114" s="22"/>
    </row>
    <row r="115" spans="1:9" x14ac:dyDescent="0.25">
      <c r="A115" s="50" t="s">
        <v>180</v>
      </c>
      <c r="B115" s="51"/>
      <c r="C115" s="51"/>
      <c r="D115" s="51"/>
      <c r="E115" s="51"/>
      <c r="F115" s="52"/>
      <c r="G115" s="13"/>
      <c r="H115" s="22"/>
      <c r="I115" s="22"/>
    </row>
    <row r="116" spans="1:9" x14ac:dyDescent="0.25">
      <c r="A116" s="50" t="s">
        <v>181</v>
      </c>
      <c r="B116" s="51"/>
      <c r="C116" s="51"/>
      <c r="D116" s="51"/>
      <c r="E116" s="51"/>
      <c r="F116" s="52"/>
      <c r="G116" s="13"/>
      <c r="H116" s="22"/>
      <c r="I116" s="22"/>
    </row>
    <row r="117" spans="1:9" x14ac:dyDescent="0.25">
      <c r="A117" s="50" t="s">
        <v>182</v>
      </c>
      <c r="B117" s="51"/>
      <c r="C117" s="51"/>
      <c r="D117" s="51"/>
      <c r="E117" s="51"/>
      <c r="F117" s="52"/>
      <c r="G117" s="13"/>
      <c r="H117" s="22"/>
      <c r="I117" s="22"/>
    </row>
    <row r="118" spans="1:9" x14ac:dyDescent="0.25">
      <c r="A118" s="50" t="s">
        <v>183</v>
      </c>
      <c r="B118" s="51"/>
      <c r="C118" s="51"/>
      <c r="D118" s="51"/>
      <c r="E118" s="51"/>
      <c r="F118" s="52"/>
      <c r="G118" s="13"/>
      <c r="H118" s="22"/>
      <c r="I118" s="22"/>
    </row>
    <row r="119" spans="1:9" x14ac:dyDescent="0.25">
      <c r="A119" s="50" t="s">
        <v>184</v>
      </c>
      <c r="B119" s="51"/>
      <c r="C119" s="51"/>
      <c r="D119" s="51"/>
      <c r="E119" s="51"/>
      <c r="F119" s="52"/>
      <c r="G119" s="13"/>
      <c r="H119" s="22"/>
      <c r="I119" s="22"/>
    </row>
    <row r="120" spans="1:9" x14ac:dyDescent="0.25">
      <c r="A120" s="50" t="s">
        <v>185</v>
      </c>
      <c r="B120" s="51"/>
      <c r="C120" s="51"/>
      <c r="D120" s="51"/>
      <c r="E120" s="51"/>
      <c r="F120" s="52"/>
      <c r="G120" s="13"/>
      <c r="H120" s="22"/>
      <c r="I120" s="22"/>
    </row>
    <row r="121" spans="1:9" x14ac:dyDescent="0.25">
      <c r="A121" s="50" t="s">
        <v>186</v>
      </c>
      <c r="B121" s="51"/>
      <c r="C121" s="51"/>
      <c r="D121" s="51"/>
      <c r="E121" s="51"/>
      <c r="F121" s="52"/>
      <c r="G121" s="13"/>
      <c r="H121" s="22"/>
      <c r="I121" s="22"/>
    </row>
    <row r="122" spans="1:9" x14ac:dyDescent="0.25">
      <c r="A122" s="50" t="s">
        <v>187</v>
      </c>
      <c r="B122" s="51"/>
      <c r="C122" s="51"/>
      <c r="D122" s="51"/>
      <c r="E122" s="51"/>
      <c r="F122" s="52"/>
      <c r="G122" s="13"/>
      <c r="H122" s="22"/>
      <c r="I122" s="22"/>
    </row>
    <row r="123" spans="1:9" x14ac:dyDescent="0.25">
      <c r="A123" s="50" t="s">
        <v>188</v>
      </c>
      <c r="B123" s="51"/>
      <c r="C123" s="51"/>
      <c r="D123" s="51"/>
      <c r="E123" s="51"/>
      <c r="F123" s="52"/>
      <c r="G123" s="13"/>
      <c r="H123" s="22"/>
      <c r="I123" s="22"/>
    </row>
    <row r="124" spans="1:9" x14ac:dyDescent="0.25">
      <c r="A124" s="50" t="s">
        <v>189</v>
      </c>
      <c r="B124" s="51"/>
      <c r="C124" s="51"/>
      <c r="D124" s="51"/>
      <c r="E124" s="51"/>
      <c r="F124" s="52"/>
      <c r="G124" s="13"/>
      <c r="H124" s="22"/>
      <c r="I124" s="22"/>
    </row>
    <row r="125" spans="1:9" x14ac:dyDescent="0.25">
      <c r="A125" s="50" t="s">
        <v>190</v>
      </c>
      <c r="B125" s="51"/>
      <c r="C125" s="51"/>
      <c r="D125" s="51"/>
      <c r="E125" s="51"/>
      <c r="F125" s="52"/>
      <c r="G125" s="13"/>
      <c r="H125" s="22"/>
      <c r="I125" s="22"/>
    </row>
    <row r="126" spans="1:9" x14ac:dyDescent="0.25">
      <c r="A126" s="50" t="s">
        <v>191</v>
      </c>
      <c r="B126" s="51"/>
      <c r="C126" s="51"/>
      <c r="D126" s="51"/>
      <c r="E126" s="51"/>
      <c r="F126" s="52"/>
      <c r="G126" s="13"/>
      <c r="H126" s="22"/>
      <c r="I126" s="22"/>
    </row>
    <row r="127" spans="1:9" x14ac:dyDescent="0.25">
      <c r="A127" s="50" t="s">
        <v>192</v>
      </c>
      <c r="B127" s="51"/>
      <c r="C127" s="51"/>
      <c r="D127" s="51"/>
      <c r="E127" s="51"/>
      <c r="F127" s="52"/>
      <c r="G127" s="13"/>
      <c r="H127" s="22"/>
      <c r="I127" s="22"/>
    </row>
    <row r="128" spans="1:9" x14ac:dyDescent="0.25">
      <c r="A128" s="50" t="s">
        <v>193</v>
      </c>
      <c r="B128" s="51"/>
      <c r="C128" s="51"/>
      <c r="D128" s="51"/>
      <c r="E128" s="51"/>
      <c r="F128" s="52"/>
      <c r="G128" s="13"/>
      <c r="H128" s="22"/>
      <c r="I128" s="22"/>
    </row>
    <row r="129" spans="1:9" x14ac:dyDescent="0.25">
      <c r="A129" s="50" t="s">
        <v>194</v>
      </c>
      <c r="B129" s="51"/>
      <c r="C129" s="51"/>
      <c r="D129" s="51"/>
      <c r="E129" s="51"/>
      <c r="F129" s="52"/>
      <c r="G129" s="13"/>
      <c r="H129" s="22"/>
      <c r="I129" s="22"/>
    </row>
    <row r="130" spans="1:9" x14ac:dyDescent="0.25">
      <c r="A130" s="50" t="s">
        <v>195</v>
      </c>
      <c r="B130" s="51"/>
      <c r="C130" s="51"/>
      <c r="D130" s="51"/>
      <c r="E130" s="51"/>
      <c r="F130" s="52"/>
      <c r="G130" s="13"/>
      <c r="H130" s="22"/>
      <c r="I130" s="22"/>
    </row>
    <row r="131" spans="1:9" x14ac:dyDescent="0.25">
      <c r="A131" s="50" t="s">
        <v>196</v>
      </c>
      <c r="B131" s="51"/>
      <c r="C131" s="51"/>
      <c r="D131" s="51"/>
      <c r="E131" s="51"/>
      <c r="F131" s="52"/>
      <c r="G131" s="13"/>
      <c r="H131" s="22"/>
      <c r="I131" s="22"/>
    </row>
    <row r="132" spans="1:9" x14ac:dyDescent="0.25">
      <c r="A132" s="50" t="s">
        <v>197</v>
      </c>
      <c r="B132" s="51"/>
      <c r="C132" s="51"/>
      <c r="D132" s="51"/>
      <c r="E132" s="51"/>
      <c r="F132" s="52"/>
      <c r="G132" s="13"/>
      <c r="H132" s="22"/>
      <c r="I132" s="22"/>
    </row>
    <row r="133" spans="1:9" x14ac:dyDescent="0.25">
      <c r="A133" s="50" t="s">
        <v>198</v>
      </c>
      <c r="B133" s="51"/>
      <c r="C133" s="51"/>
      <c r="D133" s="51"/>
      <c r="E133" s="51"/>
      <c r="F133" s="52"/>
      <c r="G133" s="13"/>
      <c r="H133" s="22"/>
      <c r="I133" s="22"/>
    </row>
    <row r="134" spans="1:9" x14ac:dyDescent="0.25">
      <c r="A134" s="50" t="s">
        <v>199</v>
      </c>
      <c r="B134" s="51"/>
      <c r="C134" s="51"/>
      <c r="D134" s="51"/>
      <c r="E134" s="51"/>
      <c r="F134" s="52"/>
      <c r="G134" s="13"/>
      <c r="H134" s="22"/>
      <c r="I134" s="22"/>
    </row>
    <row r="135" spans="1:9" x14ac:dyDescent="0.25">
      <c r="A135" s="50" t="s">
        <v>200</v>
      </c>
      <c r="B135" s="51"/>
      <c r="C135" s="51"/>
      <c r="D135" s="51"/>
      <c r="E135" s="51"/>
      <c r="F135" s="52"/>
      <c r="G135" s="13"/>
      <c r="H135" s="22"/>
      <c r="I135" s="22"/>
    </row>
    <row r="136" spans="1:9" x14ac:dyDescent="0.25">
      <c r="A136" s="50" t="s">
        <v>201</v>
      </c>
      <c r="B136" s="51"/>
      <c r="C136" s="51"/>
      <c r="D136" s="51"/>
      <c r="E136" s="51"/>
      <c r="F136" s="52"/>
      <c r="G136" s="13"/>
      <c r="H136" s="22"/>
      <c r="I136" s="22"/>
    </row>
    <row r="137" spans="1:9" x14ac:dyDescent="0.25">
      <c r="A137" s="50" t="s">
        <v>202</v>
      </c>
      <c r="B137" s="51"/>
      <c r="C137" s="51"/>
      <c r="D137" s="51"/>
      <c r="E137" s="51"/>
      <c r="F137" s="52"/>
      <c r="G137" s="13"/>
      <c r="H137" s="22"/>
      <c r="I137" s="22"/>
    </row>
    <row r="138" spans="1:9" x14ac:dyDescent="0.25">
      <c r="A138" s="50" t="s">
        <v>203</v>
      </c>
      <c r="B138" s="51"/>
      <c r="C138" s="51"/>
      <c r="D138" s="51"/>
      <c r="E138" s="51"/>
      <c r="F138" s="52"/>
      <c r="G138" s="13"/>
      <c r="H138" s="22"/>
      <c r="I138" s="22"/>
    </row>
    <row r="139" spans="1:9" x14ac:dyDescent="0.25">
      <c r="A139" s="50" t="s">
        <v>204</v>
      </c>
      <c r="B139" s="51"/>
      <c r="C139" s="51"/>
      <c r="D139" s="51"/>
      <c r="E139" s="51"/>
      <c r="F139" s="52"/>
      <c r="G139" s="13"/>
      <c r="H139" s="22"/>
      <c r="I139" s="22"/>
    </row>
    <row r="140" spans="1:9" x14ac:dyDescent="0.25">
      <c r="A140" s="50" t="s">
        <v>205</v>
      </c>
      <c r="B140" s="51"/>
      <c r="C140" s="51"/>
      <c r="D140" s="51"/>
      <c r="E140" s="51"/>
      <c r="F140" s="52"/>
      <c r="G140" s="13"/>
      <c r="H140" s="22"/>
      <c r="I140" s="22"/>
    </row>
    <row r="141" spans="1:9" x14ac:dyDescent="0.25">
      <c r="A141" s="50" t="s">
        <v>206</v>
      </c>
      <c r="B141" s="51"/>
      <c r="C141" s="51"/>
      <c r="D141" s="51"/>
      <c r="E141" s="51"/>
      <c r="F141" s="52"/>
      <c r="G141" s="13"/>
      <c r="H141" s="22"/>
      <c r="I141" s="22"/>
    </row>
    <row r="142" spans="1:9" x14ac:dyDescent="0.25">
      <c r="A142" s="50" t="s">
        <v>207</v>
      </c>
      <c r="B142" s="51"/>
      <c r="C142" s="51"/>
      <c r="D142" s="51"/>
      <c r="E142" s="51"/>
      <c r="F142" s="52"/>
      <c r="G142" s="13"/>
      <c r="H142" s="22"/>
      <c r="I142" s="22"/>
    </row>
    <row r="143" spans="1:9" x14ac:dyDescent="0.25">
      <c r="A143" s="50" t="s">
        <v>208</v>
      </c>
      <c r="B143" s="51"/>
      <c r="C143" s="51"/>
      <c r="D143" s="51"/>
      <c r="E143" s="51"/>
      <c r="F143" s="52"/>
      <c r="G143" s="13"/>
      <c r="H143" s="22"/>
      <c r="I143" s="22"/>
    </row>
    <row r="144" spans="1:9" x14ac:dyDescent="0.25">
      <c r="A144" s="50" t="s">
        <v>209</v>
      </c>
      <c r="B144" s="51"/>
      <c r="C144" s="51"/>
      <c r="D144" s="51"/>
      <c r="E144" s="51"/>
      <c r="F144" s="52"/>
      <c r="G144" s="42"/>
      <c r="H144" s="42"/>
      <c r="I144" s="42"/>
    </row>
    <row r="145" spans="1:9" x14ac:dyDescent="0.25">
      <c r="A145" s="50" t="s">
        <v>210</v>
      </c>
      <c r="B145" s="51"/>
      <c r="C145" s="51"/>
      <c r="D145" s="51"/>
      <c r="E145" s="51"/>
      <c r="F145" s="52"/>
      <c r="G145" s="42"/>
      <c r="H145" s="42"/>
      <c r="I145" s="42"/>
    </row>
    <row r="146" spans="1:9" x14ac:dyDescent="0.25">
      <c r="A146" s="50" t="s">
        <v>211</v>
      </c>
      <c r="B146" s="51"/>
      <c r="C146" s="51"/>
      <c r="D146" s="51"/>
      <c r="E146" s="51"/>
      <c r="F146" s="52"/>
      <c r="G146" s="42"/>
      <c r="H146" s="42"/>
      <c r="I146" s="42"/>
    </row>
    <row r="147" spans="1:9" x14ac:dyDescent="0.25">
      <c r="A147" s="50" t="s">
        <v>212</v>
      </c>
      <c r="B147" s="51"/>
      <c r="C147" s="51"/>
      <c r="D147" s="51"/>
      <c r="E147" s="51"/>
      <c r="F147" s="52"/>
      <c r="G147" s="42"/>
      <c r="H147" s="42"/>
      <c r="I147" s="42"/>
    </row>
    <row r="148" spans="1:9" x14ac:dyDescent="0.25">
      <c r="A148" s="50" t="s">
        <v>213</v>
      </c>
      <c r="B148" s="51"/>
      <c r="C148" s="51"/>
      <c r="D148" s="51"/>
      <c r="E148" s="51"/>
      <c r="F148" s="52"/>
      <c r="G148" s="42"/>
      <c r="H148" s="42"/>
      <c r="I148" s="42"/>
    </row>
    <row r="149" spans="1:9" x14ac:dyDescent="0.25">
      <c r="A149" s="50" t="s">
        <v>214</v>
      </c>
      <c r="B149" s="51"/>
      <c r="C149" s="51"/>
      <c r="D149" s="51"/>
      <c r="E149" s="51"/>
      <c r="F149" s="52"/>
      <c r="G149" s="42"/>
      <c r="H149" s="42"/>
      <c r="I149" s="42"/>
    </row>
    <row r="150" spans="1:9" x14ac:dyDescent="0.25">
      <c r="A150" s="50" t="s">
        <v>215</v>
      </c>
      <c r="B150" s="51"/>
      <c r="C150" s="51"/>
      <c r="D150" s="51"/>
      <c r="E150" s="51"/>
      <c r="F150" s="52"/>
      <c r="G150" s="42"/>
      <c r="H150" s="42"/>
      <c r="I150" s="42"/>
    </row>
    <row r="151" spans="1:9" x14ac:dyDescent="0.25">
      <c r="A151" s="50" t="s">
        <v>216</v>
      </c>
      <c r="B151" s="51"/>
      <c r="C151" s="51"/>
      <c r="D151" s="51"/>
      <c r="E151" s="51"/>
      <c r="F151" s="52"/>
      <c r="G151" s="42"/>
      <c r="H151" s="42"/>
      <c r="I151" s="42"/>
    </row>
    <row r="152" spans="1:9" x14ac:dyDescent="0.25">
      <c r="A152" s="50" t="s">
        <v>217</v>
      </c>
      <c r="B152" s="51"/>
      <c r="C152" s="51"/>
      <c r="D152" s="51"/>
      <c r="E152" s="51"/>
      <c r="F152" s="52"/>
      <c r="G152" s="42"/>
      <c r="H152" s="42"/>
      <c r="I152" s="42"/>
    </row>
    <row r="153" spans="1:9" x14ac:dyDescent="0.25">
      <c r="A153" s="50" t="s">
        <v>218</v>
      </c>
      <c r="B153" s="51"/>
      <c r="C153" s="51"/>
      <c r="D153" s="51"/>
      <c r="E153" s="51"/>
      <c r="F153" s="52"/>
      <c r="G153" s="42"/>
      <c r="H153" s="42"/>
      <c r="I153" s="42"/>
    </row>
    <row r="154" spans="1:9" x14ac:dyDescent="0.25">
      <c r="A154" s="50" t="s">
        <v>219</v>
      </c>
      <c r="B154" s="51"/>
      <c r="C154" s="51"/>
      <c r="D154" s="51"/>
      <c r="E154" s="51"/>
      <c r="F154" s="52"/>
      <c r="G154" s="42"/>
      <c r="H154" s="42"/>
      <c r="I154" s="42"/>
    </row>
    <row r="155" spans="1:9" x14ac:dyDescent="0.25">
      <c r="A155" s="50" t="s">
        <v>220</v>
      </c>
      <c r="B155" s="51"/>
      <c r="C155" s="51"/>
      <c r="D155" s="51"/>
      <c r="E155" s="51"/>
      <c r="F155" s="52"/>
      <c r="G155" s="42"/>
      <c r="H155" s="42"/>
      <c r="I155" s="42"/>
    </row>
    <row r="156" spans="1:9" x14ac:dyDescent="0.25">
      <c r="A156" s="50" t="s">
        <v>221</v>
      </c>
      <c r="B156" s="51"/>
      <c r="C156" s="51"/>
      <c r="D156" s="51"/>
      <c r="E156" s="51"/>
      <c r="F156" s="52"/>
      <c r="G156" s="42"/>
      <c r="H156" s="42"/>
      <c r="I156" s="42"/>
    </row>
    <row r="157" spans="1:9" x14ac:dyDescent="0.25">
      <c r="A157" s="50" t="s">
        <v>222</v>
      </c>
      <c r="B157" s="51"/>
      <c r="C157" s="51"/>
      <c r="D157" s="51"/>
      <c r="E157" s="51"/>
      <c r="F157" s="52"/>
      <c r="G157" s="42"/>
      <c r="H157" s="42"/>
      <c r="I157" s="42"/>
    </row>
    <row r="158" spans="1:9" x14ac:dyDescent="0.25">
      <c r="A158" s="50" t="s">
        <v>223</v>
      </c>
      <c r="B158" s="51"/>
      <c r="C158" s="51"/>
      <c r="D158" s="51"/>
      <c r="E158" s="51"/>
      <c r="F158" s="52"/>
      <c r="G158" s="42"/>
      <c r="H158" s="42"/>
      <c r="I158" s="42"/>
    </row>
    <row r="159" spans="1:9" x14ac:dyDescent="0.25">
      <c r="A159" s="50" t="s">
        <v>224</v>
      </c>
      <c r="B159" s="51"/>
      <c r="C159" s="51"/>
      <c r="D159" s="51"/>
      <c r="E159" s="51"/>
      <c r="F159" s="52"/>
      <c r="G159" s="42"/>
      <c r="H159" s="42"/>
      <c r="I159" s="42"/>
    </row>
    <row r="160" spans="1:9" x14ac:dyDescent="0.25">
      <c r="A160" s="50" t="s">
        <v>225</v>
      </c>
      <c r="B160" s="51"/>
      <c r="C160" s="51"/>
      <c r="D160" s="51"/>
      <c r="E160" s="51"/>
      <c r="F160" s="52"/>
      <c r="G160" s="42"/>
      <c r="H160" s="42"/>
      <c r="I160" s="42"/>
    </row>
    <row r="161" spans="1:9" x14ac:dyDescent="0.25">
      <c r="A161" s="50" t="s">
        <v>226</v>
      </c>
      <c r="B161" s="51"/>
      <c r="C161" s="51"/>
      <c r="D161" s="51"/>
      <c r="E161" s="51"/>
      <c r="F161" s="52"/>
      <c r="G161" s="42"/>
      <c r="H161" s="42"/>
      <c r="I161" s="42"/>
    </row>
    <row r="162" spans="1:9" x14ac:dyDescent="0.25">
      <c r="A162" s="50" t="s">
        <v>227</v>
      </c>
      <c r="B162" s="51"/>
      <c r="C162" s="51"/>
      <c r="D162" s="51"/>
      <c r="E162" s="51"/>
      <c r="F162" s="52"/>
      <c r="G162" s="42"/>
      <c r="H162" s="42"/>
      <c r="I162" s="42"/>
    </row>
    <row r="163" spans="1:9" x14ac:dyDescent="0.25">
      <c r="A163" s="50" t="s">
        <v>228</v>
      </c>
      <c r="B163" s="51"/>
      <c r="C163" s="51"/>
      <c r="D163" s="51"/>
      <c r="E163" s="51"/>
      <c r="F163" s="52"/>
      <c r="G163" s="42"/>
      <c r="H163" s="42"/>
      <c r="I163" s="42"/>
    </row>
    <row r="164" spans="1:9" x14ac:dyDescent="0.25">
      <c r="A164" s="43"/>
      <c r="B164" s="47"/>
      <c r="C164" s="47"/>
      <c r="D164" s="47"/>
      <c r="E164" s="47"/>
      <c r="F164" s="47"/>
      <c r="G164" s="42"/>
      <c r="H164" s="42"/>
      <c r="I164" s="42"/>
    </row>
  </sheetData>
  <mergeCells count="80">
    <mergeCell ref="A95:F95"/>
    <mergeCell ref="B1:J1"/>
    <mergeCell ref="A2:J2"/>
    <mergeCell ref="A25:I25"/>
    <mergeCell ref="A39:I39"/>
    <mergeCell ref="A88:F88"/>
    <mergeCell ref="A89:F89"/>
    <mergeCell ref="A90:F90"/>
    <mergeCell ref="A91:F91"/>
    <mergeCell ref="A92:F92"/>
    <mergeCell ref="A93:F93"/>
    <mergeCell ref="A94:F94"/>
    <mergeCell ref="A107:F107"/>
    <mergeCell ref="A96:F96"/>
    <mergeCell ref="A97:F97"/>
    <mergeCell ref="A98:F98"/>
    <mergeCell ref="A99:F99"/>
    <mergeCell ref="A100:F100"/>
    <mergeCell ref="A101:F101"/>
    <mergeCell ref="A102:F102"/>
    <mergeCell ref="A103:F103"/>
    <mergeCell ref="A104:F104"/>
    <mergeCell ref="A105:F105"/>
    <mergeCell ref="A106:F106"/>
    <mergeCell ref="A119:F119"/>
    <mergeCell ref="A108:F108"/>
    <mergeCell ref="A109:F109"/>
    <mergeCell ref="A110:F110"/>
    <mergeCell ref="A111:F111"/>
    <mergeCell ref="A112:F112"/>
    <mergeCell ref="A113:F113"/>
    <mergeCell ref="A114:F114"/>
    <mergeCell ref="A115:F115"/>
    <mergeCell ref="A116:F116"/>
    <mergeCell ref="A117:F117"/>
    <mergeCell ref="A118:F118"/>
    <mergeCell ref="A131:F131"/>
    <mergeCell ref="A120:F120"/>
    <mergeCell ref="A121:F121"/>
    <mergeCell ref="A122:F122"/>
    <mergeCell ref="A123:F123"/>
    <mergeCell ref="A124:F124"/>
    <mergeCell ref="A125:F125"/>
    <mergeCell ref="A126:F126"/>
    <mergeCell ref="A127:F127"/>
    <mergeCell ref="A128:F128"/>
    <mergeCell ref="A129:F129"/>
    <mergeCell ref="A130:F130"/>
    <mergeCell ref="A143:F143"/>
    <mergeCell ref="A132:F132"/>
    <mergeCell ref="A133:F133"/>
    <mergeCell ref="A134:F134"/>
    <mergeCell ref="A135:F135"/>
    <mergeCell ref="A136:F136"/>
    <mergeCell ref="A137:F137"/>
    <mergeCell ref="A138:F138"/>
    <mergeCell ref="A139:F139"/>
    <mergeCell ref="A140:F140"/>
    <mergeCell ref="A141:F141"/>
    <mergeCell ref="A142:F142"/>
    <mergeCell ref="A155:F155"/>
    <mergeCell ref="A144:F144"/>
    <mergeCell ref="A145:F145"/>
    <mergeCell ref="A146:F146"/>
    <mergeCell ref="A147:F147"/>
    <mergeCell ref="A148:F148"/>
    <mergeCell ref="A149:F149"/>
    <mergeCell ref="A150:F150"/>
    <mergeCell ref="A151:F151"/>
    <mergeCell ref="A152:F152"/>
    <mergeCell ref="A153:F153"/>
    <mergeCell ref="A154:F154"/>
    <mergeCell ref="A162:F162"/>
    <mergeCell ref="A163:F163"/>
    <mergeCell ref="A156:F156"/>
    <mergeCell ref="A157:F157"/>
    <mergeCell ref="A158:F158"/>
    <mergeCell ref="A159:F159"/>
    <mergeCell ref="A160:F160"/>
    <mergeCell ref="A161:F161"/>
  </mergeCells>
  <dataValidations count="4">
    <dataValidation type="list" allowBlank="1" sqref="D41:D75 D4:D10 D27:D30" xr:uid="{6011C50B-1699-450C-8C36-A2E592CACCEF}">
      <formula1>"AGP,CLH,CLT,COM,CTD,CTI,DES,DISP,ELE,ESG,EST,EXM,EXQ,EXR,FRQ,REV,VAGO"</formula1>
    </dataValidation>
    <dataValidation type="list" allowBlank="1" sqref="B41:B75" xr:uid="{B8B1834D-2270-4D43-8A05-05021C2BE17D}">
      <formula1>"FGS-1,FGS-2,FGS-3,FGA-1,FGA-2,FGA-3"</formula1>
    </dataValidation>
    <dataValidation type="list" allowBlank="1" sqref="B27:B30" xr:uid="{0749E18D-92CC-4008-B408-F6AFE07CF06B}">
      <formula1>"FDA,FDA-1,FDA-2,FDA-3,FDA-4"</formula1>
    </dataValidation>
    <dataValidation type="list" allowBlank="1" sqref="B4:B10" xr:uid="{57A41B0E-87AD-4845-AD6A-DE7E10CD1F7C}">
      <formula1>"DAS,DAS-1,DAS-2,DAS-3,DAS-4,DAS-5,CAA-1,CAA-2,CAA-3,CAA-4,CAA-5"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 2022</vt:lpstr>
      <vt:lpstr>Fev 2022</vt:lpstr>
      <vt:lpstr>Mar 2022</vt:lpstr>
      <vt:lpstr>Abr 2022</vt:lpstr>
      <vt:lpstr>Mai 2022</vt:lpstr>
      <vt:lpstr>Jun 2022</vt:lpstr>
      <vt:lpstr>Jul 2022</vt:lpstr>
      <vt:lpstr>Ago 2022</vt:lpstr>
      <vt:lpstr>Set 2022</vt:lpstr>
      <vt:lpstr>Out 2022</vt:lpstr>
      <vt:lpstr>Nov 2022</vt:lpstr>
      <vt:lpstr>Dez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coordcurso</dc:creator>
  <cp:lastModifiedBy>Aline Miranda</cp:lastModifiedBy>
  <cp:lastPrinted>2021-12-15T02:53:38Z</cp:lastPrinted>
  <dcterms:created xsi:type="dcterms:W3CDTF">2019-05-07T11:00:06Z</dcterms:created>
  <dcterms:modified xsi:type="dcterms:W3CDTF">2023-01-19T13:46:53Z</dcterms:modified>
</cp:coreProperties>
</file>