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Servidores e Cargos (Gustavo Lelis)\"/>
    </mc:Choice>
  </mc:AlternateContent>
  <xr:revisionPtr revIDLastSave="0" documentId="13_ncr:1_{F8ED7266-0DFD-4620-B9F1-815602A2D340}" xr6:coauthVersionLast="47" xr6:coauthVersionMax="47" xr10:uidLastSave="{00000000-0000-0000-0000-000000000000}"/>
  <bookViews>
    <workbookView xWindow="-120" yWindow="-120" windowWidth="20730" windowHeight="11160" firstSheet="4" activeTab="8" xr2:uid="{00000000-000D-0000-FFFF-FFFF00000000}"/>
  </bookViews>
  <sheets>
    <sheet name="Jan 2021" sheetId="14" r:id="rId1"/>
    <sheet name="Fev 2021" sheetId="13" r:id="rId2"/>
    <sheet name="Mar 2021" sheetId="12" r:id="rId3"/>
    <sheet name="Abr 2021" sheetId="11" r:id="rId4"/>
    <sheet name="Mai 2021" sheetId="10" r:id="rId5"/>
    <sheet name="Jun 2021" sheetId="9" r:id="rId6"/>
    <sheet name="Jul 2021" sheetId="8" r:id="rId7"/>
    <sheet name="Ago 2021" sheetId="7" r:id="rId8"/>
    <sheet name="Set 2021" sheetId="2" r:id="rId9"/>
    <sheet name="Out 2021" sheetId="15" r:id="rId10"/>
    <sheet name="Nov 2021" sheetId="5" r:id="rId11"/>
    <sheet name="Dez 2021" sheetId="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6" l="1"/>
  <c r="H85" i="6"/>
  <c r="G85" i="6"/>
  <c r="D85" i="6"/>
  <c r="C85" i="6"/>
  <c r="H84" i="6"/>
  <c r="G84" i="6"/>
  <c r="D84" i="6"/>
  <c r="C84" i="6"/>
  <c r="H83" i="6"/>
  <c r="G83" i="6"/>
  <c r="D83" i="6"/>
  <c r="C83" i="6"/>
  <c r="I82" i="6"/>
  <c r="H82" i="6"/>
  <c r="G82" i="6"/>
  <c r="D82" i="6"/>
  <c r="E82" i="6" s="1"/>
  <c r="C82" i="6"/>
  <c r="H81" i="6"/>
  <c r="G81" i="6"/>
  <c r="D81" i="6"/>
  <c r="C81" i="6"/>
  <c r="H80" i="6"/>
  <c r="H86" i="6" s="1"/>
  <c r="G80" i="6"/>
  <c r="G86" i="6" s="1"/>
  <c r="D80" i="6"/>
  <c r="D86" i="6" s="1"/>
  <c r="C80" i="6"/>
  <c r="C86" i="6" s="1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81" i="6" s="1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H39" i="6"/>
  <c r="G39" i="6"/>
  <c r="D39" i="6"/>
  <c r="C39" i="6"/>
  <c r="E39" i="6" s="1"/>
  <c r="H38" i="6"/>
  <c r="G38" i="6"/>
  <c r="D38" i="6"/>
  <c r="C38" i="6"/>
  <c r="E38" i="6" s="1"/>
  <c r="I37" i="6"/>
  <c r="H37" i="6"/>
  <c r="G37" i="6"/>
  <c r="D37" i="6"/>
  <c r="C37" i="6"/>
  <c r="I36" i="6"/>
  <c r="H36" i="6"/>
  <c r="G36" i="6"/>
  <c r="D36" i="6"/>
  <c r="C36" i="6"/>
  <c r="I35" i="6"/>
  <c r="H35" i="6"/>
  <c r="G35" i="6"/>
  <c r="D35" i="6"/>
  <c r="C35" i="6"/>
  <c r="I33" i="6"/>
  <c r="I32" i="6"/>
  <c r="I31" i="6"/>
  <c r="I38" i="6" s="1"/>
  <c r="I30" i="6"/>
  <c r="I39" i="6" s="1"/>
  <c r="J25" i="6"/>
  <c r="I25" i="6"/>
  <c r="H25" i="6"/>
  <c r="G25" i="6"/>
  <c r="D25" i="6"/>
  <c r="C25" i="6"/>
  <c r="I24" i="6"/>
  <c r="H24" i="6"/>
  <c r="G24" i="6"/>
  <c r="D24" i="6"/>
  <c r="C24" i="6"/>
  <c r="I23" i="6"/>
  <c r="H23" i="6"/>
  <c r="G23" i="6"/>
  <c r="D23" i="6"/>
  <c r="C23" i="6"/>
  <c r="I22" i="6"/>
  <c r="H22" i="6"/>
  <c r="G22" i="6"/>
  <c r="D22" i="6"/>
  <c r="C22" i="6"/>
  <c r="E22" i="6" s="1"/>
  <c r="J21" i="6"/>
  <c r="I21" i="6"/>
  <c r="H21" i="6"/>
  <c r="G21" i="6"/>
  <c r="D21" i="6"/>
  <c r="C21" i="6"/>
  <c r="E21" i="6" s="1"/>
  <c r="I20" i="6"/>
  <c r="H20" i="6"/>
  <c r="G20" i="6"/>
  <c r="D20" i="6"/>
  <c r="C20" i="6"/>
  <c r="E20" i="6" s="1"/>
  <c r="J19" i="6"/>
  <c r="I19" i="6"/>
  <c r="H19" i="6"/>
  <c r="G19" i="6"/>
  <c r="D19" i="6"/>
  <c r="C19" i="6"/>
  <c r="J18" i="6"/>
  <c r="I18" i="6"/>
  <c r="H18" i="6"/>
  <c r="G18" i="6"/>
  <c r="D18" i="6"/>
  <c r="C18" i="6"/>
  <c r="E18" i="6" s="1"/>
  <c r="J17" i="6"/>
  <c r="I17" i="6"/>
  <c r="H17" i="6"/>
  <c r="G17" i="6"/>
  <c r="D17" i="6"/>
  <c r="C17" i="6"/>
  <c r="E17" i="6" s="1"/>
  <c r="I16" i="6"/>
  <c r="H16" i="6"/>
  <c r="G16" i="6"/>
  <c r="D16" i="6"/>
  <c r="C16" i="6"/>
  <c r="E16" i="6" s="1"/>
  <c r="J15" i="6"/>
  <c r="I15" i="6"/>
  <c r="H15" i="6"/>
  <c r="G15" i="6"/>
  <c r="D15" i="6"/>
  <c r="C15" i="6"/>
  <c r="J13" i="6"/>
  <c r="J12" i="6"/>
  <c r="J11" i="6"/>
  <c r="J10" i="6"/>
  <c r="J24" i="6" s="1"/>
  <c r="J9" i="6"/>
  <c r="J23" i="6" s="1"/>
  <c r="J8" i="6"/>
  <c r="J20" i="6" s="1"/>
  <c r="J7" i="6"/>
  <c r="J16" i="6" s="1"/>
  <c r="I82" i="5"/>
  <c r="H82" i="5"/>
  <c r="G82" i="5"/>
  <c r="D82" i="5"/>
  <c r="C82" i="5"/>
  <c r="E82" i="5" s="1"/>
  <c r="H81" i="5"/>
  <c r="G81" i="5"/>
  <c r="D81" i="5"/>
  <c r="C81" i="5"/>
  <c r="H80" i="5"/>
  <c r="G80" i="5"/>
  <c r="D80" i="5"/>
  <c r="C80" i="5"/>
  <c r="E80" i="5" s="1"/>
  <c r="I79" i="5"/>
  <c r="H79" i="5"/>
  <c r="G79" i="5"/>
  <c r="D79" i="5"/>
  <c r="C79" i="5"/>
  <c r="I78" i="5"/>
  <c r="H78" i="5"/>
  <c r="G78" i="5"/>
  <c r="D78" i="5"/>
  <c r="C78" i="5"/>
  <c r="H77" i="5"/>
  <c r="G77" i="5"/>
  <c r="I75" i="5"/>
  <c r="I74" i="5"/>
  <c r="I73" i="5"/>
  <c r="I72" i="5"/>
  <c r="I81" i="5" s="1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36" i="5"/>
  <c r="H36" i="5"/>
  <c r="G36" i="5"/>
  <c r="D36" i="5"/>
  <c r="C36" i="5"/>
  <c r="E36" i="5" s="1"/>
  <c r="H35" i="5"/>
  <c r="G35" i="5"/>
  <c r="D35" i="5"/>
  <c r="E35" i="5" s="1"/>
  <c r="C35" i="5"/>
  <c r="I34" i="5"/>
  <c r="H34" i="5"/>
  <c r="G34" i="5"/>
  <c r="D34" i="5"/>
  <c r="C34" i="5"/>
  <c r="E34" i="5" s="1"/>
  <c r="I30" i="5"/>
  <c r="I35" i="5" s="1"/>
  <c r="I29" i="5"/>
  <c r="I28" i="5"/>
  <c r="I27" i="5"/>
  <c r="J22" i="5"/>
  <c r="I22" i="5"/>
  <c r="H22" i="5"/>
  <c r="G22" i="5"/>
  <c r="D22" i="5"/>
  <c r="E22" i="5" s="1"/>
  <c r="C22" i="5"/>
  <c r="I21" i="5"/>
  <c r="H21" i="5"/>
  <c r="G21" i="5"/>
  <c r="D21" i="5"/>
  <c r="C21" i="5"/>
  <c r="E21" i="5" s="1"/>
  <c r="J20" i="5"/>
  <c r="I20" i="5"/>
  <c r="H20" i="5"/>
  <c r="G20" i="5"/>
  <c r="D20" i="5"/>
  <c r="C20" i="5"/>
  <c r="E20" i="5" s="1"/>
  <c r="I19" i="5"/>
  <c r="H19" i="5"/>
  <c r="G19" i="5"/>
  <c r="D19" i="5"/>
  <c r="C19" i="5"/>
  <c r="J18" i="5"/>
  <c r="I18" i="5"/>
  <c r="H18" i="5"/>
  <c r="G18" i="5"/>
  <c r="D18" i="5"/>
  <c r="C18" i="5"/>
  <c r="E18" i="5" s="1"/>
  <c r="I17" i="5"/>
  <c r="H17" i="5"/>
  <c r="G17" i="5"/>
  <c r="D17" i="5"/>
  <c r="C17" i="5"/>
  <c r="E17" i="5" s="1"/>
  <c r="J16" i="5"/>
  <c r="I16" i="5"/>
  <c r="H16" i="5"/>
  <c r="G16" i="5"/>
  <c r="D16" i="5"/>
  <c r="C16" i="5"/>
  <c r="E16" i="5" s="1"/>
  <c r="J15" i="5"/>
  <c r="I15" i="5"/>
  <c r="H15" i="5"/>
  <c r="G15" i="5"/>
  <c r="D15" i="5"/>
  <c r="C15" i="5"/>
  <c r="J14" i="5"/>
  <c r="I14" i="5"/>
  <c r="H14" i="5"/>
  <c r="G14" i="5"/>
  <c r="D14" i="5"/>
  <c r="C14" i="5"/>
  <c r="E14" i="5" s="1"/>
  <c r="J10" i="5"/>
  <c r="J17" i="5" s="1"/>
  <c r="J9" i="5"/>
  <c r="J8" i="5"/>
  <c r="J19" i="5" s="1"/>
  <c r="J7" i="5"/>
  <c r="J21" i="5" s="1"/>
  <c r="J6" i="5"/>
  <c r="J5" i="5"/>
  <c r="J4" i="5"/>
  <c r="I80" i="5" l="1"/>
  <c r="I77" i="5"/>
  <c r="C40" i="6"/>
  <c r="G83" i="5"/>
  <c r="C26" i="6"/>
  <c r="C89" i="6" s="1"/>
  <c r="D26" i="6"/>
  <c r="E25" i="6"/>
  <c r="I80" i="6"/>
  <c r="E83" i="6"/>
  <c r="H83" i="5"/>
  <c r="E15" i="5"/>
  <c r="E19" i="5"/>
  <c r="I26" i="6"/>
  <c r="J22" i="6"/>
  <c r="J26" i="6" s="1"/>
  <c r="I84" i="6"/>
  <c r="H89" i="6"/>
  <c r="E19" i="6"/>
  <c r="E24" i="6"/>
  <c r="E35" i="6"/>
  <c r="I83" i="6"/>
  <c r="H26" i="6"/>
  <c r="E23" i="6"/>
  <c r="H40" i="6"/>
  <c r="E36" i="6"/>
  <c r="E40" i="6" s="1"/>
  <c r="E37" i="6"/>
  <c r="G26" i="6"/>
  <c r="G40" i="6"/>
  <c r="D40" i="6"/>
  <c r="E85" i="6"/>
  <c r="E81" i="6"/>
  <c r="E84" i="6"/>
  <c r="I40" i="6"/>
  <c r="E15" i="6"/>
  <c r="E80" i="6"/>
  <c r="E79" i="5"/>
  <c r="E78" i="5"/>
  <c r="E81" i="5"/>
  <c r="I83" i="5"/>
  <c r="I85" i="15"/>
  <c r="H85" i="15"/>
  <c r="G85" i="15"/>
  <c r="D85" i="15"/>
  <c r="C85" i="15"/>
  <c r="E85" i="15" s="1"/>
  <c r="H84" i="15"/>
  <c r="G84" i="15"/>
  <c r="D84" i="15"/>
  <c r="C84" i="15"/>
  <c r="E84" i="15" s="1"/>
  <c r="H83" i="15"/>
  <c r="G83" i="15"/>
  <c r="D83" i="15"/>
  <c r="C83" i="15"/>
  <c r="I82" i="15"/>
  <c r="H82" i="15"/>
  <c r="G82" i="15"/>
  <c r="D82" i="15"/>
  <c r="C82" i="15"/>
  <c r="H81" i="15"/>
  <c r="G81" i="15"/>
  <c r="D81" i="15"/>
  <c r="C81" i="15"/>
  <c r="E81" i="15" s="1"/>
  <c r="H80" i="15"/>
  <c r="H86" i="15" s="1"/>
  <c r="G80" i="15"/>
  <c r="G86" i="15" s="1"/>
  <c r="D80" i="15"/>
  <c r="C80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81" i="15" s="1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H39" i="15"/>
  <c r="G39" i="15"/>
  <c r="D39" i="15"/>
  <c r="C39" i="15"/>
  <c r="E39" i="15" s="1"/>
  <c r="H38" i="15"/>
  <c r="G38" i="15"/>
  <c r="D38" i="15"/>
  <c r="C38" i="15"/>
  <c r="I37" i="15"/>
  <c r="H37" i="15"/>
  <c r="G37" i="15"/>
  <c r="D37" i="15"/>
  <c r="C37" i="15"/>
  <c r="E37" i="15" s="1"/>
  <c r="I36" i="15"/>
  <c r="H36" i="15"/>
  <c r="H40" i="15" s="1"/>
  <c r="G36" i="15"/>
  <c r="D36" i="15"/>
  <c r="D40" i="15" s="1"/>
  <c r="C36" i="15"/>
  <c r="I35" i="15"/>
  <c r="H35" i="15"/>
  <c r="G35" i="15"/>
  <c r="D35" i="15"/>
  <c r="C35" i="15"/>
  <c r="E35" i="15" s="1"/>
  <c r="I33" i="15"/>
  <c r="I32" i="15"/>
  <c r="I31" i="15"/>
  <c r="I30" i="15"/>
  <c r="I39" i="15" s="1"/>
  <c r="J25" i="15"/>
  <c r="I25" i="15"/>
  <c r="H25" i="15"/>
  <c r="G25" i="15"/>
  <c r="D25" i="15"/>
  <c r="C25" i="15"/>
  <c r="I24" i="15"/>
  <c r="H24" i="15"/>
  <c r="G24" i="15"/>
  <c r="D24" i="15"/>
  <c r="C24" i="15"/>
  <c r="E24" i="15" s="1"/>
  <c r="I23" i="15"/>
  <c r="H23" i="15"/>
  <c r="G23" i="15"/>
  <c r="D23" i="15"/>
  <c r="C23" i="15"/>
  <c r="I22" i="15"/>
  <c r="H22" i="15"/>
  <c r="G22" i="15"/>
  <c r="D22" i="15"/>
  <c r="C22" i="15"/>
  <c r="J21" i="15"/>
  <c r="I21" i="15"/>
  <c r="H21" i="15"/>
  <c r="G21" i="15"/>
  <c r="D21" i="15"/>
  <c r="C21" i="15"/>
  <c r="J20" i="15"/>
  <c r="I20" i="15"/>
  <c r="H20" i="15"/>
  <c r="G20" i="15"/>
  <c r="D20" i="15"/>
  <c r="C20" i="15"/>
  <c r="J19" i="15"/>
  <c r="I19" i="15"/>
  <c r="H19" i="15"/>
  <c r="G19" i="15"/>
  <c r="D19" i="15"/>
  <c r="C19" i="15"/>
  <c r="E19" i="15" s="1"/>
  <c r="J18" i="15"/>
  <c r="I18" i="15"/>
  <c r="H18" i="15"/>
  <c r="G18" i="15"/>
  <c r="D18" i="15"/>
  <c r="C18" i="15"/>
  <c r="J17" i="15"/>
  <c r="I17" i="15"/>
  <c r="H17" i="15"/>
  <c r="G17" i="15"/>
  <c r="D17" i="15"/>
  <c r="C17" i="15"/>
  <c r="I16" i="15"/>
  <c r="H16" i="15"/>
  <c r="G16" i="15"/>
  <c r="D16" i="15"/>
  <c r="E16" i="15" s="1"/>
  <c r="C16" i="15"/>
  <c r="J15" i="15"/>
  <c r="I15" i="15"/>
  <c r="H15" i="15"/>
  <c r="H26" i="15" s="1"/>
  <c r="G15" i="15"/>
  <c r="D15" i="15"/>
  <c r="C15" i="15"/>
  <c r="C26" i="15" s="1"/>
  <c r="J13" i="15"/>
  <c r="J12" i="15"/>
  <c r="J11" i="15"/>
  <c r="J22" i="15" s="1"/>
  <c r="J10" i="15"/>
  <c r="J24" i="15" s="1"/>
  <c r="J9" i="15"/>
  <c r="J23" i="15" s="1"/>
  <c r="J8" i="15"/>
  <c r="J7" i="15"/>
  <c r="J16" i="15" s="1"/>
  <c r="E17" i="15" l="1"/>
  <c r="E21" i="15"/>
  <c r="G40" i="15"/>
  <c r="E38" i="15"/>
  <c r="I83" i="15"/>
  <c r="I26" i="15"/>
  <c r="E20" i="15"/>
  <c r="E83" i="15"/>
  <c r="D89" i="6"/>
  <c r="I86" i="6"/>
  <c r="E23" i="15"/>
  <c r="C86" i="15"/>
  <c r="C89" i="15" s="1"/>
  <c r="D26" i="15"/>
  <c r="D89" i="15" s="1"/>
  <c r="I38" i="15"/>
  <c r="I40" i="15" s="1"/>
  <c r="I84" i="15"/>
  <c r="D86" i="15"/>
  <c r="E82" i="15"/>
  <c r="E26" i="6"/>
  <c r="G89" i="15"/>
  <c r="I80" i="15"/>
  <c r="I86" i="15" s="1"/>
  <c r="G26" i="15"/>
  <c r="E18" i="15"/>
  <c r="E22" i="15"/>
  <c r="E25" i="15"/>
  <c r="C40" i="15"/>
  <c r="E80" i="15"/>
  <c r="G89" i="6"/>
  <c r="E86" i="6"/>
  <c r="E89" i="6" s="1"/>
  <c r="I89" i="6"/>
  <c r="H89" i="15"/>
  <c r="J26" i="15"/>
  <c r="E36" i="15"/>
  <c r="E40" i="15" s="1"/>
  <c r="E15" i="15"/>
  <c r="E26" i="15" l="1"/>
  <c r="E89" i="15" s="1"/>
  <c r="E86" i="15"/>
  <c r="I89" i="15"/>
  <c r="G86" i="5"/>
  <c r="H23" i="5"/>
  <c r="H12" i="5"/>
  <c r="D86" i="5"/>
  <c r="D23" i="5"/>
  <c r="H33" i="5"/>
  <c r="J12" i="5"/>
  <c r="J23" i="5"/>
  <c r="I86" i="5"/>
  <c r="D32" i="5"/>
  <c r="C32" i="5"/>
  <c r="E32" i="5"/>
  <c r="J13" i="5"/>
  <c r="G33" i="5"/>
  <c r="I33" i="5"/>
  <c r="E37" i="5"/>
  <c r="E33" i="5"/>
  <c r="E86" i="5"/>
  <c r="E23" i="5"/>
  <c r="E12" i="5"/>
  <c r="I12" i="5"/>
  <c r="I23" i="5"/>
  <c r="H86" i="5"/>
  <c r="G13" i="5"/>
  <c r="I32" i="5"/>
  <c r="I37" i="5"/>
  <c r="E13" i="5"/>
  <c r="C13" i="5"/>
  <c r="D13" i="5"/>
  <c r="C33" i="5"/>
  <c r="C37" i="5"/>
  <c r="D33" i="5"/>
  <c r="D37" i="5"/>
  <c r="H37" i="5"/>
  <c r="H32" i="5"/>
  <c r="I13" i="5"/>
  <c r="C83" i="5"/>
  <c r="G23" i="5"/>
  <c r="G12" i="5"/>
  <c r="H13" i="5"/>
  <c r="G32" i="5"/>
  <c r="G37" i="5"/>
  <c r="D83" i="5"/>
  <c r="D77" i="5"/>
  <c r="C77" i="5"/>
  <c r="E77" i="5"/>
  <c r="E83" i="5"/>
  <c r="D12" i="5"/>
  <c r="C12" i="5"/>
  <c r="C23" i="5"/>
  <c r="C86" i="5"/>
</calcChain>
</file>

<file path=xl/sharedStrings.xml><?xml version="1.0" encoding="utf-8"?>
<sst xmlns="http://schemas.openxmlformats.org/spreadsheetml/2006/main" count="4343" uniqueCount="606">
  <si>
    <t>CARGO/FUNÇÃO DE DIREÇÃO E ASSESSORAMENTO/FUNÇÃO GRATIFICADA DE SUPERVISÃO E APOIO</t>
  </si>
  <si>
    <t>SÍMBOLO</t>
  </si>
  <si>
    <t>NOMEADO</t>
  </si>
  <si>
    <t>ATO/PORTARIA DE NOMEAÇÃO</t>
  </si>
  <si>
    <t>CPF</t>
  </si>
  <si>
    <t>NOME</t>
  </si>
  <si>
    <t>MATRÍCULA</t>
  </si>
  <si>
    <t>INÍCIO</t>
  </si>
  <si>
    <t>FIM</t>
  </si>
  <si>
    <t>NOMEAÇÃO</t>
  </si>
  <si>
    <t>Paulo Roberto de Andrade Lima</t>
  </si>
  <si>
    <t>Marcos Alexandre Barbosa Delgado</t>
  </si>
  <si>
    <t>Arimar Micheline da Silva Lima</t>
  </si>
  <si>
    <t>Diretor-Presidente</t>
  </si>
  <si>
    <t>Diretora de Gestão Administrativa e Financeira</t>
  </si>
  <si>
    <t>Assessora de Comunicação</t>
  </si>
  <si>
    <t>Auxiliar Técnico</t>
  </si>
  <si>
    <t>DAS-1</t>
  </si>
  <si>
    <t>FDA-4</t>
  </si>
  <si>
    <t>DAS-5</t>
  </si>
  <si>
    <t>CAS-2</t>
  </si>
  <si>
    <t>CAS-4</t>
  </si>
  <si>
    <t xml:space="preserve">Diretora de Defesa e Inspeção Animal </t>
  </si>
  <si>
    <t>FDA-3</t>
  </si>
  <si>
    <t>Diretora de Defesa e Inspeção Vegetal</t>
  </si>
  <si>
    <t>Diretor  de Planejamento Contratos e Convênios</t>
  </si>
  <si>
    <t>Fernando Goes de Miranda</t>
  </si>
  <si>
    <t>Raquel Melo de Miranda</t>
  </si>
  <si>
    <t>Késia Alcântara Queiroz Pontual</t>
  </si>
  <si>
    <t>Antônio Teles Neto</t>
  </si>
  <si>
    <t>138.425-2</t>
  </si>
  <si>
    <t>258.292-9</t>
  </si>
  <si>
    <t>240.848-1</t>
  </si>
  <si>
    <t>278.630-3</t>
  </si>
  <si>
    <t>136.053-1</t>
  </si>
  <si>
    <t>115.572-5</t>
  </si>
  <si>
    <t>336.347-3</t>
  </si>
  <si>
    <t>104.987-9</t>
  </si>
  <si>
    <t>FGS-1</t>
  </si>
  <si>
    <t xml:space="preserve">Gerente Estadual de Sistemas Agropecuário </t>
  </si>
  <si>
    <t>002</t>
  </si>
  <si>
    <t>31/01/2017</t>
  </si>
  <si>
    <t>010</t>
  </si>
  <si>
    <t>20/03/2017</t>
  </si>
  <si>
    <t>Lúcia de Fátima de Souza Simões</t>
  </si>
  <si>
    <t>Isma Carlos de Miranda Santos Alves</t>
  </si>
  <si>
    <t>Marcos Antônio Simas Peixoto</t>
  </si>
  <si>
    <t>345.543-2</t>
  </si>
  <si>
    <t>326.606-0</t>
  </si>
  <si>
    <t>128.807-5</t>
  </si>
  <si>
    <t>032</t>
  </si>
  <si>
    <t>26/04/2018</t>
  </si>
  <si>
    <t>Glenda Mônica Luna de Holanda</t>
  </si>
  <si>
    <t>335.584-5</t>
  </si>
  <si>
    <t>Paulo Roberto Pereira de França</t>
  </si>
  <si>
    <t>125.119-8</t>
  </si>
  <si>
    <t>009</t>
  </si>
  <si>
    <t>11/03/2019</t>
  </si>
  <si>
    <t>Raquel Rejane Rodrigues de Araújo</t>
  </si>
  <si>
    <t>DOE Nº 16 DE 23/01/2019</t>
  </si>
  <si>
    <t>Maria do Socorro dos Santos</t>
  </si>
  <si>
    <t>146.157-5</t>
  </si>
  <si>
    <t>José Aurélio Costa Galindo</t>
  </si>
  <si>
    <t>Marcos Antônio Duarte</t>
  </si>
  <si>
    <t>Luiz Carlos de Araújo</t>
  </si>
  <si>
    <t>Benito Gustavo Caraciolo</t>
  </si>
  <si>
    <t>Dercival Freire de Menezes</t>
  </si>
  <si>
    <t>João Carlos Alves de Siqueira</t>
  </si>
  <si>
    <t>Maria do Carmo Freitas de Sá</t>
  </si>
  <si>
    <t>Francisco de Assis Honório Remígio</t>
  </si>
  <si>
    <t>136.064-7</t>
  </si>
  <si>
    <t>085.050-0</t>
  </si>
  <si>
    <t>119.569-7</t>
  </si>
  <si>
    <t>125.504-5</t>
  </si>
  <si>
    <t>130.420-8</t>
  </si>
  <si>
    <t>128.377-4</t>
  </si>
  <si>
    <t>098.593-7</t>
  </si>
  <si>
    <t>137.289-0</t>
  </si>
  <si>
    <t xml:space="preserve">Chefe da Divisão Vigilância Epidemiologia e Análise de Risco </t>
  </si>
  <si>
    <t>FGS-2</t>
  </si>
  <si>
    <t>359.718-0</t>
  </si>
  <si>
    <t>017</t>
  </si>
  <si>
    <t>02/05/2019</t>
  </si>
  <si>
    <t>Chefe da Divisão de Análise de Risco Fitossanitário</t>
  </si>
  <si>
    <t>Rejane Maria Sobral</t>
  </si>
  <si>
    <t>112.416-1</t>
  </si>
  <si>
    <t>FGA-1</t>
  </si>
  <si>
    <t xml:space="preserve">Função Gratificada de Apoio - 1 </t>
  </si>
  <si>
    <t>Maria do Socorro Bandeira</t>
  </si>
  <si>
    <t>Jurandir Dutra da Silva</t>
  </si>
  <si>
    <t>Vicente Cosme de Magalhães</t>
  </si>
  <si>
    <t>Severino Ramos de Lima</t>
  </si>
  <si>
    <t>073</t>
  </si>
  <si>
    <t>06/09/2018</t>
  </si>
  <si>
    <t>133.832-3</t>
  </si>
  <si>
    <t>237.893-0</t>
  </si>
  <si>
    <t>047.238-7</t>
  </si>
  <si>
    <t>237.338-6</t>
  </si>
  <si>
    <t>FGA-2</t>
  </si>
  <si>
    <t>Gilvan Natanael de Souza</t>
  </si>
  <si>
    <t>Cristiane Souza Pires</t>
  </si>
  <si>
    <t>José Peixoto Viândio Bem</t>
  </si>
  <si>
    <t>José Alexandre Cavalcanti de Andrade</t>
  </si>
  <si>
    <t>249.359-4</t>
  </si>
  <si>
    <t>237.335-1</t>
  </si>
  <si>
    <t>089.554-7</t>
  </si>
  <si>
    <t>249.369-1</t>
  </si>
  <si>
    <t>239.485-5</t>
  </si>
  <si>
    <t>381.394-0</t>
  </si>
  <si>
    <t>036</t>
  </si>
  <si>
    <t>15/05/2018</t>
  </si>
  <si>
    <t>023</t>
  </si>
  <si>
    <t>10/05/2017</t>
  </si>
  <si>
    <t>375.973.704-82</t>
  </si>
  <si>
    <t>041.627.644-09</t>
  </si>
  <si>
    <t>009.773.334-26</t>
  </si>
  <si>
    <t>795.670.534-72</t>
  </si>
  <si>
    <t>252.635.104-97</t>
  </si>
  <si>
    <t>231.634.534-49</t>
  </si>
  <si>
    <t>432.066.464-72</t>
  </si>
  <si>
    <t>126.099.704-87</t>
  </si>
  <si>
    <t>167.299.604-00</t>
  </si>
  <si>
    <t>310.862.334-68</t>
  </si>
  <si>
    <t>405.343.244-87</t>
  </si>
  <si>
    <t>341.176.364-72</t>
  </si>
  <si>
    <t>102.783.034-04</t>
  </si>
  <si>
    <t>492.182.554-87</t>
  </si>
  <si>
    <t>588.869.664-15</t>
  </si>
  <si>
    <t>169.124.974-20</t>
  </si>
  <si>
    <t>165.503.904-00</t>
  </si>
  <si>
    <t>188.965.964-91</t>
  </si>
  <si>
    <t>227.001.294-15</t>
  </si>
  <si>
    <t>364.341.404-87</t>
  </si>
  <si>
    <t>269.711.004-68</t>
  </si>
  <si>
    <t>135.331.854-00</t>
  </si>
  <si>
    <t>227.092.744-34</t>
  </si>
  <si>
    <t>946.680.944-04</t>
  </si>
  <si>
    <t>125.957.804-68</t>
  </si>
  <si>
    <t>484.631.404-91</t>
  </si>
  <si>
    <t>502.593.424-91</t>
  </si>
  <si>
    <t>102.862.334-87</t>
  </si>
  <si>
    <t>462.741.894-91</t>
  </si>
  <si>
    <t>152.688.374-00</t>
  </si>
  <si>
    <t>191.551.904-72</t>
  </si>
  <si>
    <t>566.088.454-72</t>
  </si>
  <si>
    <t>213.423.344-34</t>
  </si>
  <si>
    <t>Iraci Leão Castanha</t>
  </si>
  <si>
    <t>237.098-1</t>
  </si>
  <si>
    <t>174.220.604-25</t>
  </si>
  <si>
    <t>142.520.584-49</t>
  </si>
  <si>
    <t>510.279.504-00</t>
  </si>
  <si>
    <t>Secretária do Gabinete</t>
  </si>
  <si>
    <t>DOE Nº 24 DE 03/02/2017</t>
  </si>
  <si>
    <t>Chefe Estadual do Almoxarifado</t>
  </si>
  <si>
    <t>Secretária do Diretor</t>
  </si>
  <si>
    <t>Secretário do Diretor</t>
  </si>
  <si>
    <t>DOE Nº 53 DE 21/03/2017</t>
  </si>
  <si>
    <t>DOE Nº 32 DE 15/02/2017</t>
  </si>
  <si>
    <t>DOE Nº 87 DE 12/05/2017</t>
  </si>
  <si>
    <t>DOE Nº 77 DE 27/04/2018</t>
  </si>
  <si>
    <t>015</t>
  </si>
  <si>
    <t>24/05/2019</t>
  </si>
  <si>
    <t>DOE Nº 77 DE 25/04/2019</t>
  </si>
  <si>
    <t>DOE Nº 89 DE 16/05/2019</t>
  </si>
  <si>
    <t>DOE Nº 47 DE 12/03/2019</t>
  </si>
  <si>
    <t>Flávio de Oliveira Silva</t>
  </si>
  <si>
    <t>DOE Nº 82 DE 03/05/2019</t>
  </si>
  <si>
    <t>DOE Nº 167 DE 07/09/2018</t>
  </si>
  <si>
    <t>Gustavo Adolfo Lelis Cabral</t>
  </si>
  <si>
    <t>108.026-1</t>
  </si>
  <si>
    <t>Jurandir Barbosa Cavalcanti Junior</t>
  </si>
  <si>
    <t>361.761-0</t>
  </si>
  <si>
    <t>DOE Nª 108 DE 08/06/2019</t>
  </si>
  <si>
    <t>020</t>
  </si>
  <si>
    <t>07/06/2019</t>
  </si>
  <si>
    <t>915.706034-72</t>
  </si>
  <si>
    <t>13/06/2019</t>
  </si>
  <si>
    <t>DOE Nº 112 DE 14/06/2019</t>
  </si>
  <si>
    <t xml:space="preserve">  ESTRUTURA DE CARGOS COMISSIONADOS E FUNÇÕES GRATIFICADAS</t>
  </si>
  <si>
    <t xml:space="preserve">                                               </t>
  </si>
  <si>
    <t xml:space="preserve">AGÊNCIA DE DEFESA E FISCALIZAÇÃO AGROPECUÁRIA DO ESTADO DE PERNAMBUCO - ADAGRO </t>
  </si>
  <si>
    <t>335.576-4</t>
  </si>
  <si>
    <t>DOE Nº 147 DE 02/08/2019</t>
  </si>
  <si>
    <t>410.301.684-15</t>
  </si>
  <si>
    <t>Eldo Cavalcante Novais</t>
  </si>
  <si>
    <t>Marcella Luiz de Figueiredo</t>
  </si>
  <si>
    <t xml:space="preserve">Função Gratificada de Supervisão-2 </t>
  </si>
  <si>
    <t>038</t>
  </si>
  <si>
    <t>30/09/2019</t>
  </si>
  <si>
    <t>359.035-6</t>
  </si>
  <si>
    <t>011.704.884-47</t>
  </si>
  <si>
    <t>DOE Nº 188 DE 02/10/2019</t>
  </si>
  <si>
    <t>CAA-2</t>
  </si>
  <si>
    <t>Luciana da Cruz Gouveia Figueiredo</t>
  </si>
  <si>
    <t>397.949-0</t>
  </si>
  <si>
    <t>831.389.354-00</t>
  </si>
  <si>
    <t>Função Gratificada  de Apoio de Secretária</t>
  </si>
  <si>
    <t>Função Gratificada de Apoio - 1</t>
  </si>
  <si>
    <t>Função Gratificada de Apoio - 2</t>
  </si>
  <si>
    <t>S/N</t>
  </si>
  <si>
    <t>S/DATA</t>
  </si>
  <si>
    <t>DOE Nº 079 DE 30/04/2020</t>
  </si>
  <si>
    <t>038.481.544-80</t>
  </si>
  <si>
    <t>Samy Bianchini</t>
  </si>
  <si>
    <t>359.547-1</t>
  </si>
  <si>
    <t>José Luiz Pereira da Silva</t>
  </si>
  <si>
    <t>Roseneide Maria de Souza</t>
  </si>
  <si>
    <t>357.390.294-49</t>
  </si>
  <si>
    <t>Maria Cecília Gomes Alves de Araújo</t>
  </si>
  <si>
    <t>801.977.874-87</t>
  </si>
  <si>
    <t>DOE Nº 178 DE 23/09/2020</t>
  </si>
  <si>
    <t>OCORRÊNCIAS  EXTRAS</t>
  </si>
  <si>
    <t>407.712-1</t>
  </si>
  <si>
    <t>Gerente Regional de Serra Talhada</t>
  </si>
  <si>
    <t xml:space="preserve">Gerente Regional de Sertânia </t>
  </si>
  <si>
    <t>Gerente Regional de Garanhuns</t>
  </si>
  <si>
    <t>Gerente Regional de Sanharó</t>
  </si>
  <si>
    <t>Gerente Regional de Salgueiro</t>
  </si>
  <si>
    <t>Gerente Regional de Ouricuri</t>
  </si>
  <si>
    <t>Gerente Regional de Petrolina</t>
  </si>
  <si>
    <t>Gerente Estadual Administrativa e Financeira</t>
  </si>
  <si>
    <t>Gerente Estadual de Defesa Vegetal</t>
  </si>
  <si>
    <t>Gerente Estadual de Registro e Cadastro</t>
  </si>
  <si>
    <t>Gerente Estadual de Inspeção Animal</t>
  </si>
  <si>
    <t>335.597-7</t>
  </si>
  <si>
    <t>DOE Nº 031 DE 16/02/2021</t>
  </si>
  <si>
    <t>CAA-3</t>
  </si>
  <si>
    <r>
      <t>(</t>
    </r>
    <r>
      <rPr>
        <i/>
        <sz val="9"/>
        <color rgb="FFFF0000"/>
        <rFont val="Calibri"/>
        <family val="2"/>
        <scheme val="minor"/>
      </rPr>
      <t>*</t>
    </r>
    <r>
      <rPr>
        <i/>
        <sz val="9"/>
        <rFont val="Calibri"/>
        <family val="2"/>
        <scheme val="minor"/>
      </rPr>
      <t xml:space="preserve">)  Estes </t>
    </r>
    <r>
      <rPr>
        <b/>
        <i/>
        <sz val="9"/>
        <rFont val="Calibri"/>
        <family val="2"/>
        <scheme val="minor"/>
      </rPr>
      <t>03</t>
    </r>
    <r>
      <rPr>
        <i/>
        <sz val="9"/>
        <rFont val="Calibri"/>
        <family val="2"/>
        <scheme val="minor"/>
      </rPr>
      <t xml:space="preserve"> (três) </t>
    </r>
    <r>
      <rPr>
        <b/>
        <i/>
        <sz val="9"/>
        <rFont val="Calibri"/>
        <family val="2"/>
        <scheme val="minor"/>
      </rPr>
      <t>cargos comissionados foram redenominados</t>
    </r>
    <r>
      <rPr>
        <i/>
        <sz val="9"/>
        <rFont val="Calibri"/>
        <family val="2"/>
        <scheme val="minor"/>
      </rPr>
      <t xml:space="preserve">, conforme os </t>
    </r>
    <r>
      <rPr>
        <b/>
        <i/>
        <sz val="9"/>
        <rFont val="Calibri"/>
        <family val="2"/>
        <scheme val="minor"/>
      </rPr>
      <t>incisos</t>
    </r>
    <r>
      <rPr>
        <i/>
        <sz val="9"/>
        <rFont val="Calibri"/>
        <family val="2"/>
        <scheme val="minor"/>
      </rPr>
      <t xml:space="preserve"> </t>
    </r>
    <r>
      <rPr>
        <b/>
        <i/>
        <u/>
        <sz val="9"/>
        <rFont val="Calibri"/>
        <family val="2"/>
        <scheme val="minor"/>
      </rPr>
      <t>I</t>
    </r>
    <r>
      <rPr>
        <i/>
        <u/>
        <sz val="9"/>
        <rFont val="Calibri"/>
        <family val="2"/>
        <scheme val="minor"/>
      </rPr>
      <t xml:space="preserve">, </t>
    </r>
    <r>
      <rPr>
        <b/>
        <i/>
        <u/>
        <sz val="9"/>
        <rFont val="Calibri"/>
        <family val="2"/>
        <scheme val="minor"/>
      </rPr>
      <t>II</t>
    </r>
    <r>
      <rPr>
        <i/>
        <u/>
        <sz val="9"/>
        <rFont val="Calibri"/>
        <family val="2"/>
        <scheme val="minor"/>
      </rPr>
      <t xml:space="preserve"> e </t>
    </r>
    <r>
      <rPr>
        <b/>
        <i/>
        <u/>
        <sz val="9"/>
        <rFont val="Calibri"/>
        <family val="2"/>
        <scheme val="minor"/>
      </rPr>
      <t>III</t>
    </r>
    <r>
      <rPr>
        <i/>
        <sz val="9"/>
        <rFont val="Calibri"/>
        <family val="2"/>
        <scheme val="minor"/>
      </rPr>
      <t xml:space="preserve"> do </t>
    </r>
    <r>
      <rPr>
        <b/>
        <i/>
        <sz val="9"/>
        <rFont val="Calibri"/>
        <family val="2"/>
        <scheme val="minor"/>
      </rPr>
      <t xml:space="preserve">artigo </t>
    </r>
    <r>
      <rPr>
        <b/>
        <i/>
        <u/>
        <sz val="9"/>
        <rFont val="Calibri"/>
        <family val="2"/>
        <scheme val="minor"/>
      </rPr>
      <t>2º</t>
    </r>
    <r>
      <rPr>
        <i/>
        <sz val="9"/>
        <rFont val="Calibri"/>
        <family val="2"/>
        <scheme val="minor"/>
      </rPr>
      <t xml:space="preserve"> do </t>
    </r>
    <r>
      <rPr>
        <b/>
        <i/>
        <sz val="9"/>
        <rFont val="Calibri"/>
        <family val="2"/>
        <scheme val="minor"/>
      </rPr>
      <t>Decreto</t>
    </r>
    <r>
      <rPr>
        <i/>
        <sz val="9"/>
        <rFont val="Calibri"/>
        <family val="2"/>
        <scheme val="minor"/>
      </rPr>
      <t xml:space="preserve"> nº </t>
    </r>
    <r>
      <rPr>
        <b/>
        <i/>
        <u/>
        <sz val="9"/>
        <rFont val="Calibri"/>
        <family val="2"/>
        <scheme val="minor"/>
      </rPr>
      <t>50.279</t>
    </r>
    <r>
      <rPr>
        <i/>
        <u/>
        <sz val="9"/>
        <rFont val="Calibri"/>
        <family val="2"/>
        <scheme val="minor"/>
      </rPr>
      <t xml:space="preserve"> de </t>
    </r>
    <r>
      <rPr>
        <b/>
        <i/>
        <u/>
        <sz val="9"/>
        <rFont val="Calibri"/>
        <family val="2"/>
        <scheme val="minor"/>
      </rPr>
      <t>15/02/2021</t>
    </r>
    <r>
      <rPr>
        <b/>
        <i/>
        <sz val="9"/>
        <rFont val="Calibri"/>
        <family val="2"/>
        <scheme val="minor"/>
      </rPr>
      <t xml:space="preserve"> que fôra </t>
    </r>
    <r>
      <rPr>
        <i/>
        <sz val="9"/>
        <rFont val="Calibri"/>
        <family val="2"/>
        <scheme val="minor"/>
      </rPr>
      <t xml:space="preserve">publicado no </t>
    </r>
    <r>
      <rPr>
        <b/>
        <i/>
        <sz val="9"/>
        <rFont val="Calibri"/>
        <family val="2"/>
        <scheme val="minor"/>
      </rPr>
      <t xml:space="preserve">DOE </t>
    </r>
    <r>
      <rPr>
        <i/>
        <sz val="9"/>
        <rFont val="Calibri"/>
        <family val="2"/>
        <scheme val="minor"/>
      </rPr>
      <t xml:space="preserve">nº </t>
    </r>
    <r>
      <rPr>
        <b/>
        <i/>
        <sz val="9"/>
        <rFont val="Calibri"/>
        <family val="2"/>
        <scheme val="minor"/>
      </rPr>
      <t>031</t>
    </r>
    <r>
      <rPr>
        <i/>
        <sz val="9"/>
        <rFont val="Calibri"/>
        <family val="2"/>
        <scheme val="minor"/>
      </rPr>
      <t xml:space="preserve"> de 16/02/2021, do </t>
    </r>
    <r>
      <rPr>
        <b/>
        <i/>
        <u/>
        <sz val="9"/>
        <rFont val="Calibri"/>
        <family val="2"/>
        <scheme val="minor"/>
      </rPr>
      <t>REGULAMENTO DA AGÊNCIA DE DEFESA E FISCALIZAÇÃO AGROPECUÁRIA DO ESTADO DE PERNAMBUCO - ADAGRO</t>
    </r>
    <r>
      <rPr>
        <i/>
        <sz val="9"/>
        <rFont val="Calibri"/>
        <family val="2"/>
        <scheme val="minor"/>
      </rPr>
      <t xml:space="preserve">, </t>
    </r>
    <r>
      <rPr>
        <b/>
        <i/>
        <sz val="9"/>
        <rFont val="Calibri"/>
        <family val="2"/>
        <scheme val="minor"/>
      </rPr>
      <t>Aprovado</t>
    </r>
    <r>
      <rPr>
        <i/>
        <sz val="9"/>
        <rFont val="Calibri"/>
        <family val="2"/>
        <scheme val="minor"/>
      </rPr>
      <t xml:space="preserve"> pelo Senhor</t>
    </r>
    <r>
      <rPr>
        <b/>
        <i/>
        <sz val="9"/>
        <rFont val="Calibri"/>
        <family val="2"/>
        <scheme val="minor"/>
      </rPr>
      <t xml:space="preserve"> Governado do Estado de Pernambuco</t>
    </r>
    <r>
      <rPr>
        <i/>
        <sz val="9"/>
        <rFont val="Calibri"/>
        <family val="2"/>
        <scheme val="minor"/>
      </rPr>
      <t>. (</t>
    </r>
    <r>
      <rPr>
        <b/>
        <i/>
        <sz val="9"/>
        <rFont val="Calibri"/>
        <family val="2"/>
        <scheme val="minor"/>
      </rPr>
      <t>GALC</t>
    </r>
    <r>
      <rPr>
        <i/>
        <sz val="9"/>
        <rFont val="Calibri"/>
        <family val="2"/>
        <scheme val="minor"/>
      </rPr>
      <t>)</t>
    </r>
  </si>
  <si>
    <r>
      <t>(</t>
    </r>
    <r>
      <rPr>
        <i/>
        <sz val="10"/>
        <color rgb="FFFF0000"/>
        <rFont val="Calibri"/>
        <family val="2"/>
        <scheme val="minor"/>
      </rPr>
      <t>**</t>
    </r>
    <r>
      <rPr>
        <i/>
        <sz val="10"/>
        <rFont val="Calibri"/>
        <family val="2"/>
        <scheme val="minor"/>
      </rPr>
      <t xml:space="preserve">) Fica redenominado o cargo de </t>
    </r>
    <r>
      <rPr>
        <b/>
        <i/>
        <u/>
        <sz val="10"/>
        <rFont val="Calibri"/>
        <family val="2"/>
        <scheme val="minor"/>
      </rPr>
      <t>Coordenador de Trânsito e Programa Sanitári</t>
    </r>
    <r>
      <rPr>
        <b/>
        <i/>
        <sz val="10"/>
        <rFont val="Calibri"/>
        <family val="2"/>
        <scheme val="minor"/>
      </rPr>
      <t>o</t>
    </r>
    <r>
      <rPr>
        <i/>
        <sz val="10"/>
        <rFont val="Calibri"/>
        <family val="2"/>
        <scheme val="minor"/>
      </rPr>
      <t xml:space="preserve"> nos termo do </t>
    </r>
    <r>
      <rPr>
        <b/>
        <i/>
        <u/>
        <sz val="10"/>
        <rFont val="Calibri"/>
        <family val="2"/>
        <scheme val="minor"/>
      </rPr>
      <t>Decreto</t>
    </r>
    <r>
      <rPr>
        <i/>
        <sz val="10"/>
        <rFont val="Calibri"/>
        <family val="2"/>
        <scheme val="minor"/>
      </rPr>
      <t xml:space="preserve"> nº </t>
    </r>
    <r>
      <rPr>
        <b/>
        <i/>
        <sz val="10"/>
        <rFont val="Calibri"/>
        <family val="2"/>
        <scheme val="minor"/>
      </rPr>
      <t>47.550</t>
    </r>
    <r>
      <rPr>
        <i/>
        <sz val="10"/>
        <rFont val="Calibri"/>
        <family val="2"/>
        <scheme val="minor"/>
      </rPr>
      <t xml:space="preserve"> de </t>
    </r>
    <r>
      <rPr>
        <b/>
        <i/>
        <u/>
        <sz val="10"/>
        <rFont val="Calibri"/>
        <family val="2"/>
        <scheme val="minor"/>
      </rPr>
      <t xml:space="preserve">04 </t>
    </r>
    <r>
      <rPr>
        <b/>
        <i/>
        <sz val="10"/>
        <rFont val="Calibri"/>
        <family val="2"/>
        <scheme val="minor"/>
      </rPr>
      <t>de</t>
    </r>
    <r>
      <rPr>
        <b/>
        <i/>
        <u/>
        <sz val="10"/>
        <rFont val="Calibri"/>
        <family val="2"/>
        <scheme val="minor"/>
      </rPr>
      <t xml:space="preserve"> junho de 2019</t>
    </r>
    <r>
      <rPr>
        <i/>
        <sz val="10"/>
        <rFont val="Calibri"/>
        <family val="2"/>
        <scheme val="minor"/>
      </rPr>
      <t xml:space="preserve">, publicado no </t>
    </r>
    <r>
      <rPr>
        <b/>
        <i/>
        <u/>
        <sz val="10"/>
        <rFont val="Calibri"/>
        <family val="2"/>
        <scheme val="minor"/>
      </rPr>
      <t>DOE</t>
    </r>
    <r>
      <rPr>
        <i/>
        <sz val="10"/>
        <rFont val="Calibri"/>
        <family val="2"/>
        <scheme val="minor"/>
      </rPr>
      <t xml:space="preserve"> de </t>
    </r>
    <r>
      <rPr>
        <b/>
        <i/>
        <u/>
        <sz val="10"/>
        <rFont val="Calibri"/>
        <family val="2"/>
        <scheme val="minor"/>
      </rPr>
      <t>05/06/2019</t>
    </r>
    <r>
      <rPr>
        <i/>
        <sz val="10"/>
        <rFont val="Calibri"/>
        <family val="2"/>
        <scheme val="minor"/>
      </rPr>
      <t>. (</t>
    </r>
    <r>
      <rPr>
        <b/>
        <i/>
        <sz val="10"/>
        <rFont val="Calibri"/>
        <family val="2"/>
        <scheme val="minor"/>
      </rPr>
      <t>GALC</t>
    </r>
    <r>
      <rPr>
        <i/>
        <sz val="10"/>
        <rFont val="Calibri"/>
        <family val="2"/>
        <scheme val="minor"/>
      </rPr>
      <t>)</t>
    </r>
  </si>
  <si>
    <t xml:space="preserve">Gerente Estadual de Defesa Animal </t>
  </si>
  <si>
    <r>
      <t>Coordenador Estadual de Informática (</t>
    </r>
    <r>
      <rPr>
        <b/>
        <i/>
        <sz val="9"/>
        <color rgb="FFFF0000"/>
        <rFont val="Calibri"/>
        <family val="2"/>
        <scheme val="minor"/>
      </rPr>
      <t>*</t>
    </r>
    <r>
      <rPr>
        <b/>
        <i/>
        <sz val="9"/>
        <rFont val="Calibri"/>
        <family val="2"/>
        <scheme val="minor"/>
      </rPr>
      <t>)</t>
    </r>
  </si>
  <si>
    <r>
      <t>Coordenadora Estadual de Convênios (</t>
    </r>
    <r>
      <rPr>
        <b/>
        <i/>
        <sz val="9"/>
        <color rgb="FFFF0000"/>
        <rFont val="Calibri"/>
        <family val="2"/>
        <scheme val="minor"/>
      </rPr>
      <t>*</t>
    </r>
    <r>
      <rPr>
        <b/>
        <i/>
        <sz val="9"/>
        <rFont val="Calibri"/>
        <family val="2"/>
        <scheme val="minor"/>
      </rPr>
      <t>)</t>
    </r>
  </si>
  <si>
    <r>
      <t>Coordenador Estadual de Produtos de Origem Animal e Vegetal (</t>
    </r>
    <r>
      <rPr>
        <b/>
        <i/>
        <sz val="9"/>
        <color rgb="FFFF0000"/>
        <rFont val="Calibri"/>
        <family val="2"/>
        <scheme val="minor"/>
      </rPr>
      <t>**</t>
    </r>
    <r>
      <rPr>
        <i/>
        <sz val="9"/>
        <rFont val="Calibri"/>
        <family val="2"/>
        <scheme val="minor"/>
      </rPr>
      <t>)</t>
    </r>
  </si>
  <si>
    <t>16/03/2021</t>
  </si>
  <si>
    <t>Manoel Eugênio da Mota Silveira Filho</t>
  </si>
  <si>
    <t>335.578-0</t>
  </si>
  <si>
    <t>DOE Nº 52DE 17/03/2021</t>
  </si>
  <si>
    <t>GUSTAVO LELIS</t>
  </si>
  <si>
    <t>008.659.184 -30</t>
  </si>
  <si>
    <t>400.430-2</t>
  </si>
  <si>
    <t>José Ayron da Silva Pinto</t>
  </si>
  <si>
    <t>027.789.434-47</t>
  </si>
  <si>
    <t>Gerente Regional de Recife</t>
  </si>
  <si>
    <t xml:space="preserve">Gerente Regional de Surubim </t>
  </si>
  <si>
    <t>DOE Nº 132 DE 13/07/2021</t>
  </si>
  <si>
    <r>
      <t>Assesso r Técnico de Apoio à Procuradoria Geral do Estado (</t>
    </r>
    <r>
      <rPr>
        <b/>
        <i/>
        <sz val="9"/>
        <color rgb="FFFF0000"/>
        <rFont val="Calibri"/>
        <family val="2"/>
        <scheme val="minor"/>
      </rPr>
      <t>*</t>
    </r>
    <r>
      <rPr>
        <b/>
        <i/>
        <sz val="9"/>
        <rFont val="Calibri"/>
        <family val="2"/>
        <scheme val="minor"/>
      </rPr>
      <t xml:space="preserve">) </t>
    </r>
  </si>
  <si>
    <t xml:space="preserve">Gerente Regional de Palmares </t>
  </si>
  <si>
    <t>DOE Nº 147 DE04/08/2021</t>
  </si>
  <si>
    <t>Filipe de Moura e Reis de Melo</t>
  </si>
  <si>
    <t>335.592-6</t>
  </si>
  <si>
    <t>DOE Nº 147 DE 04/08/2021</t>
  </si>
  <si>
    <t>043</t>
  </si>
  <si>
    <t>03/08/2021</t>
  </si>
  <si>
    <t xml:space="preserve">043 </t>
  </si>
  <si>
    <t>041.241.604-29</t>
  </si>
  <si>
    <t>Eldemberga Grangeiro dos Anjos</t>
  </si>
  <si>
    <t xml:space="preserve">Gerente Estadual de Inspeção Vegetal </t>
  </si>
  <si>
    <t xml:space="preserve">Gerente Regional de Caruaru </t>
  </si>
  <si>
    <r>
      <rPr>
        <b/>
        <sz val="11"/>
        <color theme="1"/>
        <rFont val="Calibri"/>
        <family val="2"/>
        <scheme val="minor"/>
      </rPr>
      <t>CADASTRO-RH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EM 04/10/2021</t>
    </r>
  </si>
  <si>
    <t>DATA PUBLICAÇÃO DIÁRIO OFICIAL/ATO</t>
  </si>
  <si>
    <t>DATA PUBLICAÇÃO DIÁRIO OFICIAL/ATA</t>
  </si>
  <si>
    <t>Edemberga Grangeiro dos Anjos</t>
  </si>
  <si>
    <r>
      <t xml:space="preserve">Gerente Estadual de Inspeção Vegetal </t>
    </r>
    <r>
      <rPr>
        <i/>
        <sz val="9"/>
        <rFont val="Calibri"/>
        <family val="2"/>
        <scheme val="minor"/>
      </rPr>
      <t>(</t>
    </r>
    <r>
      <rPr>
        <b/>
        <i/>
        <sz val="9"/>
        <color rgb="FFFF0000"/>
        <rFont val="Calibri"/>
        <family val="2"/>
        <scheme val="minor"/>
      </rPr>
      <t>****</t>
    </r>
    <r>
      <rPr>
        <i/>
        <sz val="9"/>
        <rFont val="Calibri"/>
        <family val="2"/>
        <scheme val="minor"/>
      </rPr>
      <t>)</t>
    </r>
  </si>
  <si>
    <t>420.308.544-68</t>
  </si>
  <si>
    <t>Sílvio Valença Varejão</t>
  </si>
  <si>
    <t>127.083-3</t>
  </si>
  <si>
    <r>
      <t>Gerente Estadual de Inspeção Vegetal (</t>
    </r>
    <r>
      <rPr>
        <b/>
        <i/>
        <sz val="9"/>
        <color rgb="FFFF0000"/>
        <rFont val="Calibri"/>
        <family val="2"/>
        <scheme val="minor"/>
      </rPr>
      <t>****</t>
    </r>
    <r>
      <rPr>
        <b/>
        <i/>
        <sz val="9"/>
        <rFont val="Calibri"/>
        <family val="2"/>
        <scheme val="minor"/>
      </rPr>
      <t>)</t>
    </r>
  </si>
  <si>
    <r>
      <t>Gerente Regional de Caruaru (</t>
    </r>
    <r>
      <rPr>
        <i/>
        <sz val="9"/>
        <color rgb="FFFF0000"/>
        <rFont val="Calibri"/>
        <family val="2"/>
        <scheme val="minor"/>
      </rPr>
      <t>***</t>
    </r>
    <r>
      <rPr>
        <i/>
        <sz val="9"/>
        <rFont val="Calibri"/>
        <family val="2"/>
        <scheme val="minor"/>
      </rPr>
      <t>) (Reassumiu)</t>
    </r>
  </si>
  <si>
    <t>Função Gratificada de Apoio - 1 (****)</t>
  </si>
  <si>
    <t>DOE Nº 108 DE 08/06/2019</t>
  </si>
  <si>
    <r>
      <t>Função Gratificada de Apoio - 1 (</t>
    </r>
    <r>
      <rPr>
        <b/>
        <i/>
        <sz val="9"/>
        <color rgb="FFFF0000"/>
        <rFont val="Calibri"/>
        <family val="2"/>
        <scheme val="minor"/>
      </rPr>
      <t>****</t>
    </r>
    <r>
      <rPr>
        <b/>
        <i/>
        <sz val="9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</si>
  <si>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CADASTRO-RH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EM 08/09/2021</t>
    </r>
  </si>
  <si>
    <r>
      <t>(</t>
    </r>
    <r>
      <rPr>
        <sz val="11"/>
        <color rgb="FFFF0000"/>
        <rFont val="Calibri"/>
        <family val="2"/>
        <scheme val="minor"/>
      </rPr>
      <t>***</t>
    </r>
    <r>
      <rPr>
        <sz val="11"/>
        <color theme="1"/>
        <rFont val="Calibri"/>
        <family val="2"/>
        <scheme val="minor"/>
      </rPr>
      <t xml:space="preserve">) De  ordem do Diretor Presidente desta  Autarquia, o servidor  </t>
    </r>
    <r>
      <rPr>
        <b/>
        <u/>
        <sz val="11"/>
        <color theme="1"/>
        <rFont val="Calibri"/>
        <family val="2"/>
        <scheme val="minor"/>
      </rPr>
      <t>Nelson  de Carvalho Paranhos Neto</t>
    </r>
    <r>
      <rPr>
        <sz val="11"/>
        <color theme="1"/>
        <rFont val="Calibri"/>
        <family val="2"/>
        <scheme val="minor"/>
      </rPr>
      <t xml:space="preserve">, esteve respondendo pela </t>
    </r>
    <r>
      <rPr>
        <b/>
        <sz val="11"/>
        <color theme="1"/>
        <rFont val="Calibri"/>
        <family val="2"/>
        <scheme val="minor"/>
      </rPr>
      <t>Gerência Regional de Caruaru</t>
    </r>
    <r>
      <rPr>
        <sz val="11"/>
        <color theme="1"/>
        <rFont val="Calibri"/>
        <family val="2"/>
        <scheme val="minor"/>
      </rPr>
      <t xml:space="preserve"> no período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 xml:space="preserve">05/05/2021 a 31/07/2021 enfermo do titular, </t>
    </r>
    <r>
      <rPr>
        <sz val="11"/>
        <color theme="1"/>
        <rFont val="Calibri"/>
        <family val="2"/>
        <scheme val="minor"/>
      </rPr>
      <t xml:space="preserve">conforme portaria </t>
    </r>
    <r>
      <rPr>
        <b/>
        <sz val="11"/>
        <color theme="1"/>
        <rFont val="Calibri"/>
        <family val="2"/>
        <scheme val="minor"/>
      </rPr>
      <t>ADAGRO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028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07/05/2021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publicação</t>
    </r>
    <r>
      <rPr>
        <sz val="11"/>
        <color theme="1"/>
        <rFont val="Calibri"/>
        <family val="2"/>
        <scheme val="minor"/>
      </rPr>
      <t xml:space="preserve"> do DOE nº </t>
    </r>
    <r>
      <rPr>
        <b/>
        <sz val="11"/>
        <color theme="1"/>
        <rFont val="Calibri"/>
        <family val="2"/>
        <scheme val="minor"/>
      </rPr>
      <t>089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 xml:space="preserve">11/05/2021 </t>
    </r>
    <r>
      <rPr>
        <sz val="11"/>
        <color theme="1"/>
        <rFont val="Calibri"/>
        <family val="2"/>
        <scheme val="minor"/>
      </rPr>
      <t xml:space="preserve">(retificada conforme portaria ADAGRO nº </t>
    </r>
    <r>
      <rPr>
        <b/>
        <sz val="11"/>
        <color theme="1"/>
        <rFont val="Calibri"/>
        <family val="2"/>
        <scheme val="minor"/>
      </rPr>
      <t>044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03/08/2021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DOE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 xml:space="preserve">147 </t>
    </r>
    <r>
      <rPr>
        <sz val="11"/>
        <color theme="1"/>
        <rFont val="Calibri"/>
        <family val="2"/>
        <scheme val="minor"/>
      </rPr>
      <t xml:space="preserve">de </t>
    </r>
    <r>
      <rPr>
        <b/>
        <sz val="11"/>
        <color theme="1"/>
        <rFont val="Calibri"/>
        <family val="2"/>
        <scheme val="minor"/>
      </rPr>
      <t>04/08/2021</t>
    </r>
    <r>
      <rPr>
        <sz val="11"/>
        <color theme="1"/>
        <rFont val="Calibri"/>
        <family val="2"/>
        <scheme val="minor"/>
      </rPr>
      <t xml:space="preserve">, tendo em vista que o </t>
    </r>
    <r>
      <rPr>
        <b/>
        <sz val="11"/>
        <color theme="1"/>
        <rFont val="Calibri"/>
        <family val="2"/>
        <scheme val="minor"/>
      </rPr>
      <t>titular reassumiu a Gerência</t>
    </r>
    <r>
      <rPr>
        <sz val="11"/>
        <color theme="1"/>
        <rFont val="Calibri"/>
        <family val="2"/>
        <scheme val="minor"/>
      </rPr>
      <t xml:space="preserve">, a partir de </t>
    </r>
    <r>
      <rPr>
        <b/>
        <u/>
        <sz val="11"/>
        <color theme="1"/>
        <rFont val="Calibri"/>
        <family val="2"/>
        <scheme val="minor"/>
      </rPr>
      <t>01/08/2021</t>
    </r>
    <r>
      <rPr>
        <sz val="11"/>
        <color theme="1"/>
        <rFont val="Calibri"/>
        <family val="2"/>
        <scheme val="minor"/>
      </rPr>
      <t>.(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</si>
  <si>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sz val="11"/>
        <color rgb="FFFF0000"/>
        <rFont val="Calibri"/>
        <family val="2"/>
        <scheme val="minor"/>
      </rPr>
      <t>****</t>
    </r>
    <r>
      <rPr>
        <sz val="11"/>
        <color theme="1"/>
        <rFont val="Calibri"/>
        <family val="2"/>
        <scheme val="minor"/>
      </rPr>
      <t xml:space="preserve">) De  ordem do Diretor Presidente desta  Autarquia pela portaria </t>
    </r>
    <r>
      <rPr>
        <b/>
        <sz val="11"/>
        <color theme="1"/>
        <rFont val="Calibri"/>
        <family val="2"/>
        <scheme val="minor"/>
      </rPr>
      <t>ADAGRO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043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03/08/2021</t>
    </r>
    <r>
      <rPr>
        <sz val="11"/>
        <color theme="1"/>
        <rFont val="Calibri"/>
        <family val="2"/>
        <scheme val="minor"/>
      </rPr>
      <t xml:space="preserve"> foi dispensado </t>
    </r>
    <r>
      <rPr>
        <b/>
        <sz val="11"/>
        <color theme="1"/>
        <rFont val="Calibri"/>
        <family val="2"/>
        <scheme val="minor"/>
      </rPr>
      <t>SILVIO VALENÇA VAREJÃO</t>
    </r>
    <r>
      <rPr>
        <sz val="11"/>
        <color theme="1"/>
        <rFont val="Calibri"/>
        <family val="2"/>
        <scheme val="minor"/>
      </rPr>
      <t xml:space="preserve">, matrícula nº 127.089-3 da Função Gratificada da </t>
    </r>
    <r>
      <rPr>
        <b/>
        <sz val="11"/>
        <color theme="1"/>
        <rFont val="Calibri"/>
        <family val="2"/>
        <scheme val="minor"/>
      </rPr>
      <t>Gerência Estadual de Inspeção Vegetal</t>
    </r>
    <r>
      <rPr>
        <sz val="11"/>
        <color theme="1"/>
        <rFont val="Calibri"/>
        <family val="2"/>
        <scheme val="minor"/>
      </rPr>
      <t xml:space="preserve">, símbolo </t>
    </r>
    <r>
      <rPr>
        <b/>
        <sz val="11"/>
        <color theme="1"/>
        <rFont val="Calibri"/>
        <family val="2"/>
        <scheme val="minor"/>
      </rPr>
      <t>FGS=1</t>
    </r>
    <r>
      <rPr>
        <sz val="11"/>
        <color theme="1"/>
        <rFont val="Calibri"/>
        <family val="2"/>
        <scheme val="minor"/>
      </rPr>
      <t>, designar</t>
    </r>
    <r>
      <rPr>
        <b/>
        <sz val="11"/>
        <color theme="1"/>
        <rFont val="Calibri"/>
        <family val="2"/>
        <scheme val="minor"/>
      </rPr>
      <t xml:space="preserve"> JURANDIR BARBOSA CAVALCANTI JÚNIOR</t>
    </r>
    <r>
      <rPr>
        <sz val="11"/>
        <color theme="1"/>
        <rFont val="Calibri"/>
        <family val="2"/>
        <scheme val="minor"/>
      </rPr>
      <t xml:space="preserve">, matrícula nº 361.761-0  para assumir essa Gerência e dispensando-o da </t>
    </r>
    <r>
      <rPr>
        <b/>
        <sz val="11"/>
        <color theme="1"/>
        <rFont val="Calibri"/>
        <family val="2"/>
        <scheme val="minor"/>
      </rPr>
      <t>Função Gratificada FGA-1</t>
    </r>
    <r>
      <rPr>
        <sz val="11"/>
        <color theme="1"/>
        <rFont val="Calibri"/>
        <family val="2"/>
        <scheme val="minor"/>
      </rPr>
      <t xml:space="preserve"> que designou </t>
    </r>
    <r>
      <rPr>
        <b/>
        <sz val="11"/>
        <color theme="1"/>
        <rFont val="Calibri"/>
        <family val="2"/>
        <scheme val="minor"/>
      </rPr>
      <t>FILIPE DE MOURA E REIS DE MELO</t>
    </r>
    <r>
      <rPr>
        <sz val="11"/>
        <color theme="1"/>
        <rFont val="Calibri"/>
        <family val="2"/>
        <scheme val="minor"/>
      </rPr>
      <t xml:space="preserve"> publicação do </t>
    </r>
    <r>
      <rPr>
        <b/>
        <sz val="11"/>
        <color theme="1"/>
        <rFont val="Calibri"/>
        <family val="2"/>
        <scheme val="minor"/>
      </rPr>
      <t>DOE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 xml:space="preserve">147 </t>
    </r>
    <r>
      <rPr>
        <sz val="11"/>
        <color theme="1"/>
        <rFont val="Calibri"/>
        <family val="2"/>
        <scheme val="minor"/>
      </rPr>
      <t xml:space="preserve">de </t>
    </r>
    <r>
      <rPr>
        <b/>
        <sz val="11"/>
        <color theme="1"/>
        <rFont val="Calibri"/>
        <family val="2"/>
        <scheme val="minor"/>
      </rPr>
      <t>04/08/2021.</t>
    </r>
    <r>
      <rPr>
        <sz val="11"/>
        <color theme="1"/>
        <rFont val="Calibri"/>
        <family val="2"/>
        <scheme val="minor"/>
      </rPr>
      <t>(G</t>
    </r>
    <r>
      <rPr>
        <b/>
        <sz val="11"/>
        <color theme="1"/>
        <rFont val="Calibri"/>
        <family val="2"/>
        <scheme val="minor"/>
      </rPr>
      <t>ALC</t>
    </r>
    <r>
      <rPr>
        <sz val="11"/>
        <color theme="1"/>
        <rFont val="Calibri"/>
        <family val="2"/>
        <scheme val="minor"/>
      </rPr>
      <t>)</t>
    </r>
  </si>
  <si>
    <t>Edemberga GranJeiro dos Anjos</t>
  </si>
  <si>
    <t>Assesso r Técnico de Apoio à Procuradoria Geral do Estado (*) (***)</t>
  </si>
  <si>
    <t>094.197.304-25</t>
  </si>
  <si>
    <t>Ricardo Alexandre Bezerra Sereno</t>
  </si>
  <si>
    <t>426.743-5</t>
  </si>
  <si>
    <t>Gerente Estadual de Inspeção Vegetal</t>
  </si>
  <si>
    <r>
      <t>Gerente Regional de Palmares (</t>
    </r>
    <r>
      <rPr>
        <i/>
        <sz val="9"/>
        <color rgb="FFFF0000"/>
        <rFont val="Calibri"/>
        <family val="2"/>
        <scheme val="minor"/>
      </rPr>
      <t>**</t>
    </r>
    <r>
      <rPr>
        <b/>
        <i/>
        <sz val="9"/>
        <color rgb="FFFF0000"/>
        <rFont val="Calibri"/>
        <family val="2"/>
        <scheme val="minor"/>
      </rPr>
      <t>*</t>
    </r>
    <r>
      <rPr>
        <i/>
        <sz val="9"/>
        <rFont val="Calibri"/>
        <family val="2"/>
        <scheme val="minor"/>
      </rPr>
      <t>)</t>
    </r>
  </si>
  <si>
    <r>
      <t>Gerente Regional de Caruaru (</t>
    </r>
    <r>
      <rPr>
        <i/>
        <sz val="9"/>
        <color rgb="FFFF0000"/>
        <rFont val="Calibri"/>
        <family val="2"/>
        <scheme val="minor"/>
      </rPr>
      <t>***</t>
    </r>
    <r>
      <rPr>
        <i/>
        <sz val="9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</si>
  <si>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CADASTRO-RH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EM 13/08/2021</t>
    </r>
  </si>
  <si>
    <r>
      <t>(</t>
    </r>
    <r>
      <rPr>
        <sz val="11"/>
        <color rgb="FFFF0000"/>
        <rFont val="Calibri"/>
        <family val="2"/>
        <scheme val="minor"/>
      </rPr>
      <t>***</t>
    </r>
    <r>
      <rPr>
        <sz val="11"/>
        <color theme="1"/>
        <rFont val="Calibri"/>
        <family val="2"/>
        <scheme val="minor"/>
      </rPr>
      <t xml:space="preserve">) O servidor comissionado  Dr. José Ayron da Silva Pinto, assumiu como titular desta pasta, a partir de </t>
    </r>
    <r>
      <rPr>
        <b/>
        <u/>
        <sz val="11"/>
        <color rgb="FF0070C0"/>
        <rFont val="Calibri"/>
        <family val="2"/>
        <scheme val="minor"/>
      </rPr>
      <t>01/07/2021</t>
    </r>
    <r>
      <rPr>
        <sz val="11"/>
        <color theme="1"/>
        <rFont val="Calibri"/>
        <family val="2"/>
        <scheme val="minor"/>
      </rPr>
      <t xml:space="preserve">, conforme  ato nº </t>
    </r>
    <r>
      <rPr>
        <b/>
        <sz val="11"/>
        <color rgb="FF0070C0"/>
        <rFont val="Calibri"/>
        <family val="2"/>
        <scheme val="minor"/>
      </rPr>
      <t>2.568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12/07/2021 do Governador do Estado</t>
    </r>
    <r>
      <rPr>
        <sz val="11"/>
        <color theme="1"/>
        <rFont val="Calibri"/>
        <family val="2"/>
        <scheme val="minor"/>
      </rPr>
      <t xml:space="preserve">, publicado no DOE nº </t>
    </r>
    <r>
      <rPr>
        <b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13/07/2021</t>
    </r>
    <r>
      <rPr>
        <sz val="11"/>
        <color theme="1"/>
        <rFont val="Calibri"/>
        <family val="2"/>
        <scheme val="minor"/>
      </rPr>
      <t>. 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</si>
  <si>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sz val="11"/>
        <color rgb="FFFF0000"/>
        <rFont val="Calibri"/>
        <family val="2"/>
        <scheme val="minor"/>
      </rPr>
      <t>****</t>
    </r>
    <r>
      <rPr>
        <sz val="11"/>
        <color theme="1"/>
        <rFont val="Calibri"/>
        <family val="2"/>
        <scheme val="minor"/>
      </rPr>
      <t xml:space="preserve">) De  ordem do Diretor Presidente desta  Autarquia, o servidor  </t>
    </r>
    <r>
      <rPr>
        <b/>
        <u/>
        <sz val="11"/>
        <color theme="1"/>
        <rFont val="Calibri"/>
        <family val="2"/>
        <scheme val="minor"/>
      </rPr>
      <t>Nelson  de Carvalho Paranhos Neto</t>
    </r>
    <r>
      <rPr>
        <sz val="11"/>
        <color theme="1"/>
        <rFont val="Calibri"/>
        <family val="2"/>
        <scheme val="minor"/>
      </rPr>
      <t xml:space="preserve">, se encontra respondendo pela Gerência Regional de Caruaru, em face do titular se encontrar enfermo, conforme portaria </t>
    </r>
    <r>
      <rPr>
        <b/>
        <sz val="11"/>
        <color theme="1"/>
        <rFont val="Calibri"/>
        <family val="2"/>
        <scheme val="minor"/>
      </rPr>
      <t>ADAGRO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028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07/05/2021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publicação</t>
    </r>
    <r>
      <rPr>
        <sz val="11"/>
        <color theme="1"/>
        <rFont val="Calibri"/>
        <family val="2"/>
        <scheme val="minor"/>
      </rPr>
      <t xml:space="preserve"> do DOE nº </t>
    </r>
    <r>
      <rPr>
        <b/>
        <sz val="11"/>
        <color theme="1"/>
        <rFont val="Calibri"/>
        <family val="2"/>
        <scheme val="minor"/>
      </rPr>
      <t>089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 xml:space="preserve">11/05/2021 </t>
    </r>
    <r>
      <rPr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  <scheme val="minor"/>
      </rPr>
      <t>ainda continua neste mês</t>
    </r>
    <r>
      <rPr>
        <sz val="11"/>
        <color theme="1"/>
        <rFont val="Calibri"/>
        <family val="2"/>
        <scheme val="minor"/>
      </rPr>
      <t>). 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>)</t>
    </r>
  </si>
  <si>
    <t>DOE Nº 074 DE 17/04/2021</t>
  </si>
  <si>
    <r>
      <t>Assesso r Técnico de Apoio à Procuradoria Geral do Estado (</t>
    </r>
    <r>
      <rPr>
        <b/>
        <i/>
        <sz val="9"/>
        <color rgb="FFFF0000"/>
        <rFont val="Calibri"/>
        <family val="2"/>
        <scheme val="minor"/>
      </rPr>
      <t>*</t>
    </r>
    <r>
      <rPr>
        <b/>
        <i/>
        <sz val="9"/>
        <color rgb="FF0070C0"/>
        <rFont val="Calibri"/>
        <family val="2"/>
        <scheme val="minor"/>
      </rPr>
      <t>) (***)</t>
    </r>
  </si>
  <si>
    <r>
      <rPr>
        <b/>
        <sz val="11"/>
        <color theme="1"/>
        <rFont val="Calibri"/>
        <family val="2"/>
        <scheme val="minor"/>
      </rPr>
      <t>CADASTRO-RH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EM 12/07/2021</t>
    </r>
  </si>
  <si>
    <r>
      <t>(</t>
    </r>
    <r>
      <rPr>
        <sz val="11"/>
        <color rgb="FFFF0000"/>
        <rFont val="Calibri"/>
        <family val="2"/>
        <scheme val="minor"/>
      </rPr>
      <t>***</t>
    </r>
    <r>
      <rPr>
        <sz val="11"/>
        <color theme="1"/>
        <rFont val="Calibri"/>
        <family val="2"/>
        <scheme val="minor"/>
      </rPr>
      <t xml:space="preserve">) O servidor comissionado  Dr. </t>
    </r>
    <r>
      <rPr>
        <b/>
        <sz val="11"/>
        <color rgb="FF0070C0"/>
        <rFont val="Calibri"/>
        <family val="2"/>
        <scheme val="minor"/>
      </rPr>
      <t>Ricardo Alexandre Bezerra Sereno</t>
    </r>
    <r>
      <rPr>
        <sz val="11"/>
        <color theme="1"/>
        <rFont val="Calibri"/>
        <family val="2"/>
        <scheme val="minor"/>
      </rPr>
      <t xml:space="preserve">, assumiu como titular desta pasta, a partir de </t>
    </r>
    <r>
      <rPr>
        <b/>
        <u/>
        <sz val="11"/>
        <color rgb="FF0070C0"/>
        <rFont val="Calibri"/>
        <family val="2"/>
        <scheme val="minor"/>
      </rPr>
      <t>01/06/2021</t>
    </r>
    <r>
      <rPr>
        <sz val="11"/>
        <color theme="1"/>
        <rFont val="Calibri"/>
        <family val="2"/>
        <scheme val="minor"/>
      </rPr>
      <t xml:space="preserve">, conforme  ato nº </t>
    </r>
    <r>
      <rPr>
        <b/>
        <sz val="11"/>
        <color rgb="FF0070C0"/>
        <rFont val="Calibri"/>
        <family val="2"/>
        <scheme val="minor"/>
      </rPr>
      <t>2.130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07/06/2021 do Governador do Estado</t>
    </r>
    <r>
      <rPr>
        <sz val="11"/>
        <color theme="1"/>
        <rFont val="Calibri"/>
        <family val="2"/>
        <scheme val="minor"/>
      </rPr>
      <t xml:space="preserve">, publicado no DOE nº </t>
    </r>
    <r>
      <rPr>
        <b/>
        <sz val="11"/>
        <color theme="1"/>
        <rFont val="Calibri"/>
        <family val="2"/>
        <scheme val="minor"/>
      </rPr>
      <t>108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08/06/2021</t>
    </r>
    <r>
      <rPr>
        <sz val="11"/>
        <color theme="1"/>
        <rFont val="Calibri"/>
        <family val="2"/>
        <scheme val="minor"/>
      </rPr>
      <t>. 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>)</t>
    </r>
  </si>
  <si>
    <r>
      <t>Assesso r Técnico de Apoio à Procuradoria Geral do Estado (</t>
    </r>
    <r>
      <rPr>
        <b/>
        <i/>
        <sz val="9"/>
        <color rgb="FFFF0000"/>
        <rFont val="Calibri"/>
        <family val="2"/>
        <scheme val="minor"/>
      </rPr>
      <t>*</t>
    </r>
    <r>
      <rPr>
        <b/>
        <i/>
        <sz val="9"/>
        <rFont val="Calibri"/>
        <family val="2"/>
        <scheme val="minor"/>
      </rPr>
      <t>) (</t>
    </r>
    <r>
      <rPr>
        <b/>
        <i/>
        <sz val="9"/>
        <color rgb="FFFF0000"/>
        <rFont val="Calibri"/>
        <family val="2"/>
        <scheme val="minor"/>
      </rPr>
      <t>****</t>
    </r>
    <r>
      <rPr>
        <b/>
        <i/>
        <sz val="9"/>
        <rFont val="Calibri"/>
        <family val="2"/>
        <scheme val="minor"/>
      </rPr>
      <t>)</t>
    </r>
  </si>
  <si>
    <r>
      <t>Gerente Regional de Surubim(</t>
    </r>
    <r>
      <rPr>
        <b/>
        <i/>
        <sz val="9"/>
        <color rgb="FFFF0000"/>
        <rFont val="Calibri"/>
        <family val="2"/>
        <scheme val="minor"/>
      </rPr>
      <t>****</t>
    </r>
    <r>
      <rPr>
        <i/>
        <sz val="9"/>
        <rFont val="Calibri"/>
        <family val="2"/>
        <scheme val="minor"/>
      </rPr>
      <t>)</t>
    </r>
  </si>
  <si>
    <r>
      <t>Gerente Regional de Caruaru (</t>
    </r>
    <r>
      <rPr>
        <i/>
        <sz val="9"/>
        <color rgb="FFFF0000"/>
        <rFont val="Calibri"/>
        <family val="2"/>
        <scheme val="minor"/>
      </rPr>
      <t>*****</t>
    </r>
    <r>
      <rPr>
        <i/>
        <sz val="9"/>
        <rFont val="Calibri"/>
        <family val="2"/>
        <scheme val="minor"/>
      </rPr>
      <t>)</t>
    </r>
  </si>
  <si>
    <r>
      <t>(</t>
    </r>
    <r>
      <rPr>
        <sz val="10"/>
        <color rgb="FFFF0000"/>
        <rFont val="Calibri"/>
        <family val="2"/>
        <scheme val="minor"/>
      </rPr>
      <t>***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De  ordem do Diretor Presidente desta  Autarquia: </t>
    </r>
    <r>
      <rPr>
        <b/>
        <u/>
        <sz val="10"/>
        <color theme="1"/>
        <rFont val="Calibri"/>
        <family val="2"/>
        <scheme val="minor"/>
      </rPr>
      <t>Maria Eugênia Soriano Ferreira Nunes</t>
    </r>
    <r>
      <rPr>
        <sz val="10"/>
        <color theme="1"/>
        <rFont val="Calibri"/>
        <family val="2"/>
        <scheme val="minor"/>
      </rPr>
      <t xml:space="preserve">, matrícula nº </t>
    </r>
    <r>
      <rPr>
        <b/>
        <sz val="10"/>
        <color theme="1"/>
        <rFont val="Calibri"/>
        <family val="2"/>
        <scheme val="minor"/>
      </rPr>
      <t>359.159-1</t>
    </r>
    <r>
      <rPr>
        <sz val="10"/>
        <color theme="1"/>
        <rFont val="Calibri"/>
        <family val="2"/>
        <scheme val="minor"/>
      </rPr>
      <t xml:space="preserve">, está </t>
    </r>
    <r>
      <rPr>
        <b/>
        <u/>
        <sz val="10"/>
        <color theme="1"/>
        <rFont val="Calibri"/>
        <family val="2"/>
        <scheme val="minor"/>
      </rPr>
      <t>respondendo por 210 (duzentos e dez) dias</t>
    </r>
    <r>
      <rPr>
        <sz val="10"/>
        <color theme="1"/>
        <rFont val="Calibri"/>
        <family val="2"/>
        <scheme val="minor"/>
      </rPr>
      <t xml:space="preserve">, nos períodos de </t>
    </r>
    <r>
      <rPr>
        <b/>
        <u/>
        <sz val="10"/>
        <color theme="1"/>
        <rFont val="Calibri"/>
        <family val="2"/>
        <scheme val="minor"/>
      </rPr>
      <t>01/02/2021 a 02/03/2021</t>
    </r>
    <r>
      <rPr>
        <sz val="10"/>
        <color theme="1"/>
        <rFont val="Calibri"/>
        <family val="2"/>
        <scheme val="minor"/>
      </rPr>
      <t xml:space="preserve"> e </t>
    </r>
    <r>
      <rPr>
        <b/>
        <u/>
        <sz val="10"/>
        <color rgb="FFFF0000"/>
        <rFont val="Calibri"/>
        <family val="2"/>
        <scheme val="minor"/>
      </rPr>
      <t>03/03/2021 a 30/07/2021</t>
    </r>
    <r>
      <rPr>
        <sz val="10"/>
        <color theme="1"/>
        <rFont val="Calibri"/>
        <family val="2"/>
        <scheme val="minor"/>
      </rPr>
      <t>, enquanto durar o impedimento do titular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Marcos Antônio Duarte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, que se encontra em </t>
    </r>
    <r>
      <rPr>
        <b/>
        <u/>
        <sz val="10"/>
        <color theme="1"/>
        <rFont val="Calibri"/>
        <family val="2"/>
        <scheme val="minor"/>
      </rPr>
      <t>gozo de férias e licença Prêmio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conforme portaria</t>
    </r>
    <r>
      <rPr>
        <b/>
        <sz val="10"/>
        <color theme="1"/>
        <rFont val="Calibri"/>
        <family val="2"/>
        <scheme val="minor"/>
      </rPr>
      <t xml:space="preserve"> ADAGRO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 xml:space="preserve">001 </t>
    </r>
    <r>
      <rPr>
        <sz val="10"/>
        <color theme="1"/>
        <rFont val="Calibri"/>
        <family val="2"/>
        <scheme val="minor"/>
      </rPr>
      <t>de</t>
    </r>
    <r>
      <rPr>
        <b/>
        <sz val="10"/>
        <color theme="1"/>
        <rFont val="Calibri"/>
        <family val="2"/>
        <scheme val="minor"/>
      </rPr>
      <t xml:space="preserve"> 19/01/2021</t>
    </r>
    <r>
      <rPr>
        <sz val="10"/>
        <color theme="1"/>
        <rFont val="Calibri"/>
        <family val="2"/>
        <scheme val="minor"/>
      </rPr>
      <t xml:space="preserve"> publicada no </t>
    </r>
    <r>
      <rPr>
        <b/>
        <sz val="10"/>
        <color theme="1"/>
        <rFont val="Calibri"/>
        <family val="2"/>
        <scheme val="minor"/>
      </rPr>
      <t>DOE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>012</t>
    </r>
    <r>
      <rPr>
        <sz val="10"/>
        <color theme="1"/>
        <rFont val="Calibri"/>
        <family val="2"/>
        <scheme val="minor"/>
      </rPr>
      <t xml:space="preserve"> de </t>
    </r>
    <r>
      <rPr>
        <b/>
        <sz val="10"/>
        <color theme="1"/>
        <rFont val="Calibri"/>
        <family val="2"/>
        <scheme val="minor"/>
      </rPr>
      <t>20/01/2021</t>
    </r>
    <r>
      <rPr>
        <sz val="10"/>
        <color theme="1"/>
        <rFont val="Calibri"/>
        <family val="2"/>
        <scheme val="minor"/>
      </rPr>
      <t xml:space="preserve">. </t>
    </r>
    <r>
      <rPr>
        <b/>
        <u/>
        <sz val="10"/>
        <color rgb="FFFF0000"/>
        <rFont val="Calibri"/>
        <family val="2"/>
        <scheme val="minor"/>
      </rPr>
      <t>ERRATA</t>
    </r>
    <r>
      <rPr>
        <sz val="10"/>
        <color rgb="FFFF0000"/>
        <rFont val="Calibri"/>
        <family val="2"/>
        <scheme val="minor"/>
      </rPr>
      <t xml:space="preserve"> </t>
    </r>
    <r>
      <rPr>
        <b/>
        <u/>
        <sz val="10"/>
        <color rgb="FFFF0000"/>
        <rFont val="Calibri"/>
        <family val="2"/>
        <scheme val="minor"/>
      </rPr>
      <t xml:space="preserve">DA PORTARIA </t>
    </r>
    <r>
      <rPr>
        <b/>
        <u/>
        <sz val="10"/>
        <color theme="1"/>
        <rFont val="Calibri"/>
        <family val="2"/>
        <scheme val="minor"/>
      </rPr>
      <t>Nº 001/2021</t>
    </r>
    <r>
      <rPr>
        <sz val="10"/>
        <color theme="1"/>
        <rFont val="Calibri"/>
        <family val="2"/>
        <scheme val="minor"/>
      </rPr>
      <t xml:space="preserve">, </t>
    </r>
    <r>
      <rPr>
        <u/>
        <sz val="10"/>
        <color theme="1"/>
        <rFont val="Calibri"/>
        <family val="2"/>
        <scheme val="minor"/>
      </rPr>
      <t>Onde se lê</t>
    </r>
    <r>
      <rPr>
        <sz val="10"/>
        <color theme="1"/>
        <rFont val="Calibri"/>
        <family val="2"/>
        <scheme val="minor"/>
      </rPr>
      <t xml:space="preserve">: no item </t>
    </r>
    <r>
      <rPr>
        <b/>
        <sz val="10"/>
        <color theme="1"/>
        <rFont val="Calibri"/>
        <family val="2"/>
        <scheme val="minor"/>
      </rPr>
      <t>II</t>
    </r>
    <r>
      <rPr>
        <sz val="10"/>
        <color theme="1"/>
        <rFont val="Calibri"/>
        <family val="2"/>
        <scheme val="minor"/>
      </rPr>
      <t xml:space="preserve"> - </t>
    </r>
    <r>
      <rPr>
        <b/>
        <u/>
        <sz val="10"/>
        <color theme="1"/>
        <rFont val="Calibri"/>
        <family val="2"/>
        <scheme val="minor"/>
      </rPr>
      <t>01/02/2021 a 02/03/2021</t>
    </r>
    <r>
      <rPr>
        <sz val="10"/>
        <color theme="1"/>
        <rFont val="Calibri"/>
        <family val="2"/>
        <scheme val="minor"/>
      </rPr>
      <t xml:space="preserve"> e </t>
    </r>
    <r>
      <rPr>
        <b/>
        <u/>
        <sz val="10"/>
        <color theme="1"/>
        <rFont val="Calibri"/>
        <family val="2"/>
        <scheme val="minor"/>
      </rPr>
      <t>03/03/2021 a 30/07/2021</t>
    </r>
    <r>
      <rPr>
        <sz val="10"/>
        <color theme="1"/>
        <rFont val="Calibri"/>
        <family val="2"/>
        <scheme val="minor"/>
      </rPr>
      <t xml:space="preserve">, </t>
    </r>
    <r>
      <rPr>
        <u/>
        <sz val="10"/>
        <color theme="1"/>
        <rFont val="Calibri"/>
        <family val="2"/>
        <scheme val="minor"/>
      </rPr>
      <t>Leia-se</t>
    </r>
    <r>
      <rPr>
        <sz val="10"/>
        <color theme="1"/>
        <rFont val="Calibri"/>
        <family val="2"/>
        <scheme val="minor"/>
      </rPr>
      <t xml:space="preserve">:
</t>
    </r>
    <r>
      <rPr>
        <b/>
        <u/>
        <sz val="10"/>
        <color theme="1"/>
        <rFont val="Calibri"/>
        <family val="2"/>
        <scheme val="minor"/>
      </rPr>
      <t>31/01/2021 a 01/03/2021</t>
    </r>
    <r>
      <rPr>
        <sz val="10"/>
        <color theme="1"/>
        <rFont val="Calibri"/>
        <family val="2"/>
        <scheme val="minor"/>
      </rPr>
      <t xml:space="preserve"> e </t>
    </r>
    <r>
      <rPr>
        <b/>
        <u/>
        <sz val="10"/>
        <color theme="1"/>
        <rFont val="Calibri"/>
        <family val="2"/>
        <scheme val="minor"/>
      </rPr>
      <t>02/03/2021 a 30/04/2021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republicação</t>
    </r>
    <r>
      <rPr>
        <sz val="10"/>
        <color theme="1"/>
        <rFont val="Calibri"/>
        <family val="2"/>
        <scheme val="minor"/>
      </rPr>
      <t xml:space="preserve"> do </t>
    </r>
    <r>
      <rPr>
        <b/>
        <sz val="10"/>
        <color theme="1"/>
        <rFont val="Calibri"/>
        <family val="2"/>
        <scheme val="minor"/>
      </rPr>
      <t>DOE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>089</t>
    </r>
    <r>
      <rPr>
        <sz val="10"/>
        <color theme="1"/>
        <rFont val="Calibri"/>
        <family val="2"/>
        <scheme val="minor"/>
      </rPr>
      <t xml:space="preserve">, de </t>
    </r>
    <r>
      <rPr>
        <b/>
        <sz val="10"/>
        <color theme="1"/>
        <rFont val="Calibri"/>
        <family val="2"/>
        <scheme val="minor"/>
      </rPr>
      <t xml:space="preserve">11/01/2021, (Retificado por conta da </t>
    </r>
    <r>
      <rPr>
        <b/>
        <u/>
        <sz val="10"/>
        <color rgb="FFFF0000"/>
        <rFont val="Calibri"/>
        <family val="2"/>
        <scheme val="minor"/>
      </rPr>
      <t>Campanha da Febre Aftosa Mês de Maio</t>
    </r>
    <r>
      <rPr>
        <sz val="10"/>
        <color theme="1"/>
        <rFont val="Calibri"/>
        <family val="2"/>
        <scheme val="minor"/>
      </rPr>
      <t>.(</t>
    </r>
    <r>
      <rPr>
        <b/>
        <sz val="10"/>
        <color theme="1"/>
        <rFont val="Calibri"/>
        <family val="2"/>
        <scheme val="minor"/>
      </rPr>
      <t>GALC</t>
    </r>
    <r>
      <rPr>
        <sz val="10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</si>
  <si>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CADASTRO-RH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EM 11/06/2021</t>
    </r>
  </si>
  <si>
    <r>
      <t>(</t>
    </r>
    <r>
      <rPr>
        <sz val="11"/>
        <color rgb="FFFF0000"/>
        <rFont val="Calibri"/>
        <family val="2"/>
        <scheme val="minor"/>
      </rPr>
      <t>****</t>
    </r>
    <r>
      <rPr>
        <sz val="11"/>
        <color theme="1"/>
        <rFont val="Calibri"/>
        <family val="2"/>
        <scheme val="minor"/>
      </rPr>
      <t xml:space="preserve">) O servidor comissionado  Dr. </t>
    </r>
    <r>
      <rPr>
        <b/>
        <sz val="11"/>
        <color theme="1"/>
        <rFont val="Calibri"/>
        <family val="2"/>
        <scheme val="minor"/>
      </rPr>
      <t>José Ayron da Silva Pinto</t>
    </r>
    <r>
      <rPr>
        <sz val="11"/>
        <color theme="1"/>
        <rFont val="Calibri"/>
        <family val="2"/>
        <scheme val="minor"/>
      </rPr>
      <t xml:space="preserve">, assumiu como titular desta pasta, a partir de 01/04/2021, conforme  ato nº </t>
    </r>
    <r>
      <rPr>
        <b/>
        <sz val="11"/>
        <color theme="1"/>
        <rFont val="Calibri"/>
        <family val="2"/>
        <scheme val="minor"/>
      </rPr>
      <t>1.462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16/04/2021 do Governador do Estado</t>
    </r>
    <r>
      <rPr>
        <sz val="11"/>
        <color theme="1"/>
        <rFont val="Calibri"/>
        <family val="2"/>
        <scheme val="minor"/>
      </rPr>
      <t xml:space="preserve">, publicado no DOE nº </t>
    </r>
    <r>
      <rPr>
        <b/>
        <sz val="11"/>
        <color theme="1"/>
        <rFont val="Calibri"/>
        <family val="2"/>
        <scheme val="minor"/>
      </rPr>
      <t>074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17/04/2021</t>
    </r>
    <r>
      <rPr>
        <sz val="11"/>
        <color theme="1"/>
        <rFont val="Calibri"/>
        <family val="2"/>
        <scheme val="minor"/>
      </rPr>
      <t>. 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</si>
  <si>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sz val="11"/>
        <color rgb="FFFF0000"/>
        <rFont val="Calibri"/>
        <family val="2"/>
        <scheme val="minor"/>
      </rPr>
      <t>*****</t>
    </r>
    <r>
      <rPr>
        <sz val="11"/>
        <color theme="1"/>
        <rFont val="Calibri"/>
        <family val="2"/>
        <scheme val="minor"/>
      </rPr>
      <t xml:space="preserve">) De  ordem do Diretor Presidente desta  Autarquia, o servidor  </t>
    </r>
    <r>
      <rPr>
        <b/>
        <sz val="11"/>
        <color theme="1"/>
        <rFont val="Calibri"/>
        <family val="2"/>
        <scheme val="minor"/>
      </rPr>
      <t>Nelson  de Carvalho Paranhos Neto</t>
    </r>
    <r>
      <rPr>
        <sz val="11"/>
        <color theme="1"/>
        <rFont val="Calibri"/>
        <family val="2"/>
        <scheme val="minor"/>
      </rPr>
      <t xml:space="preserve">, se encontra respondendo pela Gerência Regional de Caruaru, em face do titular se encontrar enfermo, conforme portaria </t>
    </r>
    <r>
      <rPr>
        <b/>
        <sz val="11"/>
        <color theme="1"/>
        <rFont val="Calibri"/>
        <family val="2"/>
        <scheme val="minor"/>
      </rPr>
      <t>ADAGRO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028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07/05/2021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publicação</t>
    </r>
    <r>
      <rPr>
        <sz val="11"/>
        <color theme="1"/>
        <rFont val="Calibri"/>
        <family val="2"/>
        <scheme val="minor"/>
      </rPr>
      <t xml:space="preserve"> do DOE nº </t>
    </r>
    <r>
      <rPr>
        <b/>
        <sz val="11"/>
        <color theme="1"/>
        <rFont val="Calibri"/>
        <family val="2"/>
        <scheme val="minor"/>
      </rPr>
      <t>089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11/05/2021</t>
    </r>
    <r>
      <rPr>
        <sz val="11"/>
        <color theme="1"/>
        <rFont val="Calibri"/>
        <family val="2"/>
        <scheme val="minor"/>
      </rPr>
      <t>.</t>
    </r>
  </si>
  <si>
    <t>Assesso r Técnico de Apoio à Procuradoria Geral do Estado (*) (******)</t>
  </si>
  <si>
    <t>028.055.574-17</t>
  </si>
  <si>
    <t>Valmir Oliveira da Silva Júnior</t>
  </si>
  <si>
    <t>336.332-5</t>
  </si>
  <si>
    <r>
      <t>Assesso r Técnico de Apoio à Procuradoria Geral do Estado (</t>
    </r>
    <r>
      <rPr>
        <b/>
        <i/>
        <sz val="9"/>
        <color rgb="FFFF0000"/>
        <rFont val="Calibri"/>
        <family val="2"/>
        <scheme val="minor"/>
      </rPr>
      <t>*</t>
    </r>
    <r>
      <rPr>
        <b/>
        <i/>
        <sz val="9"/>
        <rFont val="Calibri"/>
        <family val="2"/>
        <scheme val="minor"/>
      </rPr>
      <t>) (</t>
    </r>
    <r>
      <rPr>
        <b/>
        <i/>
        <sz val="9"/>
        <color rgb="FFFF0000"/>
        <rFont val="Calibri"/>
        <family val="2"/>
        <scheme val="minor"/>
      </rPr>
      <t>******</t>
    </r>
    <r>
      <rPr>
        <b/>
        <i/>
        <sz val="9"/>
        <rFont val="Calibri"/>
        <family val="2"/>
        <scheme val="minor"/>
      </rPr>
      <t>)</t>
    </r>
  </si>
  <si>
    <r>
      <t>Gerente Regional de Recife(</t>
    </r>
    <r>
      <rPr>
        <i/>
        <sz val="9"/>
        <color rgb="FFFF0000"/>
        <rFont val="Calibri"/>
        <family val="2"/>
        <scheme val="minor"/>
      </rPr>
      <t>*****</t>
    </r>
    <r>
      <rPr>
        <i/>
        <sz val="9"/>
        <rFont val="Calibri"/>
        <family val="2"/>
        <scheme val="minor"/>
      </rPr>
      <t>)</t>
    </r>
  </si>
  <si>
    <t>Gerente Regional de Caruaru</t>
  </si>
  <si>
    <r>
      <t>(</t>
    </r>
    <r>
      <rPr>
        <sz val="10"/>
        <color rgb="FFFF0000"/>
        <rFont val="Calibri"/>
        <family val="2"/>
        <scheme val="minor"/>
      </rPr>
      <t>****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De  ordem do Diretor Presidente desta  Autarquia: </t>
    </r>
    <r>
      <rPr>
        <b/>
        <u/>
        <sz val="10"/>
        <color theme="1"/>
        <rFont val="Calibri"/>
        <family val="2"/>
        <scheme val="minor"/>
      </rPr>
      <t>Maria Eugênia Soriano Ferreira Nunes</t>
    </r>
    <r>
      <rPr>
        <sz val="10"/>
        <color theme="1"/>
        <rFont val="Calibri"/>
        <family val="2"/>
        <scheme val="minor"/>
      </rPr>
      <t xml:space="preserve">, matrícula nº </t>
    </r>
    <r>
      <rPr>
        <b/>
        <sz val="10"/>
        <color theme="1"/>
        <rFont val="Calibri"/>
        <family val="2"/>
        <scheme val="minor"/>
      </rPr>
      <t>359.159-1</t>
    </r>
    <r>
      <rPr>
        <sz val="10"/>
        <color theme="1"/>
        <rFont val="Calibri"/>
        <family val="2"/>
        <scheme val="minor"/>
      </rPr>
      <t xml:space="preserve">, está </t>
    </r>
    <r>
      <rPr>
        <b/>
        <u/>
        <sz val="10"/>
        <color theme="1"/>
        <rFont val="Calibri"/>
        <family val="2"/>
        <scheme val="minor"/>
      </rPr>
      <t>respondendo por 210 (duzentos e dez) dias</t>
    </r>
    <r>
      <rPr>
        <sz val="10"/>
        <color theme="1"/>
        <rFont val="Calibri"/>
        <family val="2"/>
        <scheme val="minor"/>
      </rPr>
      <t xml:space="preserve">, nos períodos de </t>
    </r>
    <r>
      <rPr>
        <b/>
        <u/>
        <sz val="10"/>
        <color theme="1"/>
        <rFont val="Calibri"/>
        <family val="2"/>
        <scheme val="minor"/>
      </rPr>
      <t>01/02/2021 a 02/03/2021</t>
    </r>
    <r>
      <rPr>
        <sz val="10"/>
        <color theme="1"/>
        <rFont val="Calibri"/>
        <family val="2"/>
        <scheme val="minor"/>
      </rPr>
      <t xml:space="preserve"> e </t>
    </r>
    <r>
      <rPr>
        <b/>
        <u/>
        <sz val="10"/>
        <color rgb="FFFF0000"/>
        <rFont val="Calibri"/>
        <family val="2"/>
        <scheme val="minor"/>
      </rPr>
      <t>03/03/2021 a 30/07/2021</t>
    </r>
    <r>
      <rPr>
        <sz val="10"/>
        <color theme="1"/>
        <rFont val="Calibri"/>
        <family val="2"/>
        <scheme val="minor"/>
      </rPr>
      <t>, enquanto durar o impedimento do titular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Marcos Antônio Duarte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, que se encontra em </t>
    </r>
    <r>
      <rPr>
        <b/>
        <u/>
        <sz val="10"/>
        <color theme="1"/>
        <rFont val="Calibri"/>
        <family val="2"/>
        <scheme val="minor"/>
      </rPr>
      <t>gozo de férias e licença Prêmio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conforme portaria</t>
    </r>
    <r>
      <rPr>
        <b/>
        <sz val="10"/>
        <color theme="1"/>
        <rFont val="Calibri"/>
        <family val="2"/>
        <scheme val="minor"/>
      </rPr>
      <t xml:space="preserve"> ADAGRO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 xml:space="preserve">001 </t>
    </r>
    <r>
      <rPr>
        <sz val="10"/>
        <color theme="1"/>
        <rFont val="Calibri"/>
        <family val="2"/>
        <scheme val="minor"/>
      </rPr>
      <t>de</t>
    </r>
    <r>
      <rPr>
        <b/>
        <sz val="10"/>
        <color theme="1"/>
        <rFont val="Calibri"/>
        <family val="2"/>
        <scheme val="minor"/>
      </rPr>
      <t xml:space="preserve"> 19/01/2021</t>
    </r>
    <r>
      <rPr>
        <sz val="10"/>
        <color theme="1"/>
        <rFont val="Calibri"/>
        <family val="2"/>
        <scheme val="minor"/>
      </rPr>
      <t xml:space="preserve"> publicado no </t>
    </r>
    <r>
      <rPr>
        <b/>
        <sz val="10"/>
        <color theme="1"/>
        <rFont val="Calibri"/>
        <family val="2"/>
        <scheme val="minor"/>
      </rPr>
      <t>DOE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>012</t>
    </r>
    <r>
      <rPr>
        <sz val="10"/>
        <color theme="1"/>
        <rFont val="Calibri"/>
        <family val="2"/>
        <scheme val="minor"/>
      </rPr>
      <t xml:space="preserve"> de </t>
    </r>
    <r>
      <rPr>
        <b/>
        <sz val="10"/>
        <color theme="1"/>
        <rFont val="Calibri"/>
        <family val="2"/>
        <scheme val="minor"/>
      </rPr>
      <t>20/01/2021</t>
    </r>
    <r>
      <rPr>
        <sz val="10"/>
        <color theme="1"/>
        <rFont val="Calibri"/>
        <family val="2"/>
        <scheme val="minor"/>
      </rPr>
      <t>. (</t>
    </r>
    <r>
      <rPr>
        <b/>
        <sz val="10"/>
        <color theme="1"/>
        <rFont val="Calibri"/>
        <family val="2"/>
        <scheme val="minor"/>
      </rPr>
      <t>GALC</t>
    </r>
    <r>
      <rPr>
        <sz val="10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</si>
  <si>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CADASTRO-RH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EM 01/05/2021</t>
    </r>
  </si>
  <si>
    <r>
      <t>(</t>
    </r>
    <r>
      <rPr>
        <sz val="11"/>
        <color rgb="FFFF0000"/>
        <rFont val="Calibri"/>
        <family val="2"/>
        <scheme val="minor"/>
      </rPr>
      <t>***</t>
    </r>
    <r>
      <rPr>
        <sz val="11"/>
        <color theme="1"/>
        <rFont val="Calibri"/>
        <family val="2"/>
        <scheme val="minor"/>
      </rPr>
      <t xml:space="preserve">) </t>
    </r>
    <r>
      <rPr>
        <b/>
        <u/>
        <sz val="11"/>
        <color theme="1"/>
        <rFont val="Calibri"/>
        <family val="2"/>
        <scheme val="minor"/>
      </rPr>
      <t>Manuel Eugênio da Mota Silveira Filho</t>
    </r>
    <r>
      <rPr>
        <sz val="11"/>
        <color theme="1"/>
        <rFont val="Calibri"/>
        <family val="2"/>
        <scheme val="minor"/>
      </rPr>
      <t xml:space="preserve">, assumiu como titular desta pasta a partir do dia </t>
    </r>
    <r>
      <rPr>
        <b/>
        <u/>
        <sz val="11"/>
        <color theme="1"/>
        <rFont val="Calibri"/>
        <family val="2"/>
        <scheme val="minor"/>
      </rPr>
      <t>15/03/2021</t>
    </r>
    <r>
      <rPr>
        <sz val="11"/>
        <color theme="1"/>
        <rFont val="Calibri"/>
        <family val="2"/>
        <scheme val="minor"/>
      </rPr>
      <t xml:space="preserve">, conforme </t>
    </r>
    <r>
      <rPr>
        <b/>
        <sz val="11"/>
        <color theme="1"/>
        <rFont val="Calibri"/>
        <family val="2"/>
        <scheme val="minor"/>
      </rPr>
      <t>portaria ADAGRO</t>
    </r>
    <r>
      <rPr>
        <sz val="11"/>
        <color theme="1"/>
        <rFont val="Calibri"/>
        <family val="2"/>
        <scheme val="minor"/>
      </rPr>
      <t xml:space="preserve"> nº </t>
    </r>
    <r>
      <rPr>
        <b/>
        <u/>
        <sz val="11"/>
        <color theme="1"/>
        <rFont val="Calibri"/>
        <family val="2"/>
        <scheme val="minor"/>
      </rPr>
      <t>010</t>
    </r>
    <r>
      <rPr>
        <sz val="11"/>
        <color theme="1"/>
        <rFont val="Calibri"/>
        <family val="2"/>
        <scheme val="minor"/>
      </rPr>
      <t xml:space="preserve"> de </t>
    </r>
    <r>
      <rPr>
        <b/>
        <u/>
        <sz val="11"/>
        <color theme="1"/>
        <rFont val="Calibri"/>
        <family val="2"/>
        <scheme val="minor"/>
      </rPr>
      <t>16/03/2021</t>
    </r>
    <r>
      <rPr>
        <sz val="11"/>
        <color theme="1"/>
        <rFont val="Calibri"/>
        <family val="2"/>
        <scheme val="minor"/>
      </rPr>
      <t xml:space="preserve">, publicado no </t>
    </r>
    <r>
      <rPr>
        <b/>
        <sz val="11"/>
        <color theme="1"/>
        <rFont val="Calibri"/>
        <family val="2"/>
        <scheme val="minor"/>
      </rPr>
      <t>DOE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52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17/03/2021</t>
    </r>
    <r>
      <rPr>
        <sz val="11"/>
        <color theme="1"/>
        <rFont val="Calibri"/>
        <family val="2"/>
        <scheme val="minor"/>
      </rPr>
      <t>. 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</si>
  <si>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sz val="11"/>
        <color rgb="FFFF0000"/>
        <rFont val="Calibri"/>
        <family val="2"/>
        <scheme val="minor"/>
      </rPr>
      <t>****</t>
    </r>
    <r>
      <rPr>
        <sz val="11"/>
        <color theme="1"/>
        <rFont val="Calibri"/>
        <family val="2"/>
        <scheme val="minor"/>
      </rPr>
      <t xml:space="preserve">) De  ordem do Diretor Presidente desta  Autarquia: </t>
    </r>
    <r>
      <rPr>
        <b/>
        <u/>
        <sz val="11"/>
        <color theme="1"/>
        <rFont val="Calibri"/>
        <family val="2"/>
        <scheme val="minor"/>
      </rPr>
      <t>José Lopes da Silva Júnior</t>
    </r>
    <r>
      <rPr>
        <sz val="11"/>
        <color theme="1"/>
        <rFont val="Calibri"/>
        <family val="2"/>
        <scheme val="minor"/>
      </rPr>
      <t xml:space="preserve">, matricula nº </t>
    </r>
    <r>
      <rPr>
        <b/>
        <sz val="11"/>
        <color theme="1"/>
        <rFont val="Calibri"/>
        <family val="2"/>
        <scheme val="minor"/>
      </rPr>
      <t>335.581-0</t>
    </r>
    <r>
      <rPr>
        <sz val="11"/>
        <color theme="1"/>
        <rFont val="Calibri"/>
        <family val="2"/>
        <scheme val="minor"/>
      </rPr>
      <t xml:space="preserve">, se encontra respondendo pela </t>
    </r>
    <r>
      <rPr>
        <b/>
        <u/>
        <sz val="11"/>
        <color theme="1"/>
        <rFont val="Calibri"/>
        <family val="2"/>
        <scheme val="minor"/>
      </rPr>
      <t>Gerência Regional de Recife</t>
    </r>
    <r>
      <rPr>
        <sz val="11"/>
        <color theme="1"/>
        <rFont val="Calibri"/>
        <family val="2"/>
        <scheme val="minor"/>
      </rPr>
      <t xml:space="preserve">, no período de </t>
    </r>
    <r>
      <rPr>
        <b/>
        <u/>
        <sz val="11"/>
        <color theme="1"/>
        <rFont val="Calibri"/>
        <family val="2"/>
        <scheme val="minor"/>
      </rPr>
      <t xml:space="preserve">01/03/2021 até </t>
    </r>
    <r>
      <rPr>
        <b/>
        <u/>
        <sz val="11"/>
        <color rgb="FFFF0000"/>
        <rFont val="Calibri"/>
        <family val="2"/>
        <scheme val="minor"/>
      </rPr>
      <t>29/04/2021</t>
    </r>
    <r>
      <rPr>
        <sz val="11"/>
        <color theme="1"/>
        <rFont val="Calibri"/>
        <family val="2"/>
        <scheme val="minor"/>
      </rPr>
      <t xml:space="preserve">, em virturde de seu titular </t>
    </r>
    <r>
      <rPr>
        <b/>
        <u/>
        <sz val="11"/>
        <color theme="1"/>
        <rFont val="Calibri"/>
        <family val="2"/>
        <scheme val="minor"/>
      </rPr>
      <t>José Aurélio da Costa Galindo</t>
    </r>
    <r>
      <rPr>
        <sz val="11"/>
        <color theme="1"/>
        <rFont val="Calibri"/>
        <family val="2"/>
        <scheme val="minor"/>
      </rPr>
      <t>, mat , está de gozo</t>
    </r>
    <r>
      <rPr>
        <u/>
        <sz val="11"/>
        <color theme="1"/>
        <rFont val="Calibri"/>
        <family val="2"/>
        <scheme val="minor"/>
      </rPr>
      <t xml:space="preserve"> de </t>
    </r>
    <r>
      <rPr>
        <b/>
        <u/>
        <sz val="11"/>
        <color theme="1"/>
        <rFont val="Calibri"/>
        <family val="2"/>
        <scheme val="minor"/>
      </rPr>
      <t>Férias e de Licença-Prêmio</t>
    </r>
    <r>
      <rPr>
        <sz val="11"/>
        <color theme="1"/>
        <rFont val="Calibri"/>
        <family val="2"/>
        <scheme val="minor"/>
      </rPr>
      <t xml:space="preserve">, conforme </t>
    </r>
    <r>
      <rPr>
        <b/>
        <sz val="11"/>
        <color theme="1"/>
        <rFont val="Calibri"/>
        <family val="2"/>
        <scheme val="minor"/>
      </rPr>
      <t>portaria ADAGRO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005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01/03/2021</t>
    </r>
    <r>
      <rPr>
        <sz val="11"/>
        <color theme="1"/>
        <rFont val="Calibri"/>
        <family val="2"/>
        <scheme val="minor"/>
      </rPr>
      <t xml:space="preserve">, publicado no </t>
    </r>
    <r>
      <rPr>
        <b/>
        <sz val="11"/>
        <color theme="1"/>
        <rFont val="Calibri"/>
        <family val="2"/>
        <scheme val="minor"/>
      </rPr>
      <t>DOE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41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02/03/2021</t>
    </r>
    <r>
      <rPr>
        <sz val="11"/>
        <color theme="1"/>
        <rFont val="Calibri"/>
        <family val="2"/>
        <scheme val="minor"/>
      </rPr>
      <t>. 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 xml:space="preserve">)   </t>
    </r>
  </si>
  <si>
    <r>
      <t xml:space="preserve">(******) O servidor comissionado  Dr. </t>
    </r>
    <r>
      <rPr>
        <b/>
        <sz val="11"/>
        <color theme="1"/>
        <rFont val="Calibri"/>
        <family val="2"/>
        <scheme val="minor"/>
      </rPr>
      <t>Valmir de Oliveira da Silva Júnior</t>
    </r>
    <r>
      <rPr>
        <sz val="11"/>
        <color theme="1"/>
        <rFont val="Calibri"/>
        <family val="2"/>
        <scheme val="minor"/>
      </rPr>
      <t xml:space="preserve"> só permaneceu nesse cargo em comissão até o dia </t>
    </r>
    <r>
      <rPr>
        <b/>
        <u/>
        <sz val="11"/>
        <color rgb="FFFF0000"/>
        <rFont val="Calibri"/>
        <family val="2"/>
        <scheme val="minor"/>
      </rPr>
      <t>31/03/2021</t>
    </r>
    <r>
      <rPr>
        <sz val="11"/>
        <color theme="1"/>
        <rFont val="Calibri"/>
        <family val="2"/>
        <scheme val="minor"/>
      </rPr>
      <t xml:space="preserve">, mesmo que o ato tenha saído no dia </t>
    </r>
    <r>
      <rPr>
        <b/>
        <u/>
        <sz val="11"/>
        <color theme="1"/>
        <rFont val="Calibri"/>
        <family val="2"/>
        <scheme val="minor"/>
      </rPr>
      <t>17/04/2021</t>
    </r>
    <r>
      <rPr>
        <sz val="11"/>
        <color theme="1"/>
        <rFont val="Calibri"/>
        <family val="2"/>
        <scheme val="minor"/>
      </rPr>
      <t xml:space="preserve">. </t>
    </r>
    <r>
      <rPr>
        <b/>
        <u/>
        <sz val="11"/>
        <color theme="1"/>
        <rFont val="Calibri"/>
        <family val="2"/>
        <scheme val="minor"/>
      </rPr>
      <t>José Ayron da Silva Pinto</t>
    </r>
    <r>
      <rPr>
        <sz val="11"/>
        <color theme="1"/>
        <rFont val="Calibri"/>
        <family val="2"/>
        <scheme val="minor"/>
      </rPr>
      <t xml:space="preserve"> assumiu como titular desta pasta, conforme  ato nº </t>
    </r>
    <r>
      <rPr>
        <b/>
        <sz val="11"/>
        <color theme="1"/>
        <rFont val="Calibri"/>
        <family val="2"/>
        <scheme val="minor"/>
      </rPr>
      <t>1.462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16/04/2021</t>
    </r>
    <r>
      <rPr>
        <sz val="11"/>
        <color theme="1"/>
        <rFont val="Calibri"/>
        <family val="2"/>
        <scheme val="minor"/>
      </rPr>
      <t xml:space="preserve">, publicado no DOE nº </t>
    </r>
    <r>
      <rPr>
        <b/>
        <sz val="11"/>
        <color theme="1"/>
        <rFont val="Calibri"/>
        <family val="2"/>
        <scheme val="minor"/>
      </rPr>
      <t>074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17/04/2021</t>
    </r>
    <r>
      <rPr>
        <sz val="11"/>
        <color theme="1"/>
        <rFont val="Calibri"/>
        <family val="2"/>
        <scheme val="minor"/>
      </rPr>
      <t>. 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>)</t>
    </r>
  </si>
  <si>
    <r>
      <t>Assesso r Técnico de Apoio à Procuradoria Geral do Estado (</t>
    </r>
    <r>
      <rPr>
        <b/>
        <i/>
        <sz val="9"/>
        <color rgb="FFFF0000"/>
        <rFont val="Calibri"/>
        <family val="2"/>
        <scheme val="minor"/>
      </rPr>
      <t>*</t>
    </r>
    <r>
      <rPr>
        <b/>
        <i/>
        <sz val="9"/>
        <rFont val="Calibri"/>
        <family val="2"/>
        <scheme val="minor"/>
      </rPr>
      <t>)</t>
    </r>
  </si>
  <si>
    <t>Gerente Regional de Palmares (***) (***a)</t>
  </si>
  <si>
    <t>069.762.554-00</t>
  </si>
  <si>
    <t>Heronides Viega da Silva</t>
  </si>
  <si>
    <t>087.362-4</t>
  </si>
  <si>
    <r>
      <t>Gerente Regional de Palmares (**</t>
    </r>
    <r>
      <rPr>
        <b/>
        <i/>
        <sz val="9"/>
        <rFont val="Calibri"/>
        <family val="2"/>
        <scheme val="minor"/>
      </rPr>
      <t>*</t>
    </r>
    <r>
      <rPr>
        <i/>
        <sz val="9"/>
        <rFont val="Calibri"/>
        <family val="2"/>
        <scheme val="minor"/>
      </rPr>
      <t>) (***a)</t>
    </r>
  </si>
  <si>
    <t>008.659.184-30</t>
  </si>
  <si>
    <r>
      <t>(</t>
    </r>
    <r>
      <rPr>
        <b/>
        <sz val="10"/>
        <color rgb="FFFF0000"/>
        <rFont val="Calibri"/>
        <family val="2"/>
        <scheme val="minor"/>
      </rPr>
      <t>***</t>
    </r>
    <r>
      <rPr>
        <sz val="10"/>
        <color theme="1"/>
        <rFont val="Calibri"/>
        <family val="2"/>
        <scheme val="minor"/>
      </rPr>
      <t xml:space="preserve">) De  ordem do Diretor Presidente desta  Autarquia: </t>
    </r>
    <r>
      <rPr>
        <b/>
        <u/>
        <sz val="10"/>
        <color theme="1"/>
        <rFont val="Calibri"/>
        <family val="2"/>
        <scheme val="minor"/>
      </rPr>
      <t>Manoel Eugênio da Mota Silveira Filho</t>
    </r>
    <r>
      <rPr>
        <sz val="10"/>
        <color theme="1"/>
        <rFont val="Calibri"/>
        <family val="2"/>
        <scheme val="minor"/>
      </rPr>
      <t xml:space="preserve">, matrícula nº 335.578-0, está </t>
    </r>
    <r>
      <rPr>
        <b/>
        <sz val="10"/>
        <color theme="1"/>
        <rFont val="Calibri"/>
        <family val="2"/>
        <scheme val="minor"/>
      </rPr>
      <t>respondendo por 60 (sessenta) dias</t>
    </r>
    <r>
      <rPr>
        <sz val="10"/>
        <color theme="1"/>
        <rFont val="Calibri"/>
        <family val="2"/>
        <scheme val="minor"/>
      </rPr>
      <t xml:space="preserve">, no período de </t>
    </r>
    <r>
      <rPr>
        <b/>
        <u/>
        <sz val="10"/>
        <color theme="1"/>
        <rFont val="Calibri"/>
        <family val="2"/>
        <scheme val="minor"/>
      </rPr>
      <t>14/01/2021 a 13/02/2021</t>
    </r>
    <r>
      <rPr>
        <b/>
        <sz val="10"/>
        <color theme="1"/>
        <rFont val="Calibri"/>
        <family val="2"/>
        <scheme val="minor"/>
      </rPr>
      <t xml:space="preserve"> e </t>
    </r>
    <r>
      <rPr>
        <b/>
        <u/>
        <sz val="10"/>
        <color theme="1"/>
        <rFont val="Calibri"/>
        <family val="2"/>
        <scheme val="minor"/>
      </rPr>
      <t>13/02/2021 a 14/03/2021</t>
    </r>
    <r>
      <rPr>
        <sz val="10"/>
        <color theme="1"/>
        <rFont val="Calibri"/>
        <family val="2"/>
        <scheme val="minor"/>
      </rPr>
      <t xml:space="preserve">, enquanto durar </t>
    </r>
    <r>
      <rPr>
        <b/>
        <sz val="10"/>
        <color theme="1"/>
        <rFont val="Calibri"/>
        <family val="2"/>
        <scheme val="minor"/>
      </rPr>
      <t xml:space="preserve">o </t>
    </r>
    <r>
      <rPr>
        <sz val="10"/>
        <color theme="1"/>
        <rFont val="Calibri"/>
        <family val="2"/>
        <scheme val="minor"/>
      </rPr>
      <t>impedimento da titular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Heronides Viega da Silva</t>
    </r>
    <r>
      <rPr>
        <sz val="10"/>
        <color theme="1"/>
        <rFont val="Calibri"/>
        <family val="2"/>
        <scheme val="minor"/>
      </rPr>
      <t xml:space="preserve">, que se encontra em </t>
    </r>
    <r>
      <rPr>
        <b/>
        <sz val="10"/>
        <color theme="1"/>
        <rFont val="Calibri"/>
        <family val="2"/>
        <scheme val="minor"/>
      </rPr>
      <t xml:space="preserve">gozo de </t>
    </r>
    <r>
      <rPr>
        <b/>
        <u/>
        <sz val="10"/>
        <color theme="1"/>
        <rFont val="Calibri"/>
        <family val="2"/>
        <scheme val="minor"/>
      </rPr>
      <t>férias</t>
    </r>
    <r>
      <rPr>
        <b/>
        <sz val="10"/>
        <color theme="1"/>
        <rFont val="Calibri"/>
        <family val="2"/>
        <scheme val="minor"/>
      </rPr>
      <t xml:space="preserve"> exercícios de </t>
    </r>
    <r>
      <rPr>
        <b/>
        <u/>
        <sz val="10"/>
        <color theme="1"/>
        <rFont val="Calibri"/>
        <family val="2"/>
        <scheme val="minor"/>
      </rPr>
      <t>2020 e 2021</t>
    </r>
    <r>
      <rPr>
        <sz val="10"/>
        <color theme="1"/>
        <rFont val="Calibri"/>
        <family val="2"/>
        <scheme val="minor"/>
      </rPr>
      <t>, conforme portaria</t>
    </r>
    <r>
      <rPr>
        <b/>
        <sz val="10"/>
        <color theme="1"/>
        <rFont val="Calibri"/>
        <family val="2"/>
        <scheme val="minor"/>
      </rPr>
      <t xml:space="preserve"> ADAGRO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>001 de 19/01/2021</t>
    </r>
    <r>
      <rPr>
        <sz val="10"/>
        <color theme="1"/>
        <rFont val="Calibri"/>
        <family val="2"/>
        <scheme val="minor"/>
      </rPr>
      <t xml:space="preserve"> publicado no </t>
    </r>
    <r>
      <rPr>
        <b/>
        <sz val="10"/>
        <color theme="1"/>
        <rFont val="Calibri"/>
        <family val="2"/>
        <scheme val="minor"/>
      </rPr>
      <t>DOE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>12</t>
    </r>
    <r>
      <rPr>
        <sz val="10"/>
        <color theme="1"/>
        <rFont val="Calibri"/>
        <family val="2"/>
        <scheme val="minor"/>
      </rPr>
      <t xml:space="preserve"> de </t>
    </r>
    <r>
      <rPr>
        <b/>
        <sz val="10"/>
        <color theme="1"/>
        <rFont val="Calibri"/>
        <family val="2"/>
        <scheme val="minor"/>
      </rPr>
      <t>20/01/2021</t>
    </r>
    <r>
      <rPr>
        <sz val="10"/>
        <color theme="1"/>
        <rFont val="Calibri"/>
        <family val="2"/>
        <scheme val="minor"/>
      </rPr>
      <t xml:space="preserve"> - </t>
    </r>
    <r>
      <rPr>
        <b/>
        <sz val="10"/>
        <color theme="1"/>
        <rFont val="Calibri"/>
        <family val="2"/>
        <scheme val="minor"/>
      </rPr>
      <t>ERRATA</t>
    </r>
    <r>
      <rPr>
        <sz val="10"/>
        <color theme="1"/>
        <rFont val="Calibri"/>
        <family val="2"/>
        <scheme val="minor"/>
      </rPr>
      <t xml:space="preserve"> de </t>
    </r>
    <r>
      <rPr>
        <b/>
        <sz val="10"/>
        <color theme="1"/>
        <rFont val="Calibri"/>
        <family val="2"/>
        <scheme val="minor"/>
      </rPr>
      <t>26/01/2021</t>
    </r>
    <r>
      <rPr>
        <sz val="10"/>
        <color theme="1"/>
        <rFont val="Calibri"/>
        <family val="2"/>
        <scheme val="minor"/>
      </rPr>
      <t>. (</t>
    </r>
    <r>
      <rPr>
        <b/>
        <sz val="10"/>
        <color theme="1"/>
        <rFont val="Calibri"/>
        <family val="2"/>
        <scheme val="minor"/>
      </rPr>
      <t>GALC</t>
    </r>
    <r>
      <rPr>
        <sz val="10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</si>
  <si>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CADASTRO-RH</t>
    </r>
    <r>
      <rPr>
        <sz val="11"/>
        <color theme="1"/>
        <rFont val="Calibri"/>
        <family val="2"/>
        <scheme val="minor"/>
      </rPr>
      <t xml:space="preserve">, EM </t>
    </r>
    <r>
      <rPr>
        <b/>
        <sz val="11"/>
        <color theme="1"/>
        <rFont val="Calibri"/>
        <family val="2"/>
        <scheme val="minor"/>
      </rPr>
      <t>12/04/2021</t>
    </r>
  </si>
  <si>
    <r>
      <t>(</t>
    </r>
    <r>
      <rPr>
        <sz val="10"/>
        <color rgb="FFFF0000"/>
        <rFont val="Calibri"/>
        <family val="2"/>
        <scheme val="minor"/>
      </rPr>
      <t>****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De  ordem do Diretor Presidente desta  Autarquia: </t>
    </r>
    <r>
      <rPr>
        <b/>
        <u/>
        <sz val="10"/>
        <color theme="1"/>
        <rFont val="Calibri"/>
        <family val="2"/>
        <scheme val="minor"/>
      </rPr>
      <t>Maria Eugênia Soriano Ferreira Nunes</t>
    </r>
    <r>
      <rPr>
        <sz val="10"/>
        <color theme="1"/>
        <rFont val="Calibri"/>
        <family val="2"/>
        <scheme val="minor"/>
      </rPr>
      <t xml:space="preserve">, matrícula nº </t>
    </r>
    <r>
      <rPr>
        <b/>
        <sz val="10"/>
        <color theme="1"/>
        <rFont val="Calibri"/>
        <family val="2"/>
        <scheme val="minor"/>
      </rPr>
      <t>359.159-1</t>
    </r>
    <r>
      <rPr>
        <sz val="10"/>
        <color theme="1"/>
        <rFont val="Calibri"/>
        <family val="2"/>
        <scheme val="minor"/>
      </rPr>
      <t xml:space="preserve">, está </t>
    </r>
    <r>
      <rPr>
        <b/>
        <u/>
        <sz val="10"/>
        <color theme="1"/>
        <rFont val="Calibri"/>
        <family val="2"/>
        <scheme val="minor"/>
      </rPr>
      <t>respondendo por 210 (duzentos e dez) dias</t>
    </r>
    <r>
      <rPr>
        <sz val="10"/>
        <color theme="1"/>
        <rFont val="Calibri"/>
        <family val="2"/>
        <scheme val="minor"/>
      </rPr>
      <t xml:space="preserve">, nos períodos de </t>
    </r>
    <r>
      <rPr>
        <b/>
        <u/>
        <sz val="10"/>
        <color theme="1"/>
        <rFont val="Calibri"/>
        <family val="2"/>
        <scheme val="minor"/>
      </rPr>
      <t>01/02/2021 a 02/03/2021</t>
    </r>
    <r>
      <rPr>
        <sz val="10"/>
        <color theme="1"/>
        <rFont val="Calibri"/>
        <family val="2"/>
        <scheme val="minor"/>
      </rPr>
      <t xml:space="preserve"> e </t>
    </r>
    <r>
      <rPr>
        <b/>
        <u/>
        <sz val="10"/>
        <color theme="1"/>
        <rFont val="Calibri"/>
        <family val="2"/>
        <scheme val="minor"/>
      </rPr>
      <t>03/03/2021 a 30/07/2021</t>
    </r>
    <r>
      <rPr>
        <sz val="10"/>
        <color theme="1"/>
        <rFont val="Calibri"/>
        <family val="2"/>
        <scheme val="minor"/>
      </rPr>
      <t>, enquanto durar o impedimento do titular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Marcos Antônio Duarte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, que se encontra em </t>
    </r>
    <r>
      <rPr>
        <b/>
        <u/>
        <sz val="10"/>
        <color theme="1"/>
        <rFont val="Calibri"/>
        <family val="2"/>
        <scheme val="minor"/>
      </rPr>
      <t>gozo de férias e licença Prêmio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conforme portaria</t>
    </r>
    <r>
      <rPr>
        <b/>
        <sz val="10"/>
        <color theme="1"/>
        <rFont val="Calibri"/>
        <family val="2"/>
        <scheme val="minor"/>
      </rPr>
      <t xml:space="preserve"> ADAGRO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 xml:space="preserve">001 </t>
    </r>
    <r>
      <rPr>
        <sz val="10"/>
        <color theme="1"/>
        <rFont val="Calibri"/>
        <family val="2"/>
        <scheme val="minor"/>
      </rPr>
      <t>de</t>
    </r>
    <r>
      <rPr>
        <b/>
        <sz val="10"/>
        <color theme="1"/>
        <rFont val="Calibri"/>
        <family val="2"/>
        <scheme val="minor"/>
      </rPr>
      <t xml:space="preserve"> 19/01/2021</t>
    </r>
    <r>
      <rPr>
        <sz val="10"/>
        <color theme="1"/>
        <rFont val="Calibri"/>
        <family val="2"/>
        <scheme val="minor"/>
      </rPr>
      <t xml:space="preserve"> publicado no </t>
    </r>
    <r>
      <rPr>
        <b/>
        <sz val="10"/>
        <color theme="1"/>
        <rFont val="Calibri"/>
        <family val="2"/>
        <scheme val="minor"/>
      </rPr>
      <t>DOE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>012</t>
    </r>
    <r>
      <rPr>
        <sz val="10"/>
        <color theme="1"/>
        <rFont val="Calibri"/>
        <family val="2"/>
        <scheme val="minor"/>
      </rPr>
      <t xml:space="preserve"> de </t>
    </r>
    <r>
      <rPr>
        <b/>
        <sz val="10"/>
        <color theme="1"/>
        <rFont val="Calibri"/>
        <family val="2"/>
        <scheme val="minor"/>
      </rPr>
      <t>20/01/2021</t>
    </r>
    <r>
      <rPr>
        <sz val="10"/>
        <color theme="1"/>
        <rFont val="Calibri"/>
        <family val="2"/>
        <scheme val="minor"/>
      </rPr>
      <t>. (</t>
    </r>
    <r>
      <rPr>
        <b/>
        <sz val="10"/>
        <color theme="1"/>
        <rFont val="Calibri"/>
        <family val="2"/>
        <scheme val="minor"/>
      </rPr>
      <t>GALC</t>
    </r>
    <r>
      <rPr>
        <sz val="10"/>
        <color theme="1"/>
        <rFont val="Calibri"/>
        <family val="2"/>
        <scheme val="minor"/>
      </rPr>
      <t>)</t>
    </r>
  </si>
  <si>
    <r>
      <t>(</t>
    </r>
    <r>
      <rPr>
        <sz val="11"/>
        <color rgb="FFFF0000"/>
        <rFont val="Calibri"/>
        <family val="2"/>
        <scheme val="minor"/>
      </rPr>
      <t>***a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theme="1"/>
        <rFont val="Calibri"/>
        <family val="2"/>
        <scheme val="minor"/>
      </rPr>
      <t>Heronides Viega da Silva</t>
    </r>
    <r>
      <rPr>
        <sz val="11"/>
        <color theme="1"/>
        <rFont val="Calibri"/>
        <family val="2"/>
        <scheme val="minor"/>
      </rPr>
      <t xml:space="preserve"> só permaneceu como titular dessa Regional, até o dia </t>
    </r>
    <r>
      <rPr>
        <b/>
        <u/>
        <sz val="11"/>
        <color theme="1"/>
        <rFont val="Calibri"/>
        <family val="2"/>
        <scheme val="minor"/>
      </rPr>
      <t>14/03/2021</t>
    </r>
    <r>
      <rPr>
        <sz val="11"/>
        <color theme="1"/>
        <rFont val="Calibri"/>
        <family val="2"/>
        <scheme val="minor"/>
      </rPr>
      <t xml:space="preserve">, porque </t>
    </r>
    <r>
      <rPr>
        <b/>
        <u/>
        <sz val="11"/>
        <color theme="1"/>
        <rFont val="Calibri"/>
        <family val="2"/>
        <scheme val="minor"/>
      </rPr>
      <t>Manuel Eugênio da Mota Silveira Filho</t>
    </r>
    <r>
      <rPr>
        <sz val="11"/>
        <color theme="1"/>
        <rFont val="Calibri"/>
        <family val="2"/>
        <scheme val="minor"/>
      </rPr>
      <t xml:space="preserve">, assumiu como titular desta pasta a partir do dia </t>
    </r>
    <r>
      <rPr>
        <b/>
        <u/>
        <sz val="11"/>
        <color theme="1"/>
        <rFont val="Calibri"/>
        <family val="2"/>
        <scheme val="minor"/>
      </rPr>
      <t>15/03/2021</t>
    </r>
    <r>
      <rPr>
        <sz val="11"/>
        <color theme="1"/>
        <rFont val="Calibri"/>
        <family val="2"/>
        <scheme val="minor"/>
      </rPr>
      <t xml:space="preserve">, conforme </t>
    </r>
    <r>
      <rPr>
        <b/>
        <sz val="11"/>
        <color theme="1"/>
        <rFont val="Calibri"/>
        <family val="2"/>
        <scheme val="minor"/>
      </rPr>
      <t>portaria ADAGRO</t>
    </r>
    <r>
      <rPr>
        <sz val="11"/>
        <color theme="1"/>
        <rFont val="Calibri"/>
        <family val="2"/>
        <scheme val="minor"/>
      </rPr>
      <t xml:space="preserve"> nº </t>
    </r>
    <r>
      <rPr>
        <b/>
        <u/>
        <sz val="11"/>
        <color theme="1"/>
        <rFont val="Calibri"/>
        <family val="2"/>
        <scheme val="minor"/>
      </rPr>
      <t>010</t>
    </r>
    <r>
      <rPr>
        <sz val="11"/>
        <color theme="1"/>
        <rFont val="Calibri"/>
        <family val="2"/>
        <scheme val="minor"/>
      </rPr>
      <t xml:space="preserve"> de </t>
    </r>
    <r>
      <rPr>
        <b/>
        <u/>
        <sz val="11"/>
        <color theme="1"/>
        <rFont val="Calibri"/>
        <family val="2"/>
        <scheme val="minor"/>
      </rPr>
      <t>16/03/2021</t>
    </r>
    <r>
      <rPr>
        <sz val="11"/>
        <color theme="1"/>
        <rFont val="Calibri"/>
        <family val="2"/>
        <scheme val="minor"/>
      </rPr>
      <t xml:space="preserve">, publicado no </t>
    </r>
    <r>
      <rPr>
        <b/>
        <sz val="11"/>
        <color theme="1"/>
        <rFont val="Calibri"/>
        <family val="2"/>
        <scheme val="minor"/>
      </rPr>
      <t>DOE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52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17/03/2021</t>
    </r>
    <r>
      <rPr>
        <sz val="11"/>
        <color theme="1"/>
        <rFont val="Calibri"/>
        <family val="2"/>
        <scheme val="minor"/>
      </rPr>
      <t>. 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</si>
  <si>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sz val="11"/>
        <color rgb="FFFF0000"/>
        <rFont val="Calibri"/>
        <family val="2"/>
        <scheme val="minor"/>
      </rPr>
      <t>*****</t>
    </r>
    <r>
      <rPr>
        <sz val="11"/>
        <color theme="1"/>
        <rFont val="Calibri"/>
        <family val="2"/>
        <scheme val="minor"/>
      </rPr>
      <t xml:space="preserve">) De  ordem do Diretor Presidente desta  Autarquia: </t>
    </r>
    <r>
      <rPr>
        <b/>
        <u/>
        <sz val="11"/>
        <color theme="1"/>
        <rFont val="Calibri"/>
        <family val="2"/>
        <scheme val="minor"/>
      </rPr>
      <t>José Lopes da Silva Júnior</t>
    </r>
    <r>
      <rPr>
        <sz val="11"/>
        <color theme="1"/>
        <rFont val="Calibri"/>
        <family val="2"/>
        <scheme val="minor"/>
      </rPr>
      <t xml:space="preserve">, matricula nº </t>
    </r>
    <r>
      <rPr>
        <b/>
        <sz val="11"/>
        <color theme="1"/>
        <rFont val="Calibri"/>
        <family val="2"/>
        <scheme val="minor"/>
      </rPr>
      <t>335.581-0</t>
    </r>
    <r>
      <rPr>
        <sz val="11"/>
        <color theme="1"/>
        <rFont val="Calibri"/>
        <family val="2"/>
        <scheme val="minor"/>
      </rPr>
      <t xml:space="preserve">, se encontra respondendo pela </t>
    </r>
    <r>
      <rPr>
        <b/>
        <u/>
        <sz val="11"/>
        <color theme="1"/>
        <rFont val="Calibri"/>
        <family val="2"/>
        <scheme val="minor"/>
      </rPr>
      <t>Gerência Regional de Recife</t>
    </r>
    <r>
      <rPr>
        <sz val="11"/>
        <color theme="1"/>
        <rFont val="Calibri"/>
        <family val="2"/>
        <scheme val="minor"/>
      </rPr>
      <t xml:space="preserve">, no período de </t>
    </r>
    <r>
      <rPr>
        <b/>
        <u/>
        <sz val="11"/>
        <color theme="1"/>
        <rFont val="Calibri"/>
        <family val="2"/>
        <scheme val="minor"/>
      </rPr>
      <t>01/03/2021 a 29/04/2021</t>
    </r>
    <r>
      <rPr>
        <sz val="11"/>
        <color theme="1"/>
        <rFont val="Calibri"/>
        <family val="2"/>
        <scheme val="minor"/>
      </rPr>
      <t xml:space="preserve">, em virturde de seu titular </t>
    </r>
    <r>
      <rPr>
        <b/>
        <u/>
        <sz val="11"/>
        <color theme="1"/>
        <rFont val="Calibri"/>
        <family val="2"/>
        <scheme val="minor"/>
      </rPr>
      <t>José Aurélio da Costa Galindo</t>
    </r>
    <r>
      <rPr>
        <sz val="11"/>
        <color theme="1"/>
        <rFont val="Calibri"/>
        <family val="2"/>
        <scheme val="minor"/>
      </rPr>
      <t>, mat , está de gozo</t>
    </r>
    <r>
      <rPr>
        <u/>
        <sz val="11"/>
        <color theme="1"/>
        <rFont val="Calibri"/>
        <family val="2"/>
        <scheme val="minor"/>
      </rPr>
      <t xml:space="preserve"> de </t>
    </r>
    <r>
      <rPr>
        <b/>
        <u/>
        <sz val="11"/>
        <color theme="1"/>
        <rFont val="Calibri"/>
        <family val="2"/>
        <scheme val="minor"/>
      </rPr>
      <t>Férias e de Licença-Prêmio</t>
    </r>
    <r>
      <rPr>
        <sz val="11"/>
        <color theme="1"/>
        <rFont val="Calibri"/>
        <family val="2"/>
        <scheme val="minor"/>
      </rPr>
      <t xml:space="preserve">, conforme </t>
    </r>
    <r>
      <rPr>
        <b/>
        <sz val="11"/>
        <color theme="1"/>
        <rFont val="Calibri"/>
        <family val="2"/>
        <scheme val="minor"/>
      </rPr>
      <t>portaria ADAGRO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005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01/03/2021</t>
    </r>
    <r>
      <rPr>
        <sz val="11"/>
        <color theme="1"/>
        <rFont val="Calibri"/>
        <family val="2"/>
        <scheme val="minor"/>
      </rPr>
      <t xml:space="preserve">, publicado no </t>
    </r>
    <r>
      <rPr>
        <b/>
        <sz val="11"/>
        <color theme="1"/>
        <rFont val="Calibri"/>
        <family val="2"/>
        <scheme val="minor"/>
      </rPr>
      <t>DOE</t>
    </r>
    <r>
      <rPr>
        <sz val="11"/>
        <color theme="1"/>
        <rFont val="Calibri"/>
        <family val="2"/>
        <scheme val="minor"/>
      </rPr>
      <t xml:space="preserve"> nº </t>
    </r>
    <r>
      <rPr>
        <b/>
        <sz val="11"/>
        <color theme="1"/>
        <rFont val="Calibri"/>
        <family val="2"/>
        <scheme val="minor"/>
      </rPr>
      <t>41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02/03/2021</t>
    </r>
    <r>
      <rPr>
        <sz val="11"/>
        <color theme="1"/>
        <rFont val="Calibri"/>
        <family val="2"/>
        <scheme val="minor"/>
      </rPr>
      <t>. (</t>
    </r>
    <r>
      <rPr>
        <b/>
        <sz val="11"/>
        <color theme="1"/>
        <rFont val="Calibri"/>
        <family val="2"/>
        <scheme val="minor"/>
      </rPr>
      <t>GALC</t>
    </r>
    <r>
      <rPr>
        <sz val="11"/>
        <color theme="1"/>
        <rFont val="Calibri"/>
        <family val="2"/>
        <scheme val="minor"/>
      </rPr>
      <t xml:space="preserve">)   </t>
    </r>
  </si>
  <si>
    <t>Diretor de Coordenação Juridicas (*)</t>
  </si>
  <si>
    <t>Assistente Técnico (*)</t>
  </si>
  <si>
    <t>CAS-3</t>
  </si>
  <si>
    <t>Assessora de Planejamento (*)</t>
  </si>
  <si>
    <t>DOE Nº 186 DE 28/09/2019</t>
  </si>
  <si>
    <r>
      <t>(</t>
    </r>
    <r>
      <rPr>
        <b/>
        <sz val="10"/>
        <color rgb="FFFF0000"/>
        <rFont val="Calibri"/>
        <family val="2"/>
        <scheme val="minor"/>
      </rPr>
      <t>***</t>
    </r>
    <r>
      <rPr>
        <sz val="10"/>
        <color theme="1"/>
        <rFont val="Calibri"/>
        <family val="2"/>
        <scheme val="minor"/>
      </rPr>
      <t xml:space="preserve">) De  ordem da Diretor Presidente desta  Autarquia: </t>
    </r>
    <r>
      <rPr>
        <b/>
        <u/>
        <sz val="10"/>
        <color theme="1"/>
        <rFont val="Calibri"/>
        <family val="2"/>
        <scheme val="minor"/>
      </rPr>
      <t>Manoel Eugênio da Mota Silveira Filho</t>
    </r>
    <r>
      <rPr>
        <sz val="10"/>
        <color theme="1"/>
        <rFont val="Calibri"/>
        <family val="2"/>
        <scheme val="minor"/>
      </rPr>
      <t xml:space="preserve">, matrícula nº 335.578-0, está </t>
    </r>
    <r>
      <rPr>
        <b/>
        <sz val="10"/>
        <color theme="1"/>
        <rFont val="Calibri"/>
        <family val="2"/>
        <scheme val="minor"/>
      </rPr>
      <t>respondendo por 60 (sessenta) dias</t>
    </r>
    <r>
      <rPr>
        <sz val="10"/>
        <color theme="1"/>
        <rFont val="Calibri"/>
        <family val="2"/>
        <scheme val="minor"/>
      </rPr>
      <t xml:space="preserve">, no período de </t>
    </r>
    <r>
      <rPr>
        <b/>
        <u/>
        <sz val="10"/>
        <color theme="1"/>
        <rFont val="Calibri"/>
        <family val="2"/>
        <scheme val="minor"/>
      </rPr>
      <t>14/01/2021 a 13/02/2021</t>
    </r>
    <r>
      <rPr>
        <b/>
        <sz val="10"/>
        <color theme="1"/>
        <rFont val="Calibri"/>
        <family val="2"/>
        <scheme val="minor"/>
      </rPr>
      <t xml:space="preserve"> e </t>
    </r>
    <r>
      <rPr>
        <b/>
        <u/>
        <sz val="10"/>
        <color theme="1"/>
        <rFont val="Calibri"/>
        <family val="2"/>
        <scheme val="minor"/>
      </rPr>
      <t>13/02/2021 a 14/03/2021</t>
    </r>
    <r>
      <rPr>
        <sz val="10"/>
        <color theme="1"/>
        <rFont val="Calibri"/>
        <family val="2"/>
        <scheme val="minor"/>
      </rPr>
      <t xml:space="preserve">, enquanto durar </t>
    </r>
    <r>
      <rPr>
        <b/>
        <sz val="10"/>
        <color theme="1"/>
        <rFont val="Calibri"/>
        <family val="2"/>
        <scheme val="minor"/>
      </rPr>
      <t xml:space="preserve">o </t>
    </r>
    <r>
      <rPr>
        <sz val="10"/>
        <color theme="1"/>
        <rFont val="Calibri"/>
        <family val="2"/>
        <scheme val="minor"/>
      </rPr>
      <t>impedimento da titular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Heronides Viega da Silva</t>
    </r>
    <r>
      <rPr>
        <sz val="10"/>
        <color theme="1"/>
        <rFont val="Calibri"/>
        <family val="2"/>
        <scheme val="minor"/>
      </rPr>
      <t xml:space="preserve">, que se encontra em </t>
    </r>
    <r>
      <rPr>
        <b/>
        <sz val="10"/>
        <color theme="1"/>
        <rFont val="Calibri"/>
        <family val="2"/>
        <scheme val="minor"/>
      </rPr>
      <t xml:space="preserve">gozo de </t>
    </r>
    <r>
      <rPr>
        <b/>
        <u/>
        <sz val="10"/>
        <color theme="1"/>
        <rFont val="Calibri"/>
        <family val="2"/>
        <scheme val="minor"/>
      </rPr>
      <t>férias</t>
    </r>
    <r>
      <rPr>
        <b/>
        <sz val="10"/>
        <color theme="1"/>
        <rFont val="Calibri"/>
        <family val="2"/>
        <scheme val="minor"/>
      </rPr>
      <t xml:space="preserve"> exercícios de </t>
    </r>
    <r>
      <rPr>
        <b/>
        <u/>
        <sz val="10"/>
        <color theme="1"/>
        <rFont val="Calibri"/>
        <family val="2"/>
        <scheme val="minor"/>
      </rPr>
      <t>2020 e 2021</t>
    </r>
    <r>
      <rPr>
        <sz val="10"/>
        <color theme="1"/>
        <rFont val="Calibri"/>
        <family val="2"/>
        <scheme val="minor"/>
      </rPr>
      <t>, conforme portaria</t>
    </r>
    <r>
      <rPr>
        <b/>
        <sz val="10"/>
        <color theme="1"/>
        <rFont val="Calibri"/>
        <family val="2"/>
        <scheme val="minor"/>
      </rPr>
      <t xml:space="preserve"> ADAGRO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>001 de 19/01/2021</t>
    </r>
    <r>
      <rPr>
        <sz val="10"/>
        <color theme="1"/>
        <rFont val="Calibri"/>
        <family val="2"/>
        <scheme val="minor"/>
      </rPr>
      <t xml:space="preserve"> publicado no </t>
    </r>
    <r>
      <rPr>
        <b/>
        <sz val="10"/>
        <color theme="1"/>
        <rFont val="Calibri"/>
        <family val="2"/>
        <scheme val="minor"/>
      </rPr>
      <t>DOE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>12</t>
    </r>
    <r>
      <rPr>
        <sz val="10"/>
        <color theme="1"/>
        <rFont val="Calibri"/>
        <family val="2"/>
        <scheme val="minor"/>
      </rPr>
      <t xml:space="preserve"> de </t>
    </r>
    <r>
      <rPr>
        <b/>
        <sz val="10"/>
        <color theme="1"/>
        <rFont val="Calibri"/>
        <family val="2"/>
        <scheme val="minor"/>
      </rPr>
      <t>20/01/2021</t>
    </r>
    <r>
      <rPr>
        <sz val="10"/>
        <color theme="1"/>
        <rFont val="Calibri"/>
        <family val="2"/>
        <scheme val="minor"/>
      </rPr>
      <t xml:space="preserve"> - </t>
    </r>
    <r>
      <rPr>
        <b/>
        <sz val="10"/>
        <color theme="1"/>
        <rFont val="Calibri"/>
        <family val="2"/>
        <scheme val="minor"/>
      </rPr>
      <t>ERRATA</t>
    </r>
    <r>
      <rPr>
        <sz val="10"/>
        <color theme="1"/>
        <rFont val="Calibri"/>
        <family val="2"/>
        <scheme val="minor"/>
      </rPr>
      <t xml:space="preserve"> de </t>
    </r>
    <r>
      <rPr>
        <b/>
        <sz val="10"/>
        <color theme="1"/>
        <rFont val="Calibri"/>
        <family val="2"/>
        <scheme val="minor"/>
      </rPr>
      <t>26/01/2021</t>
    </r>
    <r>
      <rPr>
        <sz val="10"/>
        <color theme="1"/>
        <rFont val="Calibri"/>
        <family val="2"/>
        <scheme val="minor"/>
      </rPr>
      <t>. (</t>
    </r>
    <r>
      <rPr>
        <b/>
        <sz val="10"/>
        <color theme="1"/>
        <rFont val="Calibri"/>
        <family val="2"/>
        <scheme val="minor"/>
      </rPr>
      <t>GALC</t>
    </r>
    <r>
      <rPr>
        <sz val="10"/>
        <color theme="1"/>
        <rFont val="Calibri"/>
        <family val="2"/>
        <scheme val="minor"/>
      </rPr>
      <t>)</t>
    </r>
  </si>
  <si>
    <r>
      <t>(</t>
    </r>
    <r>
      <rPr>
        <sz val="10"/>
        <color rgb="FFFF0000"/>
        <rFont val="Calibri"/>
        <family val="2"/>
        <scheme val="minor"/>
      </rPr>
      <t>****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De  ordem da Diretor Presidente desta  Autarquia: </t>
    </r>
    <r>
      <rPr>
        <b/>
        <u/>
        <sz val="10"/>
        <color theme="1"/>
        <rFont val="Calibri"/>
        <family val="2"/>
        <scheme val="minor"/>
      </rPr>
      <t>Maria Eugênia Soriano Ferreira Nunes</t>
    </r>
    <r>
      <rPr>
        <sz val="10"/>
        <color theme="1"/>
        <rFont val="Calibri"/>
        <family val="2"/>
        <scheme val="minor"/>
      </rPr>
      <t xml:space="preserve">, matrícula nº </t>
    </r>
    <r>
      <rPr>
        <b/>
        <sz val="10"/>
        <color theme="1"/>
        <rFont val="Calibri"/>
        <family val="2"/>
        <scheme val="minor"/>
      </rPr>
      <t>359.159-1</t>
    </r>
    <r>
      <rPr>
        <sz val="10"/>
        <color theme="1"/>
        <rFont val="Calibri"/>
        <family val="2"/>
        <scheme val="minor"/>
      </rPr>
      <t xml:space="preserve">, está </t>
    </r>
    <r>
      <rPr>
        <b/>
        <u/>
        <sz val="10"/>
        <color theme="1"/>
        <rFont val="Calibri"/>
        <family val="2"/>
        <scheme val="minor"/>
      </rPr>
      <t>respondendo por 210 (duzentos e dez) dias</t>
    </r>
    <r>
      <rPr>
        <sz val="10"/>
        <color theme="1"/>
        <rFont val="Calibri"/>
        <family val="2"/>
        <scheme val="minor"/>
      </rPr>
      <t xml:space="preserve">, nos períodos de </t>
    </r>
    <r>
      <rPr>
        <b/>
        <u/>
        <sz val="10"/>
        <color theme="1"/>
        <rFont val="Calibri"/>
        <family val="2"/>
        <scheme val="minor"/>
      </rPr>
      <t>01/02/2021 a 02/03/2021</t>
    </r>
    <r>
      <rPr>
        <sz val="10"/>
        <color theme="1"/>
        <rFont val="Calibri"/>
        <family val="2"/>
        <scheme val="minor"/>
      </rPr>
      <t xml:space="preserve"> e </t>
    </r>
    <r>
      <rPr>
        <b/>
        <u/>
        <sz val="10"/>
        <color theme="1"/>
        <rFont val="Calibri"/>
        <family val="2"/>
        <scheme val="minor"/>
      </rPr>
      <t>03/03/2021 a 30/07/2021</t>
    </r>
    <r>
      <rPr>
        <sz val="10"/>
        <color theme="1"/>
        <rFont val="Calibri"/>
        <family val="2"/>
        <scheme val="minor"/>
      </rPr>
      <t>, enquanto durar o impedimento do titular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Marcos Antônio Duarte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, que se encontra em </t>
    </r>
    <r>
      <rPr>
        <b/>
        <u/>
        <sz val="10"/>
        <color theme="1"/>
        <rFont val="Calibri"/>
        <family val="2"/>
        <scheme val="minor"/>
      </rPr>
      <t>gozo de férias e licença Prêmio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conforme portaria</t>
    </r>
    <r>
      <rPr>
        <b/>
        <sz val="10"/>
        <color theme="1"/>
        <rFont val="Calibri"/>
        <family val="2"/>
        <scheme val="minor"/>
      </rPr>
      <t xml:space="preserve"> ADAGRO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 xml:space="preserve">001 </t>
    </r>
    <r>
      <rPr>
        <sz val="10"/>
        <color theme="1"/>
        <rFont val="Calibri"/>
        <family val="2"/>
        <scheme val="minor"/>
      </rPr>
      <t>de</t>
    </r>
    <r>
      <rPr>
        <b/>
        <sz val="10"/>
        <color theme="1"/>
        <rFont val="Calibri"/>
        <family val="2"/>
        <scheme val="minor"/>
      </rPr>
      <t xml:space="preserve"> 19/01/2021</t>
    </r>
    <r>
      <rPr>
        <sz val="10"/>
        <color theme="1"/>
        <rFont val="Calibri"/>
        <family val="2"/>
        <scheme val="minor"/>
      </rPr>
      <t xml:space="preserve"> publicado no </t>
    </r>
    <r>
      <rPr>
        <b/>
        <sz val="10"/>
        <color theme="1"/>
        <rFont val="Calibri"/>
        <family val="2"/>
        <scheme val="minor"/>
      </rPr>
      <t>DOE</t>
    </r>
    <r>
      <rPr>
        <sz val="10"/>
        <color theme="1"/>
        <rFont val="Calibri"/>
        <family val="2"/>
        <scheme val="minor"/>
      </rPr>
      <t xml:space="preserve"> nº </t>
    </r>
    <r>
      <rPr>
        <b/>
        <sz val="10"/>
        <color theme="1"/>
        <rFont val="Calibri"/>
        <family val="2"/>
        <scheme val="minor"/>
      </rPr>
      <t>012</t>
    </r>
    <r>
      <rPr>
        <sz val="10"/>
        <color theme="1"/>
        <rFont val="Calibri"/>
        <family val="2"/>
        <scheme val="minor"/>
      </rPr>
      <t xml:space="preserve"> de </t>
    </r>
    <r>
      <rPr>
        <b/>
        <sz val="10"/>
        <color theme="1"/>
        <rFont val="Calibri"/>
        <family val="2"/>
        <scheme val="minor"/>
      </rPr>
      <t>20/01/2021</t>
    </r>
    <r>
      <rPr>
        <sz val="10"/>
        <color theme="1"/>
        <rFont val="Calibri"/>
        <family val="2"/>
        <scheme val="minor"/>
      </rPr>
      <t>. (</t>
    </r>
    <r>
      <rPr>
        <b/>
        <sz val="10"/>
        <color theme="1"/>
        <rFont val="Calibri"/>
        <family val="2"/>
        <scheme val="minor"/>
      </rPr>
      <t>GALC</t>
    </r>
    <r>
      <rPr>
        <sz val="10"/>
        <color theme="1"/>
        <rFont val="Calibri"/>
        <family val="2"/>
        <scheme val="minor"/>
      </rPr>
      <t>)</t>
    </r>
  </si>
  <si>
    <r>
      <rPr>
        <b/>
        <i/>
        <u/>
        <sz val="10"/>
        <color theme="1"/>
        <rFont val="Calibri"/>
        <family val="2"/>
        <scheme val="minor"/>
      </rPr>
      <t>Observação:</t>
    </r>
    <r>
      <rPr>
        <i/>
        <sz val="10"/>
        <color theme="1"/>
        <rFont val="Calibri"/>
        <family val="2"/>
        <scheme val="minor"/>
      </rPr>
      <t xml:space="preserve"> Referente ao cargo comissionado do servidor </t>
    </r>
    <r>
      <rPr>
        <b/>
        <i/>
        <u/>
        <sz val="10"/>
        <color theme="1"/>
        <rFont val="Calibri"/>
        <family val="2"/>
        <scheme val="minor"/>
      </rPr>
      <t>Marcos Alexandre Barbosa Delgado</t>
    </r>
    <r>
      <rPr>
        <i/>
        <sz val="10"/>
        <color theme="1"/>
        <rFont val="Calibri"/>
        <family val="2"/>
        <scheme val="minor"/>
      </rPr>
      <t xml:space="preserve">, fôra retificado em conformidade com o </t>
    </r>
    <r>
      <rPr>
        <b/>
        <i/>
        <u/>
        <sz val="10"/>
        <color theme="1"/>
        <rFont val="Calibri"/>
        <family val="2"/>
        <scheme val="minor"/>
      </rPr>
      <t>Decreto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nº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b/>
        <i/>
        <u/>
        <sz val="10"/>
        <color theme="1"/>
        <rFont val="Calibri"/>
        <family val="2"/>
        <scheme val="minor"/>
      </rPr>
      <t>50.279 de 15/02/2021</t>
    </r>
    <r>
      <rPr>
        <i/>
        <sz val="10"/>
        <color theme="1"/>
        <rFont val="Calibri"/>
        <family val="2"/>
        <scheme val="minor"/>
      </rPr>
      <t xml:space="preserve"> (do </t>
    </r>
    <r>
      <rPr>
        <b/>
        <i/>
        <u/>
        <sz val="10"/>
        <color theme="1"/>
        <rFont val="Calibri"/>
        <family val="2"/>
        <scheme val="minor"/>
      </rPr>
      <t>Regulamento desta autarquia ADAGRO</t>
    </r>
    <r>
      <rPr>
        <i/>
        <sz val="10"/>
        <color theme="1"/>
        <rFont val="Calibri"/>
        <family val="2"/>
        <scheme val="minor"/>
      </rPr>
      <t xml:space="preserve">), conforme republicação do </t>
    </r>
    <r>
      <rPr>
        <b/>
        <i/>
        <sz val="10"/>
        <color theme="1"/>
        <rFont val="Calibri"/>
        <family val="2"/>
        <scheme val="minor"/>
      </rPr>
      <t>Diário Oficial do Estado</t>
    </r>
    <r>
      <rPr>
        <i/>
        <sz val="10"/>
        <color theme="1"/>
        <rFont val="Calibri"/>
        <family val="2"/>
        <scheme val="minor"/>
      </rPr>
      <t xml:space="preserve"> nº </t>
    </r>
    <r>
      <rPr>
        <b/>
        <i/>
        <sz val="10"/>
        <color theme="1"/>
        <rFont val="Calibri"/>
        <family val="2"/>
        <scheme val="minor"/>
      </rPr>
      <t>034</t>
    </r>
    <r>
      <rPr>
        <i/>
        <sz val="10"/>
        <color theme="1"/>
        <rFont val="Calibri"/>
        <family val="2"/>
        <scheme val="minor"/>
      </rPr>
      <t xml:space="preserve"> de </t>
    </r>
    <r>
      <rPr>
        <b/>
        <i/>
        <sz val="10"/>
        <color theme="1"/>
        <rFont val="Calibri"/>
        <family val="2"/>
        <scheme val="minor"/>
      </rPr>
      <t>19/02/2021</t>
    </r>
    <r>
      <rPr>
        <i/>
        <sz val="10"/>
        <color theme="1"/>
        <rFont val="Calibri"/>
        <family val="2"/>
        <scheme val="minor"/>
      </rPr>
      <t>. (</t>
    </r>
    <r>
      <rPr>
        <b/>
        <i/>
        <sz val="10"/>
        <color theme="1"/>
        <rFont val="Calibri"/>
        <family val="2"/>
        <scheme val="minor"/>
      </rPr>
      <t>GALC</t>
    </r>
    <r>
      <rPr>
        <i/>
        <sz val="10"/>
        <color theme="1"/>
        <rFont val="Calibri"/>
        <family val="2"/>
        <scheme val="minor"/>
      </rPr>
      <t xml:space="preserve">) </t>
    </r>
  </si>
  <si>
    <t>Diretor de Coordenação Juridicas</t>
  </si>
  <si>
    <t>Assistente Técnico</t>
  </si>
  <si>
    <t xml:space="preserve">Assessora de Planejamento </t>
  </si>
  <si>
    <t>Coordenador Estadual de Produtos de Origem Animal e Vegetal (*)</t>
  </si>
  <si>
    <t>Gerente Estadual de Defesa Animal (**)</t>
  </si>
  <si>
    <t>Gerente Regional de Palmares</t>
  </si>
  <si>
    <t>Gerente Regional de Surubim</t>
  </si>
  <si>
    <t>*Fica redenominado o cargo de Coordenador de Trânsito e Programa Sanitário nos termo do Decreto 47.550 de 04 de junho de 2019, publicado no DOE de 05/06/2019. (GALC)</t>
  </si>
  <si>
    <r>
      <t xml:space="preserve">ATUALIZADO ATÉ </t>
    </r>
    <r>
      <rPr>
        <b/>
        <sz val="11"/>
        <color theme="1"/>
        <rFont val="Calibri"/>
        <family val="2"/>
        <scheme val="minor"/>
      </rPr>
      <t>31/01/2021</t>
    </r>
  </si>
  <si>
    <t>Processo SEI nº 0031407361.000005/2021-18</t>
  </si>
  <si>
    <t xml:space="preserve">                              GOVERNO DO ESTADO DE PERNAMBUCO </t>
  </si>
  <si>
    <t xml:space="preserve">                              NOME DA ENTIDADE/ÓRGÃO - SIGLA ADAGRO</t>
  </si>
  <si>
    <t xml:space="preserve">                              ANEXO II - CARGOS EM COMISSÃO E FUNÇÕES GRATIFICADAS [DESCRITIVO DOS OCUPANTES, QUANTITATIVOS E VAGAS NÃO PREENCHIDAS] (ITENS 4.3 E 4.4 DO ANEXO I, DA PORTARIA SCGE Nº 12/2020)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</si>
  <si>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</si>
  <si>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</si>
  <si>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</si>
  <si>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</si>
  <si>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</si>
  <si>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</si>
  <si>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</si>
  <si>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</si>
  <si>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</si>
  <si>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</si>
  <si>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</si>
  <si>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MONTANTE [12]</t>
  </si>
  <si>
    <t>DIRETOR PRESIDENTE</t>
  </si>
  <si>
    <t>PRESIDÊNCIA</t>
  </si>
  <si>
    <t>EST</t>
  </si>
  <si>
    <t>PAULO ROBERTO DE ANDRADE LIMA</t>
  </si>
  <si>
    <t>DIRETOR DE GESTÃO ADMINISTRATIVA E FINANCEIRA</t>
  </si>
  <si>
    <t>DGAF</t>
  </si>
  <si>
    <t>COM</t>
  </si>
  <si>
    <t>ELDEMBERGA GRANGEIRO DOS ANJOS</t>
  </si>
  <si>
    <t>COORDENADOR DE TECNOLOGIA DA INFORMAÇÃO</t>
  </si>
  <si>
    <t>NUINF</t>
  </si>
  <si>
    <t>MARCOS ALEXANDRE BARBOSA DELGADO</t>
  </si>
  <si>
    <t>AUXILIAR TÉCNICO</t>
  </si>
  <si>
    <t>CAA-4</t>
  </si>
  <si>
    <t>LICITAÇÃO</t>
  </si>
  <si>
    <t>ARIMAR MICHELINE DA SILVA LIMA</t>
  </si>
  <si>
    <t>ASSESSOR DE PLANEJAMENTO</t>
  </si>
  <si>
    <t>DPEC</t>
  </si>
  <si>
    <t>LUCIANA DA CRUZ GOUVEIA FIGUEIREDO</t>
  </si>
  <si>
    <t>ASSESSOR DE COMUNICAÇÃO</t>
  </si>
  <si>
    <t>COMUNICAÇÃO</t>
  </si>
  <si>
    <t>MARIA CECILIA GOMES ALVES DE ARAUJO</t>
  </si>
  <si>
    <t>ASSESSOR TÉCNICO DE APOIO A PROCURADORIA GERAL DO ESTADO</t>
  </si>
  <si>
    <t>ASTPGE</t>
  </si>
  <si>
    <t>JOSE AYRON DA SILVA PINTO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</si>
  <si>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</si>
  <si>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</si>
  <si>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</si>
  <si>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</si>
  <si>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</si>
  <si>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</si>
  <si>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</si>
  <si>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</si>
  <si>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TOTAL MONTANTE [21]</t>
  </si>
  <si>
    <t>Cargo Comissionado de Direção e Assessoramento</t>
  </si>
  <si>
    <t>DAS</t>
  </si>
  <si>
    <t>Cargo Comissionado de Direção e Assessoramento - 1</t>
  </si>
  <si>
    <t>Cargo Comissionado de Direção e Assessoramento - 2</t>
  </si>
  <si>
    <t>DAS-2</t>
  </si>
  <si>
    <t>Cargo Comissionado de Direção e Assessoramento - 3</t>
  </si>
  <si>
    <t>DAS-3</t>
  </si>
  <si>
    <t>Cargo Comissionado de Direção e Assessoramento - 4</t>
  </si>
  <si>
    <t>DAS-4</t>
  </si>
  <si>
    <t>Cargo Comissionado de Direção e Assessoramento - 5</t>
  </si>
  <si>
    <t>Cargo de Assessoramento - 1</t>
  </si>
  <si>
    <t>CAA-1</t>
  </si>
  <si>
    <t>Cargo de Assessoramento - 2</t>
  </si>
  <si>
    <t>Cargo de Assessoramento - 3</t>
  </si>
  <si>
    <t>Cargo de Assessoramento - 4</t>
  </si>
  <si>
    <t>Cargo de Assessoramento - 5</t>
  </si>
  <si>
    <t>CAA-5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</si>
  <si>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</si>
  <si>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</si>
  <si>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</si>
  <si>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</si>
  <si>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</si>
  <si>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</si>
  <si>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</si>
  <si>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</si>
  <si>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</si>
  <si>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</si>
  <si>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</si>
  <si>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COORDENADOR ESTADUAL DE PRODUTOS DE ORIGEM ANIMAL E VEGETAL</t>
  </si>
  <si>
    <t>ANTONIO TELES NETO</t>
  </si>
  <si>
    <t>DIRETOR DE DEFESA DE INSPEÇÃO VEGETAL</t>
  </si>
  <si>
    <t>DDIV</t>
  </si>
  <si>
    <t>RAQUEL MELO DE MIRANDA</t>
  </si>
  <si>
    <t>DIRETOR DE DEFESA DE INSPEÇÃO ANIMAL</t>
  </si>
  <si>
    <t>DDIA</t>
  </si>
  <si>
    <t>FERNADO GOES DE MIRANDA</t>
  </si>
  <si>
    <t>DIRETOR DE PLANEJAMENTO ESTRATÉGICO E CONVÊNIOS</t>
  </si>
  <si>
    <t>KESIA ALCANTARA Q. PONTUAL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</si>
  <si>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</si>
  <si>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</si>
  <si>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</si>
  <si>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</si>
  <si>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</si>
  <si>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</si>
  <si>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</si>
  <si>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</si>
  <si>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</si>
  <si>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FDA</t>
  </si>
  <si>
    <t>Função Gratificada de Direção e Assessoramento - 1</t>
  </si>
  <si>
    <t>FDA-1</t>
  </si>
  <si>
    <t>Função Gratificada de Direção e Assessoramento - 2</t>
  </si>
  <si>
    <t>FDA-2</t>
  </si>
  <si>
    <t>Função Gratificada de Direção e Assessoramento - 3</t>
  </si>
  <si>
    <t>Função Gratificada de Direção e Assessoramento - 4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</si>
  <si>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</si>
  <si>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</si>
  <si>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</si>
  <si>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</si>
  <si>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</si>
  <si>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</si>
  <si>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</si>
  <si>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</si>
  <si>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</si>
  <si>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</si>
  <si>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</si>
  <si>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VICENTE COSME DE MAGALHÃES</t>
  </si>
  <si>
    <t>MARCOS ANTONIO DUARTE</t>
  </si>
  <si>
    <t>MARIA DO CARMO F. DE SÁ NUNES</t>
  </si>
  <si>
    <t>LUIZ CARLOS DE ARAÚJO</t>
  </si>
  <si>
    <t>PAULO ROBERTO PEREIRA FRANÇA</t>
  </si>
  <si>
    <t>BENITO GUSTAVO CARACIOLO</t>
  </si>
  <si>
    <t>JOÃO CARLOS ALVES DE SIQUEIRA</t>
  </si>
  <si>
    <t>MARCOS ANTONIO SIMAS PEIXOTO</t>
  </si>
  <si>
    <t>DERCIVAL FREIRE DE MENZES</t>
  </si>
  <si>
    <t>JOSÉ AURÉLIO COSTA GALINDO</t>
  </si>
  <si>
    <t>FRANCISCO ASSIS H. REMÍGIO</t>
  </si>
  <si>
    <t>MARIA DO SOCORRO DOS SANTOS</t>
  </si>
  <si>
    <t>ELDO CAVALCANTI NOVAES</t>
  </si>
  <si>
    <t>MANOEL EUGÊNIO DA MOTA S. FILHO</t>
  </si>
  <si>
    <t>GLENDA MÔNIDA LUNA DE HOLANDA</t>
  </si>
  <si>
    <t>RAQUEL REJANE R. DE ARAÚJO</t>
  </si>
  <si>
    <t>SAMY BIANCHINI</t>
  </si>
  <si>
    <t>JURANDIR BARBOSA C. JUNIOR</t>
  </si>
  <si>
    <t>EXQ</t>
  </si>
  <si>
    <t>ISMA CARLOS DE M. SANTOS ALVES</t>
  </si>
  <si>
    <t>LUCIA DE FÁTIMA DE SOUZA SIMÕES</t>
  </si>
  <si>
    <t>REJANE MARIA SOBRAL</t>
  </si>
  <si>
    <t>MARCELLA LUIZ DE FIGUEIREDO</t>
  </si>
  <si>
    <t>FLAVIO DE OLIVEIRA SILVA</t>
  </si>
  <si>
    <t>GUSTAVO ADOLFO LELIS CABRAL</t>
  </si>
  <si>
    <t>MARIA DO SOCORRO BANDEIRA</t>
  </si>
  <si>
    <t>JURANDIR DUTRA DA SILVA</t>
  </si>
  <si>
    <t>SEVERINO RAMOS DE LIMA</t>
  </si>
  <si>
    <t>FILIPE DE MOURA E. REIS DE MELO</t>
  </si>
  <si>
    <t>ROSENEIDE MARIA DE SOUZA</t>
  </si>
  <si>
    <t>IRACY LEÃO CASTANHA</t>
  </si>
  <si>
    <t>CRISTIANNE DE SOUZA PIRES</t>
  </si>
  <si>
    <t>JOSE ALEXANDRE CAVALCANTE</t>
  </si>
  <si>
    <t>GILVAN NATANAEL DE SOUZA</t>
  </si>
  <si>
    <t>JOÃO VILÂNDIO PEIXOTO BEM</t>
  </si>
  <si>
    <t>JOSE LUIZ PEREIRA DA SILVA</t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</si>
  <si>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</si>
  <si>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</si>
  <si>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</si>
  <si>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</si>
  <si>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</si>
  <si>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</si>
  <si>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</si>
  <si>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</si>
  <si>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</si>
  <si>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Função Gratificada de Supervisão -2</t>
  </si>
  <si>
    <t xml:space="preserve">FGS-2 </t>
  </si>
  <si>
    <t>Função Gratificada de Supervisão -3</t>
  </si>
  <si>
    <t>FGS-3</t>
  </si>
  <si>
    <t xml:space="preserve">Função Gratificada de Apoio -1 </t>
  </si>
  <si>
    <t xml:space="preserve">FGA-1 </t>
  </si>
  <si>
    <t>Função Gratificada de Apoio 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</si>
  <si>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</si>
  <si>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</si>
  <si>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</si>
  <si>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</si>
  <si>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</si>
  <si>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</si>
  <si>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</si>
  <si>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</si>
  <si>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</si>
  <si>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</si>
  <si>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</si>
  <si>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</si>
  <si>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Lei nº 16.520, de 27 de dezembro de 2018 (Lei que dispõe sobre a estrutura e o funcionamento do Poder Executivo vigente à epoca da divulgação)</t>
  </si>
  <si>
    <t>Enumerar Decreto(s) de Alocação de Cargos Comissionados e Funções Gratificadas do órgão ou entidade ou normativo equivalente vigentes à epoca da divulgação</t>
  </si>
  <si>
    <t>Decreto que aprova o Regulamento do órgão ou entidade ou normativo equivalente vigente à epoca da divulgação</t>
  </si>
  <si>
    <t>Decreto que aprova o Manual de Serviços do órgão ou entidade ou normativo equivalente vigente à epoca da divulgação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</si>
  <si>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</si>
  <si>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</si>
  <si>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</si>
  <si>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</si>
  <si>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</si>
  <si>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</si>
  <si>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</si>
  <si>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</si>
  <si>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</si>
  <si>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</si>
  <si>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</si>
  <si>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</si>
  <si>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</si>
  <si>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</si>
  <si>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</si>
  <si>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</si>
  <si>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</si>
  <si>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</si>
  <si>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</si>
  <si>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</si>
  <si>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</si>
  <si>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</si>
  <si>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</si>
  <si>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</si>
  <si>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</si>
  <si>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</si>
  <si>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</si>
  <si>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</si>
  <si>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</si>
  <si>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</si>
  <si>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</si>
  <si>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</si>
  <si>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</si>
  <si>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</si>
  <si>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</si>
  <si>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</si>
  <si>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</si>
  <si>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</si>
  <si>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</si>
  <si>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</si>
  <si>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</si>
  <si>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</si>
  <si>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</si>
  <si>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</si>
  <si>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</si>
  <si>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</si>
  <si>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</si>
  <si>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</si>
  <si>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</si>
  <si>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</si>
  <si>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</si>
  <si>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</si>
  <si>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</si>
  <si>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</si>
  <si>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</si>
  <si>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</si>
  <si>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</si>
  <si>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</si>
  <si>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</si>
  <si>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</si>
  <si>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</si>
  <si>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</si>
  <si>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t>CADASTRO, 14/12/2021</t>
  </si>
  <si>
    <t>GUSTAVO LELIS - FGA-1</t>
  </si>
  <si>
    <t>ISMA CARLOS DE M. SANTOS ALVES (EXQ-IRH)</t>
  </si>
  <si>
    <t>LUCIA DE FÁTIMA DE SOUZA SIMÕES (EXQ-PERPART)</t>
  </si>
  <si>
    <t>JURANDIR DUTRA DA SILVA (EXQ-PERPART)</t>
  </si>
  <si>
    <t>SEVERINO RAMOS DE LIMA (EXQ-PERPART)</t>
  </si>
  <si>
    <t>IRACY LEÃO CASTANHA (EXQ-PERPART)</t>
  </si>
  <si>
    <t>CRISTIANNE DE SOUZA PIRES (EXQ-PERPART)</t>
  </si>
  <si>
    <t>JOSE ALEXANDRE CAVALCANTE DE ANDRADE (EXQ-DER)</t>
  </si>
  <si>
    <t>GILVAN NATANAEL DE SOUZA (EXQ-PERPART)</t>
  </si>
  <si>
    <t>JOÃO VILÂNDIO PEIXOTO BEM (EXQ-PERPART)</t>
  </si>
  <si>
    <t>JOSE LUIZ PEREIRA DA SILVA (EXQ-SDA)</t>
  </si>
  <si>
    <t>MÊS DE REF. DEZ/2021</t>
  </si>
  <si>
    <t>FERNANDO GOES DE MIRANDA</t>
  </si>
  <si>
    <t>KÉSIA ALCÂNTARA QUEIROZ PONTUAL</t>
  </si>
  <si>
    <t>JOSÉ AYRON DA SILVA PINTO</t>
  </si>
  <si>
    <t>MARIA DO CARMO FREITAS DE SÁ NUNES</t>
  </si>
  <si>
    <t>MARCOS ANTÔNIO SIMAS PEIXOTO</t>
  </si>
  <si>
    <t>MARCOS ANTÔNIO DUARTE</t>
  </si>
  <si>
    <t>DERCIVAL FREIRE DE MENEZES</t>
  </si>
  <si>
    <t>FRANCISCO ASSIS HONÓRIO REMÍGIO</t>
  </si>
  <si>
    <t>FLÁVIO DE OLIVEIRA SILVA</t>
  </si>
  <si>
    <t>MARIA CECÍLIA GOMES ALVES DE ARAÚJO</t>
  </si>
  <si>
    <t>RECIFE, 12/01/2022</t>
  </si>
  <si>
    <t>MANOEL EUGÊNIO DA MOTA SILVEIRA FILHO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</si>
</sst>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5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u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color theme="3" tint="-0.499984740745262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000000"/>
      <name val="Courier New"/>
      <family val="3"/>
    </font>
    <font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1"/>
      <color rgb="FF000000"/>
      <name val="Arial"/>
    </font>
    <font>
      <b/>
      <sz val="16"/>
      <color rgb="FFFFFFFF"/>
      <name val="Calibri"/>
    </font>
    <font>
      <sz val="11"/>
      <name val="Arial"/>
    </font>
    <font>
      <b/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  <family val="2"/>
    </font>
    <font>
      <sz val="11"/>
      <color theme="1"/>
      <name val="Arial"/>
      <family val="2"/>
    </font>
    <font>
      <strike/>
      <sz val="11"/>
      <color theme="1"/>
      <name val="Arial"/>
    </font>
    <font>
      <sz val="8"/>
      <color rgb="FF000000"/>
      <name val="Arial"/>
    </font>
    <font>
      <b/>
      <sz val="11"/>
      <color rgb="FF000000"/>
      <name val="Arial"/>
      <family val="2"/>
    </font>
    <font>
      <b/>
      <i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0" fontId="41" fillId="0" borderId="0"/>
  </cellStyleXfs>
  <cellXfs count="2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justify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justify" vertical="top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0" fillId="3" borderId="0" xfId="0" applyFill="1"/>
    <xf numFmtId="0" fontId="5" fillId="3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horizontal="justify" vertical="top" wrapText="1"/>
    </xf>
    <xf numFmtId="0" fontId="0" fillId="0" borderId="0" xfId="0" applyAlignment="1">
      <alignment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justify" vertical="top" wrapText="1"/>
    </xf>
    <xf numFmtId="0" fontId="10" fillId="3" borderId="1" xfId="0" applyFont="1" applyFill="1" applyBorder="1" applyAlignment="1">
      <alignment horizontal="justify" vertical="center" wrapText="1"/>
    </xf>
    <xf numFmtId="14" fontId="10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/>
    </xf>
    <xf numFmtId="0" fontId="5" fillId="6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3" borderId="1" xfId="0" applyFont="1" applyFill="1" applyBorder="1"/>
    <xf numFmtId="0" fontId="0" fillId="0" borderId="0" xfId="0" applyFont="1"/>
    <xf numFmtId="0" fontId="7" fillId="0" borderId="1" xfId="0" applyFont="1" applyFill="1" applyBorder="1"/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justify" vertical="top" wrapText="1"/>
    </xf>
    <xf numFmtId="0" fontId="12" fillId="7" borderId="1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vertical="top" wrapText="1"/>
    </xf>
    <xf numFmtId="14" fontId="12" fillId="7" borderId="1" xfId="0" applyNumberFormat="1" applyFont="1" applyFill="1" applyBorder="1" applyAlignment="1">
      <alignment horizontal="center" vertical="center"/>
    </xf>
    <xf numFmtId="14" fontId="12" fillId="7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9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12" fillId="7" borderId="1" xfId="0" applyFont="1" applyFill="1" applyBorder="1"/>
    <xf numFmtId="0" fontId="4" fillId="0" borderId="0" xfId="0" applyFont="1"/>
    <xf numFmtId="0" fontId="9" fillId="0" borderId="1" xfId="0" applyFont="1" applyBorder="1"/>
    <xf numFmtId="0" fontId="0" fillId="0" borderId="1" xfId="0" applyBorder="1" applyAlignment="1">
      <alignment horizontal="justify" vertical="justify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2" fillId="7" borderId="1" xfId="0" applyFont="1" applyFill="1" applyBorder="1" applyAlignment="1">
      <alignment horizontal="justify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14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7" fillId="0" borderId="1" xfId="0" applyFont="1" applyBorder="1"/>
    <xf numFmtId="0" fontId="26" fillId="6" borderId="1" xfId="0" applyFont="1" applyFill="1" applyBorder="1" applyAlignment="1">
      <alignment horizontal="justify" vertical="center" wrapText="1"/>
    </xf>
    <xf numFmtId="0" fontId="26" fillId="6" borderId="1" xfId="0" applyFont="1" applyFill="1" applyBorder="1" applyAlignment="1">
      <alignment horizontal="center" vertical="center" wrapText="1"/>
    </xf>
    <xf numFmtId="3" fontId="26" fillId="6" borderId="1" xfId="0" applyNumberFormat="1" applyFont="1" applyFill="1" applyBorder="1" applyAlignment="1">
      <alignment horizontal="center" vertical="center" wrapText="1"/>
    </xf>
    <xf numFmtId="14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left" vertical="center" wrapText="1"/>
    </xf>
    <xf numFmtId="49" fontId="26" fillId="6" borderId="1" xfId="0" applyNumberFormat="1" applyFont="1" applyFill="1" applyBorder="1" applyAlignment="1">
      <alignment horizontal="center" vertical="center" wrapText="1"/>
    </xf>
    <xf numFmtId="14" fontId="26" fillId="6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justify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top" wrapText="1"/>
    </xf>
    <xf numFmtId="0" fontId="27" fillId="0" borderId="0" xfId="0" applyFont="1"/>
    <xf numFmtId="0" fontId="0" fillId="3" borderId="0" xfId="0" applyFill="1" applyAlignment="1">
      <alignment horizontal="center"/>
    </xf>
    <xf numFmtId="0" fontId="35" fillId="0" borderId="0" xfId="0" applyFont="1"/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justify" vertical="top" wrapText="1"/>
    </xf>
    <xf numFmtId="0" fontId="10" fillId="7" borderId="1" xfId="0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top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2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/>
    </xf>
    <xf numFmtId="14" fontId="7" fillId="0" borderId="1" xfId="0" applyNumberFormat="1" applyFont="1" applyBorder="1"/>
    <xf numFmtId="49" fontId="6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/>
    <xf numFmtId="49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justify" vertical="top" wrapText="1"/>
    </xf>
    <xf numFmtId="0" fontId="39" fillId="3" borderId="0" xfId="0" applyFont="1" applyFill="1" applyAlignment="1">
      <alignment horizontal="justify" vertical="justify" wrapText="1"/>
    </xf>
    <xf numFmtId="0" fontId="40" fillId="0" borderId="0" xfId="0" applyFont="1"/>
    <xf numFmtId="0" fontId="42" fillId="0" borderId="0" xfId="1" applyFont="1" applyAlignment="1">
      <alignment horizontal="center"/>
    </xf>
    <xf numFmtId="0" fontId="41" fillId="0" borderId="0" xfId="1"/>
    <xf numFmtId="0" fontId="44" fillId="0" borderId="0" xfId="1" applyFont="1" applyAlignment="1">
      <alignment horizontal="center" wrapText="1"/>
    </xf>
    <xf numFmtId="0" fontId="45" fillId="0" borderId="0" xfId="1" applyFont="1"/>
    <xf numFmtId="14" fontId="46" fillId="9" borderId="7" xfId="1" applyNumberFormat="1" applyFont="1" applyFill="1" applyBorder="1" applyAlignment="1">
      <alignment vertical="center" wrapText="1"/>
    </xf>
    <xf numFmtId="4" fontId="41" fillId="0" borderId="0" xfId="1" applyNumberFormat="1"/>
    <xf numFmtId="4" fontId="45" fillId="10" borderId="0" xfId="1" applyNumberFormat="1" applyFont="1" applyFill="1" applyAlignment="1">
      <alignment vertical="center" wrapText="1"/>
    </xf>
    <xf numFmtId="0" fontId="45" fillId="0" borderId="9" xfId="1" applyFont="1" applyBorder="1" applyAlignment="1">
      <alignment vertical="center" wrapText="1"/>
    </xf>
    <xf numFmtId="0" fontId="45" fillId="0" borderId="10" xfId="1" applyFont="1" applyBorder="1" applyAlignment="1">
      <alignment vertical="center" wrapText="1"/>
    </xf>
    <xf numFmtId="0" fontId="48" fillId="8" borderId="11" xfId="1" applyFont="1" applyFill="1" applyBorder="1" applyAlignment="1">
      <alignment horizontal="center" vertical="center" wrapText="1"/>
    </xf>
    <xf numFmtId="0" fontId="48" fillId="8" borderId="7" xfId="1" applyFont="1" applyFill="1" applyBorder="1" applyAlignment="1">
      <alignment horizontal="center" vertical="center" wrapText="1"/>
    </xf>
    <xf numFmtId="4" fontId="45" fillId="10" borderId="12" xfId="1" applyNumberFormat="1" applyFont="1" applyFill="1" applyBorder="1" applyAlignment="1">
      <alignment vertical="center" wrapText="1"/>
    </xf>
    <xf numFmtId="0" fontId="45" fillId="10" borderId="10" xfId="1" applyFont="1" applyFill="1" applyBorder="1" applyAlignment="1">
      <alignment vertical="center" wrapText="1"/>
    </xf>
    <xf numFmtId="0" fontId="41" fillId="10" borderId="0" xfId="1" applyFill="1"/>
    <xf numFmtId="0" fontId="49" fillId="0" borderId="1" xfId="1" applyFont="1" applyBorder="1"/>
    <xf numFmtId="0" fontId="47" fillId="0" borderId="8" xfId="1" applyFont="1" applyBorder="1" applyAlignment="1">
      <alignment horizontal="center" vertical="center" wrapText="1"/>
    </xf>
    <xf numFmtId="0" fontId="50" fillId="0" borderId="7" xfId="1" applyFont="1" applyBorder="1" applyAlignment="1">
      <alignment horizontal="center" vertical="center" wrapText="1"/>
    </xf>
    <xf numFmtId="0" fontId="47" fillId="0" borderId="7" xfId="1" applyFont="1" applyBorder="1" applyAlignment="1">
      <alignment horizontal="center" vertical="center" wrapText="1"/>
    </xf>
    <xf numFmtId="0" fontId="47" fillId="11" borderId="7" xfId="1" applyFont="1" applyFill="1" applyBorder="1" applyAlignment="1">
      <alignment horizontal="center" vertical="center" wrapText="1"/>
    </xf>
    <xf numFmtId="164" fontId="47" fillId="0" borderId="7" xfId="1" applyNumberFormat="1" applyFont="1" applyBorder="1" applyAlignment="1">
      <alignment horizontal="right" vertical="center" wrapText="1"/>
    </xf>
    <xf numFmtId="164" fontId="47" fillId="11" borderId="7" xfId="1" applyNumberFormat="1" applyFont="1" applyFill="1" applyBorder="1" applyAlignment="1">
      <alignment horizontal="right" vertical="center" wrapText="1"/>
    </xf>
    <xf numFmtId="4" fontId="45" fillId="0" borderId="0" xfId="1" applyNumberFormat="1" applyFont="1" applyAlignment="1">
      <alignment vertical="center" wrapText="1"/>
    </xf>
    <xf numFmtId="4" fontId="41" fillId="10" borderId="0" xfId="1" applyNumberFormat="1" applyFill="1"/>
    <xf numFmtId="0" fontId="41" fillId="0" borderId="1" xfId="1" applyBorder="1"/>
    <xf numFmtId="4" fontId="48" fillId="8" borderId="7" xfId="1" applyNumberFormat="1" applyFont="1" applyFill="1" applyBorder="1" applyAlignment="1">
      <alignment horizontal="center" vertical="center" wrapText="1"/>
    </xf>
    <xf numFmtId="3" fontId="48" fillId="8" borderId="7" xfId="1" applyNumberFormat="1" applyFont="1" applyFill="1" applyBorder="1" applyAlignment="1">
      <alignment horizontal="center" vertical="center" wrapText="1"/>
    </xf>
    <xf numFmtId="0" fontId="45" fillId="8" borderId="6" xfId="1" applyFont="1" applyFill="1" applyBorder="1" applyAlignment="1">
      <alignment vertical="center" wrapText="1"/>
    </xf>
    <xf numFmtId="164" fontId="47" fillId="11" borderId="7" xfId="1" applyNumberFormat="1" applyFont="1" applyFill="1" applyBorder="1" applyAlignment="1">
      <alignment vertical="center" wrapText="1"/>
    </xf>
    <xf numFmtId="3" fontId="47" fillId="11" borderId="7" xfId="1" applyNumberFormat="1" applyFont="1" applyFill="1" applyBorder="1" applyAlignment="1">
      <alignment horizontal="center" vertical="center" wrapText="1"/>
    </xf>
    <xf numFmtId="0" fontId="45" fillId="11" borderId="7" xfId="1" applyFont="1" applyFill="1" applyBorder="1" applyAlignment="1">
      <alignment vertical="center" wrapText="1"/>
    </xf>
    <xf numFmtId="164" fontId="41" fillId="11" borderId="7" xfId="1" applyNumberFormat="1" applyFill="1" applyBorder="1" applyAlignment="1">
      <alignment horizontal="right" vertical="center" wrapText="1"/>
    </xf>
    <xf numFmtId="0" fontId="45" fillId="0" borderId="0" xfId="1" applyFont="1" applyAlignment="1">
      <alignment vertical="center" wrapText="1"/>
    </xf>
    <xf numFmtId="164" fontId="45" fillId="11" borderId="7" xfId="1" applyNumberFormat="1" applyFont="1" applyFill="1" applyBorder="1" applyAlignment="1">
      <alignment vertical="center" wrapText="1"/>
    </xf>
    <xf numFmtId="4" fontId="47" fillId="11" borderId="7" xfId="1" applyNumberFormat="1" applyFont="1" applyFill="1" applyBorder="1" applyAlignment="1">
      <alignment vertical="center" wrapText="1"/>
    </xf>
    <xf numFmtId="4" fontId="45" fillId="11" borderId="7" xfId="1" applyNumberFormat="1" applyFont="1" applyFill="1" applyBorder="1" applyAlignment="1">
      <alignment vertical="center" wrapText="1"/>
    </xf>
    <xf numFmtId="164" fontId="48" fillId="8" borderId="5" xfId="1" applyNumberFormat="1" applyFont="1" applyFill="1" applyBorder="1" applyAlignment="1">
      <alignment horizontal="right" vertical="center" wrapText="1"/>
    </xf>
    <xf numFmtId="164" fontId="45" fillId="0" borderId="0" xfId="1" applyNumberFormat="1" applyFont="1" applyAlignment="1">
      <alignment vertical="center" wrapText="1"/>
    </xf>
    <xf numFmtId="0" fontId="45" fillId="10" borderId="0" xfId="1" applyFont="1" applyFill="1" applyAlignment="1">
      <alignment vertical="center" wrapText="1"/>
    </xf>
    <xf numFmtId="0" fontId="50" fillId="0" borderId="7" xfId="1" applyFont="1" applyBorder="1" applyAlignment="1">
      <alignment vertical="center" wrapText="1"/>
    </xf>
    <xf numFmtId="0" fontId="47" fillId="10" borderId="7" xfId="1" applyFont="1" applyFill="1" applyBorder="1" applyAlignment="1">
      <alignment horizontal="center" vertical="center" wrapText="1"/>
    </xf>
    <xf numFmtId="0" fontId="50" fillId="10" borderId="7" xfId="1" applyFont="1" applyFill="1" applyBorder="1" applyAlignment="1">
      <alignment vertical="center" wrapText="1"/>
    </xf>
    <xf numFmtId="0" fontId="45" fillId="8" borderId="7" xfId="1" applyFont="1" applyFill="1" applyBorder="1" applyAlignment="1">
      <alignment vertical="center" wrapText="1"/>
    </xf>
    <xf numFmtId="164" fontId="47" fillId="11" borderId="7" xfId="1" applyNumberFormat="1" applyFont="1" applyFill="1" applyBorder="1" applyAlignment="1">
      <alignment horizontal="center" vertical="center" wrapText="1"/>
    </xf>
    <xf numFmtId="164" fontId="48" fillId="8" borderId="7" xfId="1" applyNumberFormat="1" applyFont="1" applyFill="1" applyBorder="1" applyAlignment="1">
      <alignment horizontal="right" vertical="center" wrapText="1"/>
    </xf>
    <xf numFmtId="164" fontId="48" fillId="8" borderId="7" xfId="1" applyNumberFormat="1" applyFont="1" applyFill="1" applyBorder="1" applyAlignment="1">
      <alignment horizontal="center" vertical="center" wrapText="1"/>
    </xf>
    <xf numFmtId="164" fontId="47" fillId="0" borderId="7" xfId="1" applyNumberFormat="1" applyFont="1" applyBorder="1" applyAlignment="1">
      <alignment vertical="center" wrapText="1"/>
    </xf>
    <xf numFmtId="164" fontId="47" fillId="0" borderId="7" xfId="1" applyNumberFormat="1" applyFont="1" applyBorder="1" applyAlignment="1">
      <alignment horizontal="center" vertical="center" wrapText="1"/>
    </xf>
    <xf numFmtId="164" fontId="50" fillId="0" borderId="7" xfId="1" applyNumberFormat="1" applyFont="1" applyBorder="1" applyAlignment="1">
      <alignment vertical="center" wrapText="1"/>
    </xf>
    <xf numFmtId="0" fontId="47" fillId="0" borderId="7" xfId="1" applyFont="1" applyBorder="1" applyAlignment="1">
      <alignment vertical="center" wrapText="1"/>
    </xf>
    <xf numFmtId="164" fontId="50" fillId="0" borderId="7" xfId="1" applyNumberFormat="1" applyFont="1" applyBorder="1" applyAlignment="1">
      <alignment horizontal="center" vertical="center" wrapText="1"/>
    </xf>
    <xf numFmtId="4" fontId="47" fillId="11" borderId="7" xfId="1" applyNumberFormat="1" applyFont="1" applyFill="1" applyBorder="1" applyAlignment="1">
      <alignment horizontal="center" vertical="center" wrapText="1"/>
    </xf>
    <xf numFmtId="0" fontId="52" fillId="10" borderId="0" xfId="1" applyFont="1" applyFill="1"/>
    <xf numFmtId="0" fontId="52" fillId="10" borderId="0" xfId="1" applyFont="1" applyFill="1" applyAlignment="1">
      <alignment vertical="center" wrapText="1"/>
    </xf>
    <xf numFmtId="0" fontId="41" fillId="0" borderId="0" xfId="1" applyAlignment="1">
      <alignment vertical="center" wrapText="1"/>
    </xf>
    <xf numFmtId="0" fontId="41" fillId="0" borderId="0" xfId="1"/>
    <xf numFmtId="0" fontId="53" fillId="0" borderId="0" xfId="1" applyFont="1" applyAlignment="1">
      <alignment vertical="center" wrapText="1"/>
    </xf>
    <xf numFmtId="0" fontId="53" fillId="0" borderId="0" xfId="1" applyFont="1"/>
    <xf numFmtId="0" fontId="5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36" fillId="0" borderId="3" xfId="0" applyFont="1" applyBorder="1" applyAlignment="1">
      <alignment horizontal="justify" vertical="center" wrapText="1"/>
    </xf>
    <xf numFmtId="0" fontId="36" fillId="0" borderId="4" xfId="0" applyFont="1" applyBorder="1" applyAlignment="1">
      <alignment horizontal="justify" vertical="center" wrapText="1"/>
    </xf>
    <xf numFmtId="0" fontId="36" fillId="0" borderId="2" xfId="0" applyFont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14" fillId="3" borderId="4" xfId="0" applyFont="1" applyFill="1" applyBorder="1" applyAlignment="1">
      <alignment horizontal="justify" vertical="center" wrapText="1"/>
    </xf>
    <xf numFmtId="0" fontId="14" fillId="3" borderId="2" xfId="0" applyFont="1" applyFill="1" applyBorder="1" applyAlignment="1">
      <alignment horizontal="justify" vertical="center" wrapText="1"/>
    </xf>
    <xf numFmtId="0" fontId="27" fillId="3" borderId="3" xfId="0" applyFont="1" applyFill="1" applyBorder="1" applyAlignment="1">
      <alignment horizontal="justify" vertical="justify" wrapText="1"/>
    </xf>
    <xf numFmtId="0" fontId="27" fillId="3" borderId="4" xfId="0" applyFont="1" applyFill="1" applyBorder="1" applyAlignment="1">
      <alignment horizontal="justify" vertical="justify" wrapText="1"/>
    </xf>
    <xf numFmtId="0" fontId="27" fillId="3" borderId="2" xfId="0" applyFont="1" applyFill="1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0" fillId="0" borderId="4" xfId="0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48" fillId="8" borderId="5" xfId="1" applyFont="1" applyFill="1" applyBorder="1" applyAlignment="1">
      <alignment horizontal="center" vertical="center" wrapText="1"/>
    </xf>
    <xf numFmtId="0" fontId="43" fillId="0" borderId="6" xfId="1" applyFont="1" applyBorder="1"/>
    <xf numFmtId="0" fontId="43" fillId="0" borderId="8" xfId="1" applyFont="1" applyBorder="1"/>
    <xf numFmtId="0" fontId="42" fillId="8" borderId="0" xfId="1" applyFont="1" applyFill="1" applyAlignment="1">
      <alignment horizontal="left" vertical="center"/>
    </xf>
    <xf numFmtId="0" fontId="41" fillId="0" borderId="0" xfId="1"/>
    <xf numFmtId="0" fontId="42" fillId="8" borderId="5" xfId="1" applyFont="1" applyFill="1" applyBorder="1" applyAlignment="1">
      <alignment horizontal="left" vertical="center"/>
    </xf>
    <xf numFmtId="0" fontId="47" fillId="9" borderId="5" xfId="1" applyFont="1" applyFill="1" applyBorder="1" applyAlignment="1">
      <alignment vertical="center" wrapText="1"/>
    </xf>
    <xf numFmtId="0" fontId="51" fillId="0" borderId="5" xfId="1" applyFont="1" applyBorder="1" applyAlignment="1">
      <alignment vertical="center" wrapText="1"/>
    </xf>
    <xf numFmtId="4" fontId="48" fillId="8" borderId="5" xfId="1" applyNumberFormat="1" applyFont="1" applyFill="1" applyBorder="1" applyAlignment="1">
      <alignment horizontal="left" vertical="center" wrapText="1"/>
    </xf>
    <xf numFmtId="0" fontId="47" fillId="10" borderId="5" xfId="1" applyFont="1" applyFill="1" applyBorder="1" applyAlignment="1">
      <alignment horizontal="left" wrapText="1"/>
    </xf>
    <xf numFmtId="0" fontId="47" fillId="0" borderId="5" xfId="1" applyFont="1" applyBorder="1" applyAlignment="1">
      <alignment vertical="center" wrapText="1"/>
    </xf>
    <xf numFmtId="0" fontId="41" fillId="0" borderId="5" xfId="1" applyBorder="1" applyAlignment="1">
      <alignment vertical="center" wrapText="1"/>
    </xf>
    <xf numFmtId="0" fontId="51" fillId="0" borderId="0" xfId="1" applyFont="1" applyAlignment="1">
      <alignment vertical="center" wrapText="1"/>
    </xf>
    <xf numFmtId="0" fontId="41" fillId="10" borderId="5" xfId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143741</xdr:rowOff>
    </xdr:from>
    <xdr:to>
      <xdr:col>5</xdr:col>
      <xdr:colOff>1723160</xdr:colOff>
      <xdr:row>3</xdr:row>
      <xdr:rowOff>86591</xdr:rowOff>
    </xdr:to>
    <xdr:pic>
      <xdr:nvPicPr>
        <xdr:cNvPr id="2" name="Imagem 1" descr="C:\SARA\2019\logo-marca-2019\adagr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143741"/>
          <a:ext cx="395201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4302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430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4302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430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143741</xdr:rowOff>
    </xdr:from>
    <xdr:to>
      <xdr:col>5</xdr:col>
      <xdr:colOff>1723160</xdr:colOff>
      <xdr:row>3</xdr:row>
      <xdr:rowOff>86591</xdr:rowOff>
    </xdr:to>
    <xdr:pic>
      <xdr:nvPicPr>
        <xdr:cNvPr id="2" name="Imagem 1" descr="C:\SARA\2019\logo-marca-2019\adagr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143741"/>
          <a:ext cx="395201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143741</xdr:rowOff>
    </xdr:from>
    <xdr:to>
      <xdr:col>5</xdr:col>
      <xdr:colOff>1723160</xdr:colOff>
      <xdr:row>3</xdr:row>
      <xdr:rowOff>86591</xdr:rowOff>
    </xdr:to>
    <xdr:pic>
      <xdr:nvPicPr>
        <xdr:cNvPr id="2" name="Imagem 1" descr="C:\SARA\2019\logo-marca-2019\adagr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143741"/>
          <a:ext cx="395201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143741</xdr:rowOff>
    </xdr:from>
    <xdr:to>
      <xdr:col>5</xdr:col>
      <xdr:colOff>1723160</xdr:colOff>
      <xdr:row>3</xdr:row>
      <xdr:rowOff>86591</xdr:rowOff>
    </xdr:to>
    <xdr:pic>
      <xdr:nvPicPr>
        <xdr:cNvPr id="2" name="Imagem 1" descr="C:\SARA\2019\logo-marca-2019\adagr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143741"/>
          <a:ext cx="395201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143741</xdr:rowOff>
    </xdr:from>
    <xdr:to>
      <xdr:col>5</xdr:col>
      <xdr:colOff>738910</xdr:colOff>
      <xdr:row>3</xdr:row>
      <xdr:rowOff>86591</xdr:rowOff>
    </xdr:to>
    <xdr:pic>
      <xdr:nvPicPr>
        <xdr:cNvPr id="2" name="Imagem 1" descr="C:\SARA\2019\logo-marca-2019\adagr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143741"/>
          <a:ext cx="394883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143741</xdr:rowOff>
    </xdr:from>
    <xdr:to>
      <xdr:col>5</xdr:col>
      <xdr:colOff>1723160</xdr:colOff>
      <xdr:row>3</xdr:row>
      <xdr:rowOff>86591</xdr:rowOff>
    </xdr:to>
    <xdr:pic>
      <xdr:nvPicPr>
        <xdr:cNvPr id="2" name="Imagem 1" descr="C:\SARA\2019\logo-marca-2019\adagr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143741"/>
          <a:ext cx="395201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143741</xdr:rowOff>
    </xdr:from>
    <xdr:to>
      <xdr:col>5</xdr:col>
      <xdr:colOff>1723160</xdr:colOff>
      <xdr:row>3</xdr:row>
      <xdr:rowOff>86591</xdr:rowOff>
    </xdr:to>
    <xdr:pic>
      <xdr:nvPicPr>
        <xdr:cNvPr id="2" name="Imagem 1" descr="C:\SARA\2019\logo-marca-2019\adagr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143741"/>
          <a:ext cx="395201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143741</xdr:rowOff>
    </xdr:from>
    <xdr:to>
      <xdr:col>5</xdr:col>
      <xdr:colOff>1723160</xdr:colOff>
      <xdr:row>3</xdr:row>
      <xdr:rowOff>86591</xdr:rowOff>
    </xdr:to>
    <xdr:pic>
      <xdr:nvPicPr>
        <xdr:cNvPr id="2" name="Imagem 1" descr="C:\SARA\2019\logo-marca-2019\adagr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143741"/>
          <a:ext cx="395201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143741</xdr:rowOff>
    </xdr:from>
    <xdr:to>
      <xdr:col>5</xdr:col>
      <xdr:colOff>1723160</xdr:colOff>
      <xdr:row>3</xdr:row>
      <xdr:rowOff>86591</xdr:rowOff>
    </xdr:to>
    <xdr:pic>
      <xdr:nvPicPr>
        <xdr:cNvPr id="1026" name="Imagem 1" descr="C:\SARA\2019\logo-marca-2019\adagro.png">
          <a:extLst>
            <a:ext uri="{FF2B5EF4-FFF2-40B4-BE49-F238E27FC236}">
              <a16:creationId xmlns:a16="http://schemas.microsoft.com/office/drawing/2014/main" id="{00000000-0008-0000-08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8591" y="143741"/>
          <a:ext cx="395720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63"/>
  <sheetViews>
    <sheetView topLeftCell="B41" zoomScale="90" zoomScaleNormal="90" workbookViewId="0">
      <selection activeCell="B1" sqref="B1"/>
    </sheetView>
  </sheetViews>
  <sheetFormatPr defaultRowHeight="15" x14ac:dyDescent="0.25"/>
  <cols>
    <col min="1" max="1" width="53.5703125" customWidth="1"/>
    <col min="2" max="2" width="7.7109375" customWidth="1"/>
    <col min="3" max="3" width="9.7109375" customWidth="1"/>
    <col min="4" max="4" width="16.42578125" customWidth="1"/>
    <col min="5" max="5" width="15.85546875" style="2" customWidth="1"/>
    <col min="6" max="6" width="30.5703125" customWidth="1"/>
    <col min="7" max="7" width="12.42578125" customWidth="1"/>
    <col min="8" max="8" width="22.5703125" customWidth="1"/>
    <col min="9" max="9" width="11.7109375" customWidth="1"/>
    <col min="10" max="10" width="11.28515625" customWidth="1"/>
    <col min="12" max="12" width="8.140625" customWidth="1"/>
  </cols>
  <sheetData>
    <row r="5" spans="1:10" x14ac:dyDescent="0.25">
      <c r="A5" s="69" t="s">
        <v>179</v>
      </c>
      <c r="B5" s="69" t="s">
        <v>180</v>
      </c>
      <c r="C5" s="69"/>
      <c r="D5" s="69"/>
      <c r="E5" s="69"/>
      <c r="F5" s="69"/>
      <c r="G5" s="69"/>
    </row>
    <row r="6" spans="1:10" ht="15.75" x14ac:dyDescent="0.25">
      <c r="A6" s="1"/>
      <c r="D6" s="4" t="s">
        <v>178</v>
      </c>
      <c r="E6" s="5"/>
      <c r="F6" s="4"/>
    </row>
    <row r="8" spans="1:10" x14ac:dyDescent="0.25">
      <c r="A8" s="250"/>
      <c r="B8" s="250"/>
      <c r="C8" s="250"/>
      <c r="D8" s="250" t="s">
        <v>9</v>
      </c>
      <c r="E8" s="250"/>
      <c r="F8" s="250"/>
      <c r="G8" s="250"/>
      <c r="H8" s="250"/>
      <c r="I8" s="250"/>
      <c r="J8" s="250"/>
    </row>
    <row r="9" spans="1:10" ht="25.5" x14ac:dyDescent="0.25">
      <c r="A9" s="70" t="s">
        <v>0</v>
      </c>
      <c r="B9" s="71" t="s">
        <v>1</v>
      </c>
      <c r="C9" s="71" t="s">
        <v>2</v>
      </c>
      <c r="D9" s="70" t="s">
        <v>3</v>
      </c>
      <c r="E9" s="71" t="s">
        <v>4</v>
      </c>
      <c r="F9" s="71" t="s">
        <v>5</v>
      </c>
      <c r="G9" s="71" t="s">
        <v>6</v>
      </c>
      <c r="H9" s="70" t="s">
        <v>260</v>
      </c>
      <c r="I9" s="71" t="s">
        <v>7</v>
      </c>
      <c r="J9" s="71" t="s">
        <v>8</v>
      </c>
    </row>
    <row r="10" spans="1:10" x14ac:dyDescent="0.25">
      <c r="A10" s="72" t="s">
        <v>13</v>
      </c>
      <c r="B10" s="167" t="s">
        <v>17</v>
      </c>
      <c r="C10" s="167">
        <v>3090</v>
      </c>
      <c r="D10" s="73">
        <v>43487</v>
      </c>
      <c r="E10" s="168" t="s">
        <v>113</v>
      </c>
      <c r="F10" s="75" t="s">
        <v>10</v>
      </c>
      <c r="G10" s="169" t="s">
        <v>30</v>
      </c>
      <c r="H10" s="170" t="s">
        <v>59</v>
      </c>
      <c r="I10" s="171">
        <v>43466</v>
      </c>
      <c r="J10" s="129"/>
    </row>
    <row r="11" spans="1:10" x14ac:dyDescent="0.25">
      <c r="A11" s="78" t="s">
        <v>14</v>
      </c>
      <c r="B11" s="167" t="s">
        <v>19</v>
      </c>
      <c r="C11" s="172">
        <v>2401</v>
      </c>
      <c r="D11" s="108">
        <v>44096</v>
      </c>
      <c r="E11" s="168" t="s">
        <v>114</v>
      </c>
      <c r="F11" s="109" t="s">
        <v>274</v>
      </c>
      <c r="G11" s="169" t="s">
        <v>31</v>
      </c>
      <c r="H11" s="170" t="s">
        <v>210</v>
      </c>
      <c r="I11" s="173">
        <v>44105</v>
      </c>
      <c r="J11" s="174"/>
    </row>
    <row r="12" spans="1:10" x14ac:dyDescent="0.25">
      <c r="A12" s="72" t="s">
        <v>328</v>
      </c>
      <c r="B12" s="167" t="s">
        <v>19</v>
      </c>
      <c r="C12" s="167">
        <v>3092</v>
      </c>
      <c r="D12" s="73">
        <v>43487</v>
      </c>
      <c r="E12" s="168" t="s">
        <v>297</v>
      </c>
      <c r="F12" s="75" t="s">
        <v>298</v>
      </c>
      <c r="G12" s="175" t="s">
        <v>299</v>
      </c>
      <c r="H12" s="170" t="s">
        <v>59</v>
      </c>
      <c r="I12" s="171">
        <v>43466</v>
      </c>
      <c r="J12" s="129"/>
    </row>
    <row r="13" spans="1:10" x14ac:dyDescent="0.25">
      <c r="A13" s="72" t="s">
        <v>15</v>
      </c>
      <c r="B13" s="167" t="s">
        <v>20</v>
      </c>
      <c r="C13" s="172">
        <v>2403</v>
      </c>
      <c r="D13" s="108">
        <v>44096</v>
      </c>
      <c r="E13" s="168" t="s">
        <v>209</v>
      </c>
      <c r="F13" s="109" t="s">
        <v>208</v>
      </c>
      <c r="G13" s="175" t="s">
        <v>212</v>
      </c>
      <c r="H13" s="170" t="s">
        <v>210</v>
      </c>
      <c r="I13" s="173">
        <v>44105</v>
      </c>
      <c r="J13" s="174"/>
    </row>
    <row r="14" spans="1:10" x14ac:dyDescent="0.25">
      <c r="A14" s="72" t="s">
        <v>329</v>
      </c>
      <c r="B14" s="167" t="s">
        <v>322</v>
      </c>
      <c r="C14" s="167">
        <v>3094</v>
      </c>
      <c r="D14" s="73">
        <v>43487</v>
      </c>
      <c r="E14" s="168" t="s">
        <v>115</v>
      </c>
      <c r="F14" s="75" t="s">
        <v>11</v>
      </c>
      <c r="G14" s="169" t="s">
        <v>32</v>
      </c>
      <c r="H14" s="170" t="s">
        <v>59</v>
      </c>
      <c r="I14" s="171">
        <v>43466</v>
      </c>
      <c r="J14" s="129"/>
    </row>
    <row r="15" spans="1:10" x14ac:dyDescent="0.25">
      <c r="A15" s="72" t="s">
        <v>16</v>
      </c>
      <c r="B15" s="167" t="s">
        <v>21</v>
      </c>
      <c r="C15" s="167">
        <v>3095</v>
      </c>
      <c r="D15" s="73">
        <v>43487</v>
      </c>
      <c r="E15" s="168" t="s">
        <v>116</v>
      </c>
      <c r="F15" s="75" t="s">
        <v>12</v>
      </c>
      <c r="G15" s="175" t="s">
        <v>33</v>
      </c>
      <c r="H15" s="170" t="s">
        <v>59</v>
      </c>
      <c r="I15" s="171">
        <v>43466</v>
      </c>
      <c r="J15" s="129"/>
    </row>
    <row r="16" spans="1:10" x14ac:dyDescent="0.25">
      <c r="A16" s="72" t="s">
        <v>330</v>
      </c>
      <c r="B16" s="167" t="s">
        <v>192</v>
      </c>
      <c r="C16" s="167">
        <v>7298</v>
      </c>
      <c r="D16" s="73">
        <v>43735</v>
      </c>
      <c r="E16" s="168" t="s">
        <v>195</v>
      </c>
      <c r="F16" s="101" t="s">
        <v>193</v>
      </c>
      <c r="G16" s="168" t="s">
        <v>194</v>
      </c>
      <c r="H16" s="170" t="s">
        <v>324</v>
      </c>
      <c r="I16" s="171">
        <v>43739</v>
      </c>
      <c r="J16" s="129"/>
    </row>
    <row r="17" spans="1:10" x14ac:dyDescent="0.25">
      <c r="A17" s="72" t="s">
        <v>22</v>
      </c>
      <c r="B17" s="167" t="s">
        <v>23</v>
      </c>
      <c r="C17" s="167">
        <v>3703</v>
      </c>
      <c r="D17" s="73">
        <v>43509</v>
      </c>
      <c r="E17" s="168" t="s">
        <v>117</v>
      </c>
      <c r="F17" s="75" t="s">
        <v>26</v>
      </c>
      <c r="G17" s="169" t="s">
        <v>34</v>
      </c>
      <c r="H17" s="170" t="s">
        <v>59</v>
      </c>
      <c r="I17" s="171">
        <v>43466</v>
      </c>
      <c r="J17" s="129"/>
    </row>
    <row r="18" spans="1:10" x14ac:dyDescent="0.25">
      <c r="A18" s="72" t="s">
        <v>24</v>
      </c>
      <c r="B18" s="167" t="s">
        <v>23</v>
      </c>
      <c r="C18" s="167">
        <v>3097</v>
      </c>
      <c r="D18" s="73">
        <v>43487</v>
      </c>
      <c r="E18" s="168" t="s">
        <v>118</v>
      </c>
      <c r="F18" s="75" t="s">
        <v>27</v>
      </c>
      <c r="G18" s="169" t="s">
        <v>35</v>
      </c>
      <c r="H18" s="170" t="s">
        <v>59</v>
      </c>
      <c r="I18" s="171">
        <v>43466</v>
      </c>
      <c r="J18" s="129"/>
    </row>
    <row r="19" spans="1:10" x14ac:dyDescent="0.25">
      <c r="A19" s="72" t="s">
        <v>25</v>
      </c>
      <c r="B19" s="167" t="s">
        <v>23</v>
      </c>
      <c r="C19" s="167">
        <v>3096</v>
      </c>
      <c r="D19" s="73">
        <v>43487</v>
      </c>
      <c r="E19" s="168" t="s">
        <v>119</v>
      </c>
      <c r="F19" s="75" t="s">
        <v>28</v>
      </c>
      <c r="G19" s="169" t="s">
        <v>36</v>
      </c>
      <c r="H19" s="170" t="s">
        <v>59</v>
      </c>
      <c r="I19" s="171">
        <v>43466</v>
      </c>
      <c r="J19" s="129"/>
    </row>
    <row r="20" spans="1:10" x14ac:dyDescent="0.25">
      <c r="A20" s="72" t="s">
        <v>331</v>
      </c>
      <c r="B20" s="167" t="s">
        <v>18</v>
      </c>
      <c r="C20" s="167">
        <v>3704</v>
      </c>
      <c r="D20" s="73">
        <v>43509</v>
      </c>
      <c r="E20" s="168" t="s">
        <v>120</v>
      </c>
      <c r="F20" s="75" t="s">
        <v>29</v>
      </c>
      <c r="G20" s="169" t="s">
        <v>37</v>
      </c>
      <c r="H20" s="170" t="s">
        <v>59</v>
      </c>
      <c r="I20" s="171">
        <v>43466</v>
      </c>
      <c r="J20" s="129"/>
    </row>
    <row r="21" spans="1:10" x14ac:dyDescent="0.25">
      <c r="A21" s="72" t="s">
        <v>151</v>
      </c>
      <c r="B21" s="167" t="s">
        <v>38</v>
      </c>
      <c r="C21" s="84" t="s">
        <v>40</v>
      </c>
      <c r="D21" s="176" t="s">
        <v>41</v>
      </c>
      <c r="E21" s="168" t="s">
        <v>121</v>
      </c>
      <c r="F21" s="79" t="s">
        <v>44</v>
      </c>
      <c r="G21" s="167" t="s">
        <v>47</v>
      </c>
      <c r="H21" s="170" t="s">
        <v>152</v>
      </c>
      <c r="I21" s="171">
        <v>42679</v>
      </c>
      <c r="J21" s="129"/>
    </row>
    <row r="22" spans="1:10" x14ac:dyDescent="0.25">
      <c r="A22" s="72" t="s">
        <v>153</v>
      </c>
      <c r="B22" s="167" t="s">
        <v>38</v>
      </c>
      <c r="C22" s="84" t="s">
        <v>40</v>
      </c>
      <c r="D22" s="176" t="s">
        <v>41</v>
      </c>
      <c r="E22" s="168" t="s">
        <v>122</v>
      </c>
      <c r="F22" s="79" t="s">
        <v>45</v>
      </c>
      <c r="G22" s="167" t="s">
        <v>48</v>
      </c>
      <c r="H22" s="170" t="s">
        <v>152</v>
      </c>
      <c r="I22" s="171">
        <v>42679</v>
      </c>
      <c r="J22" s="129"/>
    </row>
    <row r="23" spans="1:10" x14ac:dyDescent="0.25">
      <c r="A23" s="72" t="s">
        <v>39</v>
      </c>
      <c r="B23" s="167" t="s">
        <v>38</v>
      </c>
      <c r="C23" s="84" t="s">
        <v>42</v>
      </c>
      <c r="D23" s="176" t="s">
        <v>43</v>
      </c>
      <c r="E23" s="168" t="s">
        <v>123</v>
      </c>
      <c r="F23" s="79" t="s">
        <v>46</v>
      </c>
      <c r="G23" s="167" t="s">
        <v>49</v>
      </c>
      <c r="H23" s="170" t="s">
        <v>156</v>
      </c>
      <c r="I23" s="171">
        <v>42795</v>
      </c>
      <c r="J23" s="129"/>
    </row>
    <row r="24" spans="1:10" x14ac:dyDescent="0.25">
      <c r="A24" s="72" t="s">
        <v>223</v>
      </c>
      <c r="B24" s="167" t="s">
        <v>38</v>
      </c>
      <c r="C24" s="84" t="s">
        <v>50</v>
      </c>
      <c r="D24" s="176" t="s">
        <v>51</v>
      </c>
      <c r="E24" s="168" t="s">
        <v>124</v>
      </c>
      <c r="F24" s="79" t="s">
        <v>52</v>
      </c>
      <c r="G24" s="167" t="s">
        <v>53</v>
      </c>
      <c r="H24" s="170" t="s">
        <v>159</v>
      </c>
      <c r="I24" s="171">
        <v>43221</v>
      </c>
      <c r="J24" s="129"/>
    </row>
    <row r="25" spans="1:10" s="20" customFormat="1" x14ac:dyDescent="0.25">
      <c r="A25" s="17" t="s">
        <v>332</v>
      </c>
      <c r="B25" s="177" t="s">
        <v>38</v>
      </c>
      <c r="C25" s="178" t="s">
        <v>199</v>
      </c>
      <c r="D25" s="179" t="s">
        <v>200</v>
      </c>
      <c r="E25" s="178" t="s">
        <v>202</v>
      </c>
      <c r="F25" s="21" t="s">
        <v>203</v>
      </c>
      <c r="G25" s="178" t="s">
        <v>204</v>
      </c>
      <c r="H25" s="180" t="s">
        <v>201</v>
      </c>
      <c r="I25" s="181">
        <v>43952</v>
      </c>
      <c r="J25" s="182"/>
    </row>
    <row r="26" spans="1:10" x14ac:dyDescent="0.25">
      <c r="A26" s="72" t="s">
        <v>213</v>
      </c>
      <c r="B26" s="167" t="s">
        <v>38</v>
      </c>
      <c r="C26" s="84" t="s">
        <v>173</v>
      </c>
      <c r="D26" s="176" t="s">
        <v>174</v>
      </c>
      <c r="E26" s="168" t="s">
        <v>140</v>
      </c>
      <c r="F26" s="79" t="s">
        <v>90</v>
      </c>
      <c r="G26" s="183" t="s">
        <v>96</v>
      </c>
      <c r="H26" s="170" t="s">
        <v>172</v>
      </c>
      <c r="I26" s="171">
        <v>43617</v>
      </c>
      <c r="J26" s="129"/>
    </row>
    <row r="27" spans="1:10" x14ac:dyDescent="0.25">
      <c r="A27" s="72" t="s">
        <v>279</v>
      </c>
      <c r="B27" s="167" t="s">
        <v>38</v>
      </c>
      <c r="C27" s="84" t="s">
        <v>40</v>
      </c>
      <c r="D27" s="176" t="s">
        <v>41</v>
      </c>
      <c r="E27" s="168" t="s">
        <v>263</v>
      </c>
      <c r="F27" s="79" t="s">
        <v>264</v>
      </c>
      <c r="G27" s="167" t="s">
        <v>265</v>
      </c>
      <c r="H27" s="170" t="s">
        <v>152</v>
      </c>
      <c r="I27" s="171">
        <v>42679</v>
      </c>
      <c r="J27" s="129"/>
    </row>
    <row r="28" spans="1:10" x14ac:dyDescent="0.25">
      <c r="A28" s="72" t="s">
        <v>221</v>
      </c>
      <c r="B28" s="167" t="s">
        <v>38</v>
      </c>
      <c r="C28" s="84" t="s">
        <v>40</v>
      </c>
      <c r="D28" s="176" t="s">
        <v>41</v>
      </c>
      <c r="E28" s="168" t="s">
        <v>125</v>
      </c>
      <c r="F28" s="79" t="s">
        <v>54</v>
      </c>
      <c r="G28" s="167" t="s">
        <v>55</v>
      </c>
      <c r="H28" s="170" t="s">
        <v>152</v>
      </c>
      <c r="I28" s="171">
        <v>42679</v>
      </c>
      <c r="J28" s="129"/>
    </row>
    <row r="29" spans="1:10" x14ac:dyDescent="0.25">
      <c r="A29" s="72" t="s">
        <v>222</v>
      </c>
      <c r="B29" s="167" t="s">
        <v>38</v>
      </c>
      <c r="C29" s="84" t="s">
        <v>56</v>
      </c>
      <c r="D29" s="176" t="s">
        <v>57</v>
      </c>
      <c r="E29" s="168" t="s">
        <v>126</v>
      </c>
      <c r="F29" s="79" t="s">
        <v>58</v>
      </c>
      <c r="G29" s="167" t="s">
        <v>224</v>
      </c>
      <c r="H29" s="170" t="s">
        <v>164</v>
      </c>
      <c r="I29" s="171">
        <v>43525</v>
      </c>
      <c r="J29" s="129"/>
    </row>
    <row r="30" spans="1:10" x14ac:dyDescent="0.25">
      <c r="A30" s="72" t="s">
        <v>220</v>
      </c>
      <c r="B30" s="167" t="s">
        <v>38</v>
      </c>
      <c r="C30" s="84" t="s">
        <v>40</v>
      </c>
      <c r="D30" s="176" t="s">
        <v>41</v>
      </c>
      <c r="E30" s="168" t="s">
        <v>127</v>
      </c>
      <c r="F30" s="79" t="s">
        <v>60</v>
      </c>
      <c r="G30" s="167" t="s">
        <v>61</v>
      </c>
      <c r="H30" s="170" t="s">
        <v>152</v>
      </c>
      <c r="I30" s="171">
        <v>42679</v>
      </c>
      <c r="J30" s="129"/>
    </row>
    <row r="31" spans="1:10" s="20" customFormat="1" x14ac:dyDescent="0.25">
      <c r="A31" s="17" t="s">
        <v>242</v>
      </c>
      <c r="B31" s="177" t="s">
        <v>38</v>
      </c>
      <c r="C31" s="18" t="s">
        <v>42</v>
      </c>
      <c r="D31" s="184" t="s">
        <v>43</v>
      </c>
      <c r="E31" s="178" t="s">
        <v>128</v>
      </c>
      <c r="F31" s="19" t="s">
        <v>62</v>
      </c>
      <c r="G31" s="184" t="s">
        <v>70</v>
      </c>
      <c r="H31" s="180" t="s">
        <v>156</v>
      </c>
      <c r="I31" s="181">
        <v>42795</v>
      </c>
      <c r="J31" s="185"/>
    </row>
    <row r="32" spans="1:10" x14ac:dyDescent="0.25">
      <c r="A32" s="72" t="s">
        <v>333</v>
      </c>
      <c r="B32" s="167" t="s">
        <v>38</v>
      </c>
      <c r="C32" s="84" t="s">
        <v>40</v>
      </c>
      <c r="D32" s="176" t="s">
        <v>41</v>
      </c>
      <c r="E32" s="168" t="s">
        <v>310</v>
      </c>
      <c r="F32" s="79" t="s">
        <v>311</v>
      </c>
      <c r="G32" s="167" t="s">
        <v>312</v>
      </c>
      <c r="H32" s="170" t="s">
        <v>152</v>
      </c>
      <c r="I32" s="171">
        <v>42679</v>
      </c>
      <c r="J32" s="129"/>
    </row>
    <row r="33" spans="1:10" x14ac:dyDescent="0.25">
      <c r="A33" s="72" t="s">
        <v>334</v>
      </c>
      <c r="B33" s="167" t="s">
        <v>38</v>
      </c>
      <c r="C33" s="84" t="s">
        <v>40</v>
      </c>
      <c r="D33" s="176" t="s">
        <v>41</v>
      </c>
      <c r="E33" s="168" t="s">
        <v>129</v>
      </c>
      <c r="F33" s="79" t="s">
        <v>63</v>
      </c>
      <c r="G33" s="167" t="s">
        <v>71</v>
      </c>
      <c r="H33" s="170" t="s">
        <v>152</v>
      </c>
      <c r="I33" s="171">
        <v>42679</v>
      </c>
      <c r="J33" s="129"/>
    </row>
    <row r="34" spans="1:10" x14ac:dyDescent="0.25">
      <c r="A34" s="72" t="s">
        <v>302</v>
      </c>
      <c r="B34" s="167" t="s">
        <v>38</v>
      </c>
      <c r="C34" s="84" t="s">
        <v>40</v>
      </c>
      <c r="D34" s="176" t="s">
        <v>41</v>
      </c>
      <c r="E34" s="168" t="s">
        <v>130</v>
      </c>
      <c r="F34" s="79" t="s">
        <v>64</v>
      </c>
      <c r="G34" s="167" t="s">
        <v>72</v>
      </c>
      <c r="H34" s="170" t="s">
        <v>152</v>
      </c>
      <c r="I34" s="171">
        <v>42679</v>
      </c>
      <c r="J34" s="129"/>
    </row>
    <row r="35" spans="1:10" x14ac:dyDescent="0.25">
      <c r="A35" s="72" t="s">
        <v>215</v>
      </c>
      <c r="B35" s="167" t="s">
        <v>38</v>
      </c>
      <c r="C35" s="84" t="s">
        <v>50</v>
      </c>
      <c r="D35" s="176" t="s">
        <v>41</v>
      </c>
      <c r="E35" s="168" t="s">
        <v>183</v>
      </c>
      <c r="F35" s="79" t="s">
        <v>184</v>
      </c>
      <c r="G35" s="167" t="s">
        <v>181</v>
      </c>
      <c r="H35" s="170" t="s">
        <v>182</v>
      </c>
      <c r="I35" s="171">
        <v>43678</v>
      </c>
      <c r="J35" s="129"/>
    </row>
    <row r="36" spans="1:10" x14ac:dyDescent="0.25">
      <c r="A36" s="72" t="s">
        <v>216</v>
      </c>
      <c r="B36" s="167" t="s">
        <v>38</v>
      </c>
      <c r="C36" s="84" t="s">
        <v>40</v>
      </c>
      <c r="D36" s="176" t="s">
        <v>41</v>
      </c>
      <c r="E36" s="168" t="s">
        <v>131</v>
      </c>
      <c r="F36" s="79" t="s">
        <v>65</v>
      </c>
      <c r="G36" s="167" t="s">
        <v>73</v>
      </c>
      <c r="H36" s="170" t="s">
        <v>152</v>
      </c>
      <c r="I36" s="171">
        <v>42679</v>
      </c>
      <c r="J36" s="129"/>
    </row>
    <row r="37" spans="1:10" x14ac:dyDescent="0.25">
      <c r="A37" s="72" t="s">
        <v>217</v>
      </c>
      <c r="B37" s="167" t="s">
        <v>38</v>
      </c>
      <c r="C37" s="84" t="s">
        <v>40</v>
      </c>
      <c r="D37" s="176" t="s">
        <v>41</v>
      </c>
      <c r="E37" s="168" t="s">
        <v>132</v>
      </c>
      <c r="F37" s="75" t="s">
        <v>66</v>
      </c>
      <c r="G37" s="167" t="s">
        <v>74</v>
      </c>
      <c r="H37" s="170" t="s">
        <v>152</v>
      </c>
      <c r="I37" s="171">
        <v>42679</v>
      </c>
      <c r="J37" s="129"/>
    </row>
    <row r="38" spans="1:10" x14ac:dyDescent="0.25">
      <c r="A38" s="72" t="s">
        <v>218</v>
      </c>
      <c r="B38" s="167" t="s">
        <v>38</v>
      </c>
      <c r="C38" s="84" t="s">
        <v>40</v>
      </c>
      <c r="D38" s="176" t="s">
        <v>41</v>
      </c>
      <c r="E38" s="168" t="s">
        <v>133</v>
      </c>
      <c r="F38" s="79" t="s">
        <v>67</v>
      </c>
      <c r="G38" s="167" t="s">
        <v>75</v>
      </c>
      <c r="H38" s="170" t="s">
        <v>152</v>
      </c>
      <c r="I38" s="171">
        <v>42679</v>
      </c>
      <c r="J38" s="129"/>
    </row>
    <row r="39" spans="1:10" x14ac:dyDescent="0.25">
      <c r="A39" s="72" t="s">
        <v>219</v>
      </c>
      <c r="B39" s="167" t="s">
        <v>38</v>
      </c>
      <c r="C39" s="84" t="s">
        <v>40</v>
      </c>
      <c r="D39" s="176" t="s">
        <v>41</v>
      </c>
      <c r="E39" s="168" t="s">
        <v>134</v>
      </c>
      <c r="F39" s="79" t="s">
        <v>68</v>
      </c>
      <c r="G39" s="167" t="s">
        <v>76</v>
      </c>
      <c r="H39" s="170" t="s">
        <v>152</v>
      </c>
      <c r="I39" s="171">
        <v>42679</v>
      </c>
      <c r="J39" s="129"/>
    </row>
    <row r="40" spans="1:10" x14ac:dyDescent="0.25">
      <c r="A40" s="72" t="s">
        <v>214</v>
      </c>
      <c r="B40" s="167" t="s">
        <v>38</v>
      </c>
      <c r="C40" s="84" t="s">
        <v>40</v>
      </c>
      <c r="D40" s="176" t="s">
        <v>41</v>
      </c>
      <c r="E40" s="168" t="s">
        <v>135</v>
      </c>
      <c r="F40" s="75" t="s">
        <v>69</v>
      </c>
      <c r="G40" s="167" t="s">
        <v>77</v>
      </c>
      <c r="H40" s="170" t="s">
        <v>152</v>
      </c>
      <c r="I40" s="171">
        <v>42679</v>
      </c>
      <c r="J40" s="129"/>
    </row>
    <row r="41" spans="1:10" x14ac:dyDescent="0.25">
      <c r="A41" s="72" t="s">
        <v>78</v>
      </c>
      <c r="B41" s="167" t="s">
        <v>79</v>
      </c>
      <c r="C41" s="186" t="s">
        <v>187</v>
      </c>
      <c r="D41" s="186" t="s">
        <v>188</v>
      </c>
      <c r="E41" s="186" t="s">
        <v>190</v>
      </c>
      <c r="F41" s="101" t="s">
        <v>185</v>
      </c>
      <c r="G41" s="187" t="s">
        <v>189</v>
      </c>
      <c r="H41" s="170" t="s">
        <v>191</v>
      </c>
      <c r="I41" s="171">
        <v>43739</v>
      </c>
      <c r="J41" s="129"/>
    </row>
    <row r="42" spans="1:10" x14ac:dyDescent="0.25">
      <c r="A42" s="72" t="s">
        <v>83</v>
      </c>
      <c r="B42" s="167" t="s">
        <v>79</v>
      </c>
      <c r="C42" s="84" t="s">
        <v>40</v>
      </c>
      <c r="D42" s="176" t="s">
        <v>41</v>
      </c>
      <c r="E42" s="168" t="s">
        <v>137</v>
      </c>
      <c r="F42" s="79" t="s">
        <v>84</v>
      </c>
      <c r="G42" s="188" t="s">
        <v>85</v>
      </c>
      <c r="H42" s="170" t="s">
        <v>152</v>
      </c>
      <c r="I42" s="171">
        <v>42679</v>
      </c>
      <c r="J42" s="129"/>
    </row>
    <row r="43" spans="1:10" x14ac:dyDescent="0.25">
      <c r="A43" s="72" t="s">
        <v>186</v>
      </c>
      <c r="B43" s="167" t="s">
        <v>79</v>
      </c>
      <c r="C43" s="84" t="s">
        <v>81</v>
      </c>
      <c r="D43" s="176" t="s">
        <v>82</v>
      </c>
      <c r="E43" s="168" t="s">
        <v>136</v>
      </c>
      <c r="F43" s="103" t="s">
        <v>165</v>
      </c>
      <c r="G43" s="187" t="s">
        <v>80</v>
      </c>
      <c r="H43" s="170" t="s">
        <v>166</v>
      </c>
      <c r="I43" s="171">
        <v>43586</v>
      </c>
      <c r="J43" s="173"/>
    </row>
    <row r="44" spans="1:10" x14ac:dyDescent="0.25">
      <c r="A44" s="72" t="s">
        <v>196</v>
      </c>
      <c r="B44" s="167" t="s">
        <v>86</v>
      </c>
      <c r="C44" s="84" t="s">
        <v>40</v>
      </c>
      <c r="D44" s="176" t="s">
        <v>41</v>
      </c>
      <c r="E44" s="168" t="s">
        <v>138</v>
      </c>
      <c r="F44" s="79" t="s">
        <v>88</v>
      </c>
      <c r="G44" s="167" t="s">
        <v>94</v>
      </c>
      <c r="H44" s="170" t="s">
        <v>152</v>
      </c>
      <c r="I44" s="171">
        <v>42679</v>
      </c>
      <c r="J44" s="170"/>
    </row>
    <row r="45" spans="1:10" x14ac:dyDescent="0.25">
      <c r="A45" s="72" t="s">
        <v>87</v>
      </c>
      <c r="B45" s="167" t="s">
        <v>86</v>
      </c>
      <c r="C45" s="84" t="s">
        <v>40</v>
      </c>
      <c r="D45" s="176" t="s">
        <v>41</v>
      </c>
      <c r="E45" s="168" t="s">
        <v>139</v>
      </c>
      <c r="F45" s="79" t="s">
        <v>89</v>
      </c>
      <c r="G45" s="167" t="s">
        <v>95</v>
      </c>
      <c r="H45" s="170" t="s">
        <v>157</v>
      </c>
      <c r="I45" s="171">
        <v>42679</v>
      </c>
      <c r="J45" s="170"/>
    </row>
    <row r="46" spans="1:10" x14ac:dyDescent="0.25">
      <c r="A46" s="72" t="s">
        <v>87</v>
      </c>
      <c r="B46" s="167" t="s">
        <v>86</v>
      </c>
      <c r="C46" s="84" t="s">
        <v>111</v>
      </c>
      <c r="D46" s="176" t="s">
        <v>176</v>
      </c>
      <c r="E46" s="168" t="s">
        <v>207</v>
      </c>
      <c r="F46" s="75" t="s">
        <v>168</v>
      </c>
      <c r="G46" s="167" t="s">
        <v>169</v>
      </c>
      <c r="H46" s="170" t="s">
        <v>177</v>
      </c>
      <c r="I46" s="171">
        <v>43617</v>
      </c>
      <c r="J46" s="171"/>
    </row>
    <row r="47" spans="1:10" x14ac:dyDescent="0.25">
      <c r="A47" s="72" t="s">
        <v>197</v>
      </c>
      <c r="B47" s="167" t="s">
        <v>86</v>
      </c>
      <c r="C47" s="84" t="s">
        <v>173</v>
      </c>
      <c r="D47" s="176" t="s">
        <v>174</v>
      </c>
      <c r="E47" s="170" t="s">
        <v>175</v>
      </c>
      <c r="F47" s="129" t="s">
        <v>170</v>
      </c>
      <c r="G47" s="170" t="s">
        <v>171</v>
      </c>
      <c r="H47" s="170" t="s">
        <v>269</v>
      </c>
      <c r="I47" s="171">
        <v>43617</v>
      </c>
      <c r="J47" s="129"/>
    </row>
    <row r="48" spans="1:10" x14ac:dyDescent="0.25">
      <c r="A48" s="72" t="s">
        <v>197</v>
      </c>
      <c r="B48" s="167" t="s">
        <v>86</v>
      </c>
      <c r="C48" s="84" t="s">
        <v>92</v>
      </c>
      <c r="D48" s="176" t="s">
        <v>93</v>
      </c>
      <c r="E48" s="168" t="s">
        <v>141</v>
      </c>
      <c r="F48" s="79" t="s">
        <v>91</v>
      </c>
      <c r="G48" s="167" t="s">
        <v>97</v>
      </c>
      <c r="H48" s="170" t="s">
        <v>167</v>
      </c>
      <c r="I48" s="171">
        <v>43344</v>
      </c>
      <c r="J48" s="129"/>
    </row>
    <row r="49" spans="1:10" x14ac:dyDescent="0.25">
      <c r="A49" s="72" t="s">
        <v>198</v>
      </c>
      <c r="B49" s="167" t="s">
        <v>98</v>
      </c>
      <c r="C49" s="84" t="s">
        <v>40</v>
      </c>
      <c r="D49" s="176" t="s">
        <v>41</v>
      </c>
      <c r="E49" s="168" t="s">
        <v>142</v>
      </c>
      <c r="F49" s="79" t="s">
        <v>205</v>
      </c>
      <c r="G49" s="167" t="s">
        <v>108</v>
      </c>
      <c r="H49" s="170" t="s">
        <v>152</v>
      </c>
      <c r="I49" s="171">
        <v>42679</v>
      </c>
      <c r="J49" s="129"/>
    </row>
    <row r="50" spans="1:10" x14ac:dyDescent="0.25">
      <c r="A50" s="72" t="s">
        <v>155</v>
      </c>
      <c r="B50" s="167" t="s">
        <v>98</v>
      </c>
      <c r="C50" s="84" t="s">
        <v>40</v>
      </c>
      <c r="D50" s="176" t="s">
        <v>41</v>
      </c>
      <c r="E50" s="168" t="s">
        <v>143</v>
      </c>
      <c r="F50" s="75" t="s">
        <v>99</v>
      </c>
      <c r="G50" s="167" t="s">
        <v>103</v>
      </c>
      <c r="H50" s="170" t="s">
        <v>152</v>
      </c>
      <c r="I50" s="171">
        <v>42679</v>
      </c>
      <c r="J50" s="129"/>
    </row>
    <row r="51" spans="1:10" s="20" customFormat="1" x14ac:dyDescent="0.25">
      <c r="A51" s="17" t="s">
        <v>154</v>
      </c>
      <c r="B51" s="177" t="s">
        <v>98</v>
      </c>
      <c r="C51" s="18" t="s">
        <v>40</v>
      </c>
      <c r="D51" s="184" t="s">
        <v>41</v>
      </c>
      <c r="E51" s="178" t="s">
        <v>144</v>
      </c>
      <c r="F51" s="21" t="s">
        <v>100</v>
      </c>
      <c r="G51" s="177" t="s">
        <v>104</v>
      </c>
      <c r="H51" s="180" t="s">
        <v>152</v>
      </c>
      <c r="I51" s="181">
        <v>42679</v>
      </c>
      <c r="J51" s="185"/>
    </row>
    <row r="52" spans="1:10" x14ac:dyDescent="0.25">
      <c r="A52" s="72" t="s">
        <v>154</v>
      </c>
      <c r="B52" s="167" t="s">
        <v>98</v>
      </c>
      <c r="C52" s="84" t="s">
        <v>160</v>
      </c>
      <c r="D52" s="176" t="s">
        <v>161</v>
      </c>
      <c r="E52" s="168" t="s">
        <v>148</v>
      </c>
      <c r="F52" s="79" t="s">
        <v>146</v>
      </c>
      <c r="G52" s="167" t="s">
        <v>147</v>
      </c>
      <c r="H52" s="170" t="s">
        <v>162</v>
      </c>
      <c r="I52" s="171">
        <v>43586</v>
      </c>
      <c r="J52" s="129"/>
    </row>
    <row r="53" spans="1:10" x14ac:dyDescent="0.25">
      <c r="A53" s="72" t="s">
        <v>198</v>
      </c>
      <c r="B53" s="167" t="s">
        <v>98</v>
      </c>
      <c r="C53" s="84" t="s">
        <v>109</v>
      </c>
      <c r="D53" s="176" t="s">
        <v>110</v>
      </c>
      <c r="E53" s="168" t="s">
        <v>145</v>
      </c>
      <c r="F53" s="75" t="s">
        <v>206</v>
      </c>
      <c r="G53" s="167" t="s">
        <v>105</v>
      </c>
      <c r="H53" s="170" t="s">
        <v>163</v>
      </c>
      <c r="I53" s="171">
        <v>43556</v>
      </c>
      <c r="J53" s="129"/>
    </row>
    <row r="54" spans="1:10" x14ac:dyDescent="0.25">
      <c r="A54" s="72" t="s">
        <v>198</v>
      </c>
      <c r="B54" s="167" t="s">
        <v>98</v>
      </c>
      <c r="C54" s="84" t="s">
        <v>111</v>
      </c>
      <c r="D54" s="176" t="s">
        <v>112</v>
      </c>
      <c r="E54" s="168" t="s">
        <v>149</v>
      </c>
      <c r="F54" s="75" t="s">
        <v>101</v>
      </c>
      <c r="G54" s="167" t="s">
        <v>106</v>
      </c>
      <c r="H54" s="170" t="s">
        <v>158</v>
      </c>
      <c r="I54" s="171">
        <v>42856</v>
      </c>
      <c r="J54" s="129"/>
    </row>
    <row r="55" spans="1:10" x14ac:dyDescent="0.25">
      <c r="A55" s="72" t="s">
        <v>198</v>
      </c>
      <c r="B55" s="167" t="s">
        <v>98</v>
      </c>
      <c r="C55" s="84" t="s">
        <v>40</v>
      </c>
      <c r="D55" s="176" t="s">
        <v>41</v>
      </c>
      <c r="E55" s="168" t="s">
        <v>150</v>
      </c>
      <c r="F55" s="79" t="s">
        <v>102</v>
      </c>
      <c r="G55" s="167" t="s">
        <v>107</v>
      </c>
      <c r="H55" s="170" t="s">
        <v>152</v>
      </c>
      <c r="I55" s="171">
        <v>42679</v>
      </c>
      <c r="J55" s="129"/>
    </row>
    <row r="57" spans="1:10" x14ac:dyDescent="0.25">
      <c r="A57" s="22" t="s">
        <v>211</v>
      </c>
    </row>
    <row r="59" spans="1:10" ht="36" x14ac:dyDescent="0.25">
      <c r="A59" s="189" t="s">
        <v>335</v>
      </c>
    </row>
    <row r="60" spans="1:10" x14ac:dyDescent="0.25">
      <c r="I60" s="15"/>
    </row>
    <row r="61" spans="1:10" s="20" customFormat="1" x14ac:dyDescent="0.25">
      <c r="A61" s="190"/>
      <c r="E61" s="145"/>
      <c r="F61" s="20" t="s">
        <v>336</v>
      </c>
    </row>
    <row r="63" spans="1:10" ht="15.75" x14ac:dyDescent="0.25">
      <c r="A63" s="191" t="s">
        <v>337</v>
      </c>
    </row>
  </sheetData>
  <mergeCells count="3">
    <mergeCell ref="A8:C8"/>
    <mergeCell ref="D8:G8"/>
    <mergeCell ref="H8:J8"/>
  </mergeCells>
  <pageMargins left="0.51181102362204722" right="0.51181102362204722" top="0.78740157480314965" bottom="0.78740157480314965" header="0.31496062992125984" footer="0.31496062992125984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986"/>
  <sheetViews>
    <sheetView workbookViewId="0">
      <selection activeCell="A51" sqref="A51"/>
    </sheetView>
  </sheetViews>
  <sheetFormatPr defaultColWidth="14.42578125" defaultRowHeight="15" customHeight="1" x14ac:dyDescent="0.2"/>
  <cols>
    <col min="1" max="1" width="81.140625" style="193" customWidth="1"/>
    <col min="2" max="2" width="13.7109375" style="193" customWidth="1"/>
    <col min="3" max="3" width="19.85546875" style="193" customWidth="1"/>
    <col min="4" max="4" width="16.5703125" style="193" customWidth="1"/>
    <col min="5" max="5" width="11.28515625" style="193" customWidth="1"/>
    <col min="6" max="6" width="61.85546875" style="193" customWidth="1"/>
    <col min="7" max="7" width="22.7109375" style="193" customWidth="1"/>
    <col min="8" max="8" width="20.85546875" style="193" customWidth="1"/>
    <col min="9" max="9" width="20.42578125" style="193" customWidth="1"/>
    <col min="10" max="10" width="17.140625" style="193" customWidth="1"/>
    <col min="11" max="16" width="9.140625" style="193" customWidth="1"/>
    <col min="17" max="17" width="50.140625" style="193" customWidth="1"/>
    <col min="18" max="30" width="9.140625" style="193" customWidth="1"/>
    <col min="31" max="16384" width="14.42578125" style="193"/>
  </cols>
  <sheetData>
    <row r="1" spans="1:30" ht="21" x14ac:dyDescent="0.35">
      <c r="A1" s="266" t="s">
        <v>338</v>
      </c>
      <c r="B1" s="267"/>
      <c r="C1" s="267"/>
      <c r="D1" s="267"/>
      <c r="E1" s="267"/>
      <c r="F1" s="267"/>
      <c r="G1" s="267"/>
      <c r="H1" s="267"/>
      <c r="I1" s="267"/>
      <c r="J1" s="267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</row>
    <row r="2" spans="1:30" ht="21" x14ac:dyDescent="0.35">
      <c r="A2" s="268" t="s">
        <v>339</v>
      </c>
      <c r="B2" s="264"/>
      <c r="C2" s="264"/>
      <c r="D2" s="264"/>
      <c r="E2" s="264"/>
      <c r="F2" s="264"/>
      <c r="G2" s="264"/>
      <c r="H2" s="264"/>
      <c r="I2" s="264"/>
      <c r="J2" s="264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</row>
    <row r="3" spans="1:30" ht="21" x14ac:dyDescent="0.3">
      <c r="A3" s="268" t="s">
        <v>340</v>
      </c>
      <c r="B3" s="264"/>
      <c r="C3" s="264"/>
      <c r="D3" s="264"/>
      <c r="E3" s="264"/>
      <c r="F3" s="264"/>
      <c r="G3" s="264"/>
      <c r="H3" s="264"/>
      <c r="I3" s="264"/>
      <c r="J3" s="26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5"/>
      <c r="AA3" s="195"/>
    </row>
    <row r="4" spans="1:30" x14ac:dyDescent="0.2">
      <c r="A4" s="196">
        <v>44495</v>
      </c>
      <c r="B4" s="269" t="s">
        <v>341</v>
      </c>
      <c r="C4" s="264"/>
      <c r="D4" s="264"/>
      <c r="E4" s="264"/>
      <c r="F4" s="264"/>
      <c r="G4" s="264"/>
      <c r="H4" s="264"/>
      <c r="I4" s="264"/>
      <c r="J4" s="265"/>
      <c r="K4" s="197"/>
    </row>
    <row r="5" spans="1:30" x14ac:dyDescent="0.2">
      <c r="A5" s="263" t="s">
        <v>342</v>
      </c>
      <c r="B5" s="264"/>
      <c r="C5" s="264"/>
      <c r="D5" s="264"/>
      <c r="E5" s="264"/>
      <c r="F5" s="264"/>
      <c r="G5" s="264"/>
      <c r="H5" s="264"/>
      <c r="I5" s="264"/>
      <c r="J5" s="265"/>
      <c r="K5" s="198"/>
      <c r="L5" s="199"/>
      <c r="M5" s="200"/>
      <c r="N5" s="200"/>
      <c r="O5" s="200"/>
      <c r="P5" s="200"/>
      <c r="Q5" s="200"/>
    </row>
    <row r="6" spans="1:30" ht="30" x14ac:dyDescent="0.2">
      <c r="A6" s="201" t="s">
        <v>343</v>
      </c>
      <c r="B6" s="202" t="s">
        <v>344</v>
      </c>
      <c r="C6" s="202" t="s">
        <v>345</v>
      </c>
      <c r="D6" s="202" t="s">
        <v>346</v>
      </c>
      <c r="E6" s="202" t="s">
        <v>347</v>
      </c>
      <c r="F6" s="202" t="s">
        <v>348</v>
      </c>
      <c r="G6" s="202" t="s">
        <v>349</v>
      </c>
      <c r="H6" s="202" t="s">
        <v>350</v>
      </c>
      <c r="I6" s="202" t="s">
        <v>351</v>
      </c>
      <c r="J6" s="202" t="s">
        <v>352</v>
      </c>
      <c r="K6" s="203"/>
      <c r="L6" s="204"/>
      <c r="M6" s="204"/>
      <c r="N6" s="204"/>
      <c r="O6" s="204"/>
      <c r="P6" s="204"/>
      <c r="Q6" s="204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</row>
    <row r="7" spans="1:30" x14ac:dyDescent="0.2">
      <c r="A7" s="206" t="s">
        <v>353</v>
      </c>
      <c r="B7" s="207" t="s">
        <v>17</v>
      </c>
      <c r="C7" s="208" t="s">
        <v>354</v>
      </c>
      <c r="D7" s="209" t="s">
        <v>355</v>
      </c>
      <c r="E7" s="210">
        <v>1</v>
      </c>
      <c r="F7" s="206" t="s">
        <v>356</v>
      </c>
      <c r="G7" s="211">
        <v>0</v>
      </c>
      <c r="H7" s="211">
        <v>8479.34</v>
      </c>
      <c r="I7" s="211">
        <v>7973.3</v>
      </c>
      <c r="J7" s="212">
        <f t="shared" ref="J7:J13" si="0">SUM(G7:I7)</f>
        <v>16452.64</v>
      </c>
      <c r="K7" s="213"/>
      <c r="L7" s="213"/>
      <c r="M7" s="213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  <c r="Z7" s="214"/>
      <c r="AA7" s="197"/>
      <c r="AB7" s="197"/>
      <c r="AC7" s="197"/>
      <c r="AD7" s="197"/>
    </row>
    <row r="8" spans="1:30" x14ac:dyDescent="0.2">
      <c r="A8" s="206" t="s">
        <v>357</v>
      </c>
      <c r="B8" s="207" t="s">
        <v>19</v>
      </c>
      <c r="C8" s="208" t="s">
        <v>358</v>
      </c>
      <c r="D8" s="209" t="s">
        <v>359</v>
      </c>
      <c r="E8" s="210">
        <v>1</v>
      </c>
      <c r="F8" s="215" t="s">
        <v>360</v>
      </c>
      <c r="G8" s="211">
        <v>0</v>
      </c>
      <c r="H8" s="211">
        <v>930.22</v>
      </c>
      <c r="I8" s="211">
        <v>3720.87</v>
      </c>
      <c r="J8" s="212">
        <f t="shared" si="0"/>
        <v>4651.09</v>
      </c>
      <c r="K8" s="213"/>
      <c r="L8" s="213"/>
      <c r="M8" s="213"/>
      <c r="N8" s="213"/>
      <c r="O8" s="213"/>
      <c r="P8" s="213"/>
      <c r="Q8" s="213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</row>
    <row r="9" spans="1:30" x14ac:dyDescent="0.2">
      <c r="A9" s="206" t="s">
        <v>361</v>
      </c>
      <c r="B9" s="207" t="s">
        <v>226</v>
      </c>
      <c r="C9" s="208" t="s">
        <v>362</v>
      </c>
      <c r="D9" s="209" t="s">
        <v>359</v>
      </c>
      <c r="E9" s="210">
        <v>1</v>
      </c>
      <c r="F9" s="206" t="s">
        <v>363</v>
      </c>
      <c r="G9" s="211">
        <v>0</v>
      </c>
      <c r="H9" s="211">
        <v>431.89</v>
      </c>
      <c r="I9" s="211">
        <v>1727.55</v>
      </c>
      <c r="J9" s="212">
        <f t="shared" si="0"/>
        <v>2159.44</v>
      </c>
      <c r="K9" s="213"/>
      <c r="L9" s="213"/>
      <c r="M9" s="213"/>
      <c r="N9" s="213"/>
      <c r="O9" s="213"/>
      <c r="P9" s="213"/>
      <c r="Q9" s="213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</row>
    <row r="10" spans="1:30" x14ac:dyDescent="0.2">
      <c r="A10" s="206" t="s">
        <v>364</v>
      </c>
      <c r="B10" s="207" t="s">
        <v>365</v>
      </c>
      <c r="C10" s="208" t="s">
        <v>366</v>
      </c>
      <c r="D10" s="209" t="s">
        <v>359</v>
      </c>
      <c r="E10" s="210">
        <v>1</v>
      </c>
      <c r="F10" s="206" t="s">
        <v>367</v>
      </c>
      <c r="G10" s="211">
        <v>0</v>
      </c>
      <c r="H10" s="211">
        <v>265.77999999999997</v>
      </c>
      <c r="I10" s="211">
        <v>1063.1099999999999</v>
      </c>
      <c r="J10" s="212">
        <f t="shared" si="0"/>
        <v>1328.8899999999999</v>
      </c>
      <c r="K10" s="213"/>
      <c r="L10" s="213"/>
      <c r="M10" s="213"/>
      <c r="N10" s="213"/>
      <c r="O10" s="213"/>
      <c r="P10" s="213"/>
      <c r="Q10" s="213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</row>
    <row r="11" spans="1:30" x14ac:dyDescent="0.2">
      <c r="A11" s="206" t="s">
        <v>368</v>
      </c>
      <c r="B11" s="207" t="s">
        <v>192</v>
      </c>
      <c r="C11" s="208" t="s">
        <v>369</v>
      </c>
      <c r="D11" s="209" t="s">
        <v>359</v>
      </c>
      <c r="E11" s="210">
        <v>1</v>
      </c>
      <c r="F11" s="206" t="s">
        <v>370</v>
      </c>
      <c r="G11" s="211">
        <v>0</v>
      </c>
      <c r="H11" s="211">
        <v>664.44</v>
      </c>
      <c r="I11" s="211">
        <v>2657.77</v>
      </c>
      <c r="J11" s="212">
        <f t="shared" si="0"/>
        <v>3322.21</v>
      </c>
      <c r="K11" s="213"/>
      <c r="L11" s="213"/>
      <c r="M11" s="213"/>
      <c r="N11" s="213"/>
      <c r="O11" s="213"/>
      <c r="P11" s="213"/>
      <c r="Q11" s="213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</row>
    <row r="12" spans="1:30" x14ac:dyDescent="0.2">
      <c r="A12" s="206" t="s">
        <v>371</v>
      </c>
      <c r="B12" s="207" t="s">
        <v>192</v>
      </c>
      <c r="C12" s="208" t="s">
        <v>372</v>
      </c>
      <c r="D12" s="209" t="s">
        <v>359</v>
      </c>
      <c r="E12" s="210">
        <v>1</v>
      </c>
      <c r="F12" s="206" t="s">
        <v>373</v>
      </c>
      <c r="G12" s="211">
        <v>0</v>
      </c>
      <c r="H12" s="211">
        <v>664.44</v>
      </c>
      <c r="I12" s="211">
        <v>2657.77</v>
      </c>
      <c r="J12" s="212">
        <f t="shared" si="0"/>
        <v>3322.21</v>
      </c>
      <c r="K12" s="213"/>
      <c r="L12" s="213"/>
      <c r="M12" s="213"/>
      <c r="N12" s="213"/>
      <c r="O12" s="213"/>
      <c r="P12" s="213"/>
      <c r="Q12" s="213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</row>
    <row r="13" spans="1:30" x14ac:dyDescent="0.2">
      <c r="A13" s="206" t="s">
        <v>374</v>
      </c>
      <c r="B13" s="209" t="s">
        <v>19</v>
      </c>
      <c r="C13" s="208" t="s">
        <v>375</v>
      </c>
      <c r="D13" s="209" t="s">
        <v>359</v>
      </c>
      <c r="E13" s="210">
        <v>1</v>
      </c>
      <c r="F13" s="206" t="s">
        <v>376</v>
      </c>
      <c r="G13" s="211">
        <v>0</v>
      </c>
      <c r="H13" s="211">
        <v>930.22</v>
      </c>
      <c r="I13" s="211">
        <v>3720.87</v>
      </c>
      <c r="J13" s="212">
        <f t="shared" si="0"/>
        <v>4651.09</v>
      </c>
      <c r="K13" s="213"/>
      <c r="L13" s="213"/>
      <c r="M13" s="213"/>
      <c r="N13" s="213"/>
      <c r="O13" s="213"/>
      <c r="P13" s="213"/>
      <c r="Q13" s="213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</row>
    <row r="14" spans="1:30" ht="45" x14ac:dyDescent="0.2">
      <c r="A14" s="216" t="s">
        <v>377</v>
      </c>
      <c r="B14" s="216" t="s">
        <v>378</v>
      </c>
      <c r="C14" s="217" t="s">
        <v>379</v>
      </c>
      <c r="D14" s="217" t="s">
        <v>380</v>
      </c>
      <c r="E14" s="217" t="s">
        <v>381</v>
      </c>
      <c r="F14" s="218"/>
      <c r="G14" s="217" t="s">
        <v>382</v>
      </c>
      <c r="H14" s="217" t="s">
        <v>383</v>
      </c>
      <c r="I14" s="217" t="s">
        <v>384</v>
      </c>
      <c r="J14" s="217" t="s">
        <v>385</v>
      </c>
      <c r="K14" s="213"/>
      <c r="L14" s="213"/>
      <c r="M14" s="213"/>
      <c r="N14" s="213"/>
      <c r="O14" s="213"/>
      <c r="P14" s="213"/>
      <c r="Q14" s="213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</row>
    <row r="15" spans="1:30" x14ac:dyDescent="0.2">
      <c r="A15" s="219" t="s">
        <v>386</v>
      </c>
      <c r="B15" s="210" t="s">
        <v>387</v>
      </c>
      <c r="C15" s="220">
        <f>SUMIFS($E$7:$E$13,$B$7:$B$13,"DAS",$D$7:$D$13,"&lt;&gt;VAGO")</f>
        <v>0</v>
      </c>
      <c r="D15" s="220">
        <f>SUMIFS($E$7:$E$13,$B$7:$B$13,"DAS",$D$7:$D$13,"VAGO")</f>
        <v>0</v>
      </c>
      <c r="E15" s="220">
        <f t="shared" ref="E15:E25" si="1">C15+D15</f>
        <v>0</v>
      </c>
      <c r="F15" s="221"/>
      <c r="G15" s="222">
        <f>SUMIF($B$7:$B$13,"DAS",$G$7:$G$13)</f>
        <v>0</v>
      </c>
      <c r="H15" s="222">
        <f>SUMIF($B$7:$B$13,"DAS",$H$7:$H$13)</f>
        <v>0</v>
      </c>
      <c r="I15" s="222">
        <f>SUMIF($B$7:$B$13,"DAS",$I$7:$I$13)</f>
        <v>0</v>
      </c>
      <c r="J15" s="222">
        <f>SUMIF($B$7:$B$13,"DAS",$J$7:$J$13)</f>
        <v>0</v>
      </c>
      <c r="K15" s="223"/>
      <c r="L15" s="223"/>
      <c r="M15" s="223"/>
      <c r="N15" s="223"/>
      <c r="O15" s="223"/>
      <c r="P15" s="223"/>
      <c r="Q15" s="223"/>
    </row>
    <row r="16" spans="1:30" x14ac:dyDescent="0.2">
      <c r="A16" s="219" t="s">
        <v>388</v>
      </c>
      <c r="B16" s="210" t="s">
        <v>17</v>
      </c>
      <c r="C16" s="220">
        <f>SUMIFS($E$7:$E$13,$B$7:$B$13,"DAS-1",$D$7:$D$13,"&lt;&gt;VAGO")</f>
        <v>1</v>
      </c>
      <c r="D16" s="220">
        <f>SUMIFS($E$7:$E$13,$B$7:$B$13,"DAS-1",$D$7:$D$13,"VAGO")</f>
        <v>0</v>
      </c>
      <c r="E16" s="220">
        <f t="shared" si="1"/>
        <v>1</v>
      </c>
      <c r="F16" s="224"/>
      <c r="G16" s="222">
        <f>SUMIF($B$7:$B$13,"DAS-1",$G$7:$G$13)</f>
        <v>0</v>
      </c>
      <c r="H16" s="222">
        <f>SUMIF($B$7:$B$13,"DAS-1",$H$7:$H$13)</f>
        <v>8479.34</v>
      </c>
      <c r="I16" s="222">
        <f>SUMIF($B$7:$B$13,"DAS-1",$I$7:$I$13)</f>
        <v>7973.3</v>
      </c>
      <c r="J16" s="222">
        <f>SUMIF($B$7:$B$13,"DAS-1",$J$7:$J$13)</f>
        <v>16452.64</v>
      </c>
      <c r="K16" s="223"/>
      <c r="L16" s="223"/>
      <c r="M16" s="223"/>
      <c r="N16" s="223"/>
      <c r="O16" s="223"/>
      <c r="P16" s="223"/>
      <c r="Q16" s="223"/>
    </row>
    <row r="17" spans="1:30" x14ac:dyDescent="0.2">
      <c r="A17" s="219" t="s">
        <v>389</v>
      </c>
      <c r="B17" s="210" t="s">
        <v>390</v>
      </c>
      <c r="C17" s="220">
        <f>SUMIFS($E$7:$E$13,$B$7:$B$13,"DAS-2",$D$7:$D$13,"&lt;&gt;VAGO")</f>
        <v>0</v>
      </c>
      <c r="D17" s="220">
        <f>SUMIFS($E$7:$E$13,$B$7:$B$13,"DAS-2",$D$7:$D$13,"VAGO")</f>
        <v>0</v>
      </c>
      <c r="E17" s="220">
        <f t="shared" si="1"/>
        <v>0</v>
      </c>
      <c r="F17" s="224"/>
      <c r="G17" s="222">
        <f>SUMIF($B$7:$B$13,"DAS-2",$G$7:$G$13)</f>
        <v>0</v>
      </c>
      <c r="H17" s="222">
        <f>SUMIF($B$7:$B$13,"DAS-2",$H$7:$H$13)</f>
        <v>0</v>
      </c>
      <c r="I17" s="222">
        <f>SUMIF($B$7:$B$13,"DAS-2",$I$7:$I$13)</f>
        <v>0</v>
      </c>
      <c r="J17" s="222">
        <f>SUMIF($B$7:$B$13,"DAS-2",$J$7:$J$13)</f>
        <v>0</v>
      </c>
      <c r="K17" s="223"/>
      <c r="L17" s="223"/>
      <c r="M17" s="223"/>
      <c r="N17" s="223"/>
      <c r="O17" s="223"/>
      <c r="P17" s="223"/>
      <c r="Q17" s="223"/>
    </row>
    <row r="18" spans="1:30" x14ac:dyDescent="0.2">
      <c r="A18" s="219" t="s">
        <v>391</v>
      </c>
      <c r="B18" s="210" t="s">
        <v>392</v>
      </c>
      <c r="C18" s="220">
        <f>SUMIFS($E$7:$E$13,$B$7:$B$13,"DAS-3",$D$7:$D$13,"&lt;&gt;VAGO")</f>
        <v>0</v>
      </c>
      <c r="D18" s="220">
        <f>SUMIFS($E$7:$E$13,$B$7:$B$13,"DAS-3",$D$7:$D$13,"VAGO")</f>
        <v>0</v>
      </c>
      <c r="E18" s="220">
        <f t="shared" si="1"/>
        <v>0</v>
      </c>
      <c r="F18" s="224"/>
      <c r="G18" s="222">
        <f>SUMIF($B$7:$B$13,"DAS-3",$G$7:$G$13)</f>
        <v>0</v>
      </c>
      <c r="H18" s="222">
        <f>SUMIF($B$7:$B$13,"DAS-3",$H$7:$H$13)</f>
        <v>0</v>
      </c>
      <c r="I18" s="222">
        <f>SUMIF($B$7:$B$13,"DAS-3",$I$7:$I$13)</f>
        <v>0</v>
      </c>
      <c r="J18" s="222">
        <f>SUMIF($B$7:$B$13,"DAS-3",$J$7:$J$13)</f>
        <v>0</v>
      </c>
      <c r="K18" s="223"/>
      <c r="L18" s="223"/>
      <c r="M18" s="223"/>
      <c r="N18" s="223"/>
      <c r="O18" s="223"/>
      <c r="P18" s="223"/>
      <c r="Q18" s="223"/>
    </row>
    <row r="19" spans="1:30" x14ac:dyDescent="0.2">
      <c r="A19" s="225" t="s">
        <v>393</v>
      </c>
      <c r="B19" s="210" t="s">
        <v>394</v>
      </c>
      <c r="C19" s="220">
        <f>SUMIFS($E$7:$E$13,$B$7:$B$13,"DAS-4",$D$7:$D$13,"&lt;&gt;VAGO")</f>
        <v>0</v>
      </c>
      <c r="D19" s="220">
        <f>SUMIFS($E$7:$E$13,$B$7:$B$13,"DAS-4",$D$7:$D$13,"VAGO")</f>
        <v>0</v>
      </c>
      <c r="E19" s="220">
        <f t="shared" si="1"/>
        <v>0</v>
      </c>
      <c r="F19" s="226"/>
      <c r="G19" s="222">
        <f>SUMIF($B$7:$B$13,"DAS-4",$G$7:$G$13)</f>
        <v>0</v>
      </c>
      <c r="H19" s="222">
        <f>SUMIF($B$7:$B$13,"DAS-4",$H$7:$H$13)</f>
        <v>0</v>
      </c>
      <c r="I19" s="222">
        <f>SUMIF($B$7:$B$13,"DAS-4",$I$7:$I$13)</f>
        <v>0</v>
      </c>
      <c r="J19" s="222">
        <f>SUMIF($B$7:$B$13,"DAS-4",$J$7:$J$13)</f>
        <v>0</v>
      </c>
      <c r="K19" s="223"/>
      <c r="L19" s="223"/>
      <c r="M19" s="223"/>
      <c r="N19" s="223"/>
      <c r="O19" s="223"/>
      <c r="P19" s="223"/>
      <c r="Q19" s="223"/>
    </row>
    <row r="20" spans="1:30" x14ac:dyDescent="0.2">
      <c r="A20" s="225" t="s">
        <v>395</v>
      </c>
      <c r="B20" s="210" t="s">
        <v>19</v>
      </c>
      <c r="C20" s="220">
        <f>SUMIFS($E$7:$E$13,$B$7:$B$13,"DAS-5",$D$7:$D$13,"&lt;&gt;VAGO")</f>
        <v>2</v>
      </c>
      <c r="D20" s="220">
        <f>SUMIFS($E$7:$E$13,$B$7:$B$13,"DAS-5",$D$7:$D$13,"VAGO")</f>
        <v>0</v>
      </c>
      <c r="E20" s="220">
        <f t="shared" si="1"/>
        <v>2</v>
      </c>
      <c r="F20" s="226"/>
      <c r="G20" s="222">
        <f>SUMIF($B$7:$B$13,"DAS-5",$G$7:$G$13)</f>
        <v>0</v>
      </c>
      <c r="H20" s="222">
        <f>SUMIF($B$7:$B$13,"DAS-5",$H$7:$H$13)</f>
        <v>1860.44</v>
      </c>
      <c r="I20" s="222">
        <f>SUMIF($B$7:$B$13,"DAS-5",$I$7:$I$13)</f>
        <v>7441.74</v>
      </c>
      <c r="J20" s="222">
        <f>SUMIF($B$7:$B$13,"DAS-5",$J$7:$J$13)</f>
        <v>9302.18</v>
      </c>
      <c r="K20" s="223"/>
      <c r="L20" s="223"/>
      <c r="M20" s="223"/>
      <c r="N20" s="223"/>
      <c r="O20" s="223"/>
      <c r="P20" s="223"/>
      <c r="Q20" s="223"/>
    </row>
    <row r="21" spans="1:30" x14ac:dyDescent="0.2">
      <c r="A21" s="225" t="s">
        <v>396</v>
      </c>
      <c r="B21" s="210" t="s">
        <v>397</v>
      </c>
      <c r="C21" s="220">
        <f>SUMIFS($E$7:$E$13,$B$7:$B$13,"CAA-1",$D$7:$D$13,"&lt;&gt;VAGO")</f>
        <v>0</v>
      </c>
      <c r="D21" s="220">
        <f>SUMIFS($E$7:$E$13,$B$7:$B$13,"CAA-1",$D$7:$D$13,"VAGO")</f>
        <v>0</v>
      </c>
      <c r="E21" s="220">
        <f t="shared" si="1"/>
        <v>0</v>
      </c>
      <c r="F21" s="226"/>
      <c r="G21" s="222">
        <f>SUMIF($B$7:$B$13,"CAA-1",$G$7:$G$13)</f>
        <v>0</v>
      </c>
      <c r="H21" s="222">
        <f>SUMIF($B$7:$B$13,"CAA-1",$H$7:$H$13)</f>
        <v>0</v>
      </c>
      <c r="I21" s="222">
        <f>SUMIF($B$7:$B$13,"CAA-1",$I$7:$I$13)</f>
        <v>0</v>
      </c>
      <c r="J21" s="222">
        <f>SUMIF($B$7:$B$13,"CAA-1",$J$7:$J$13)</f>
        <v>0</v>
      </c>
      <c r="K21" s="223"/>
      <c r="L21" s="223"/>
      <c r="M21" s="223"/>
      <c r="N21" s="223"/>
      <c r="O21" s="223"/>
      <c r="P21" s="223"/>
      <c r="Q21" s="223"/>
    </row>
    <row r="22" spans="1:30" x14ac:dyDescent="0.2">
      <c r="A22" s="225" t="s">
        <v>398</v>
      </c>
      <c r="B22" s="210" t="s">
        <v>192</v>
      </c>
      <c r="C22" s="220">
        <f>SUMIFS($E$7:$E$13,$B$7:$B$13,"CAA-2",$D$7:$D$13,"&lt;&gt;VAGO")</f>
        <v>2</v>
      </c>
      <c r="D22" s="220">
        <f>SUMIFS($E$7:$E$13,$B$7:$B$13,"CAA-2",$D$7:$D$13,"VAGO")</f>
        <v>0</v>
      </c>
      <c r="E22" s="220">
        <f t="shared" si="1"/>
        <v>2</v>
      </c>
      <c r="F22" s="226"/>
      <c r="G22" s="222">
        <f>SUMIF($B$7:$B$13,"CAA-2",$G$7:$G$13)</f>
        <v>0</v>
      </c>
      <c r="H22" s="222">
        <f>SUMIF($B$7:$B$13,"CAA-2",$H$7:$H$13)</f>
        <v>1328.88</v>
      </c>
      <c r="I22" s="222">
        <f>SUMIF($B$7:$B$13,"CAA-2",$I$7:$I$13)</f>
        <v>5315.54</v>
      </c>
      <c r="J22" s="222">
        <f>SUMIF($B$7:$B$13,"CAA-2",$J$7:$J$13)</f>
        <v>6644.42</v>
      </c>
      <c r="K22" s="223"/>
      <c r="L22" s="223"/>
      <c r="M22" s="223"/>
      <c r="N22" s="223"/>
      <c r="O22" s="223"/>
      <c r="P22" s="223"/>
      <c r="Q22" s="223"/>
    </row>
    <row r="23" spans="1:30" x14ac:dyDescent="0.2">
      <c r="A23" s="225" t="s">
        <v>399</v>
      </c>
      <c r="B23" s="210" t="s">
        <v>226</v>
      </c>
      <c r="C23" s="220">
        <f>SUMIFS($E$7:$E$13,$B$7:$B$13,"CAA-3",$D$7:$D$13,"&lt;&gt;VAGO")</f>
        <v>1</v>
      </c>
      <c r="D23" s="220">
        <f>SUMIFS($E$7:$E$13,$B$7:$B$13,"CAA-3",$D$7:$D$13,"VAGO")</f>
        <v>0</v>
      </c>
      <c r="E23" s="220">
        <f t="shared" si="1"/>
        <v>1</v>
      </c>
      <c r="F23" s="224"/>
      <c r="G23" s="222">
        <f>SUMIF($B$7:$B$13,"CAA-3",$G$7:$G$13)</f>
        <v>0</v>
      </c>
      <c r="H23" s="222">
        <f>SUMIF($B$7:$B$13,"CAA-3",$H$7:$H$13)</f>
        <v>431.89</v>
      </c>
      <c r="I23" s="222">
        <f>SUMIF($B$7:$B$13,"CAA-3",$I$7:$I$13)</f>
        <v>1727.55</v>
      </c>
      <c r="J23" s="222">
        <f>SUMIF($B$7:$B$13,"CAA-3",$J$7:$J$13)</f>
        <v>2159.44</v>
      </c>
      <c r="K23" s="223"/>
      <c r="L23" s="223"/>
      <c r="M23" s="223"/>
      <c r="N23" s="223"/>
      <c r="O23" s="223"/>
      <c r="P23" s="223"/>
      <c r="Q23" s="223"/>
    </row>
    <row r="24" spans="1:30" x14ac:dyDescent="0.2">
      <c r="A24" s="225" t="s">
        <v>400</v>
      </c>
      <c r="B24" s="210" t="s">
        <v>365</v>
      </c>
      <c r="C24" s="220">
        <f>SUMIFS($E$7:$E$13,$B$7:$B$13,"CAA-4",$D$7:$D$13,"&lt;&gt;VAGO")</f>
        <v>1</v>
      </c>
      <c r="D24" s="220">
        <f>SUMIFS($E$7:$E$13,$B$7:$B$13,"CAA-4",$D$7:$D$13,"VAGO")</f>
        <v>0</v>
      </c>
      <c r="E24" s="220">
        <f t="shared" si="1"/>
        <v>1</v>
      </c>
      <c r="F24" s="224"/>
      <c r="G24" s="222">
        <f>SUMIF($B$7:$B$13,"CAA-4",$G$7:$G$13)</f>
        <v>0</v>
      </c>
      <c r="H24" s="222">
        <f>SUMIF($B$7:$B$13,"CAA-4",$H$7:$H$13)</f>
        <v>265.77999999999997</v>
      </c>
      <c r="I24" s="222">
        <f>SUMIF($B$7:$B$13,"CAA-4",$I$7:$I$13)</f>
        <v>1063.1099999999999</v>
      </c>
      <c r="J24" s="222">
        <f>SUMIF($B$7:$B$13,"CAA-4",$J$7:$J$13)</f>
        <v>1328.8899999999999</v>
      </c>
      <c r="K24" s="223"/>
      <c r="L24" s="223"/>
      <c r="M24" s="223"/>
      <c r="N24" s="223"/>
      <c r="O24" s="223"/>
      <c r="P24" s="223"/>
      <c r="Q24" s="223"/>
    </row>
    <row r="25" spans="1:30" x14ac:dyDescent="0.2">
      <c r="A25" s="225" t="s">
        <v>401</v>
      </c>
      <c r="B25" s="210" t="s">
        <v>402</v>
      </c>
      <c r="C25" s="220">
        <f>SUMIFS($E$7:$E$13,$B$7:$B$13,"CAA-5",$D$7:$D$13,"&lt;&gt;VAGO")</f>
        <v>0</v>
      </c>
      <c r="D25" s="220">
        <f>SUMIFS($E$7:$E$13,$B$7:$B$13,"CAA-5",$D$7:$D$13,"VAGO")</f>
        <v>0</v>
      </c>
      <c r="E25" s="220">
        <f t="shared" si="1"/>
        <v>0</v>
      </c>
      <c r="F25" s="224"/>
      <c r="G25" s="222">
        <f>SUMIF($B$7:$B$13,"CAA-5",$G$7:$G$13)</f>
        <v>0</v>
      </c>
      <c r="H25" s="222">
        <f>SUMIF($B$7:$B$13,"CAA-5",$H$7:$H$13)</f>
        <v>0</v>
      </c>
      <c r="I25" s="222">
        <f>SUMIF($B$7:$B$13,"CAA-5",$I$7:$I$13)</f>
        <v>0</v>
      </c>
      <c r="J25" s="222">
        <f>SUMIF($B$7:$B$13,"CAA-5",$J$7:$J$13)</f>
        <v>0</v>
      </c>
      <c r="K25" s="223"/>
      <c r="L25" s="223"/>
      <c r="M25" s="223"/>
      <c r="N25" s="223"/>
      <c r="O25" s="223"/>
      <c r="P25" s="223"/>
      <c r="Q25" s="223"/>
    </row>
    <row r="26" spans="1:30" x14ac:dyDescent="0.2">
      <c r="A26" s="216" t="s">
        <v>403</v>
      </c>
      <c r="B26" s="218"/>
      <c r="C26" s="217">
        <f>SUM(C15:C25)</f>
        <v>7</v>
      </c>
      <c r="D26" s="217">
        <f>SUM(D15:D25)</f>
        <v>0</v>
      </c>
      <c r="E26" s="217">
        <f>SUM(E15:E25)</f>
        <v>7</v>
      </c>
      <c r="F26" s="218"/>
      <c r="G26" s="227">
        <f>SUM(G15:G25)</f>
        <v>0</v>
      </c>
      <c r="H26" s="227">
        <f>SUM(H15:H25)</f>
        <v>12366.33</v>
      </c>
      <c r="I26" s="227">
        <f>SUM(I15:I25)</f>
        <v>23521.24</v>
      </c>
      <c r="J26" s="227">
        <f>SUM(J15:J25)</f>
        <v>35887.57</v>
      </c>
      <c r="K26" s="223"/>
      <c r="L26" s="223"/>
      <c r="M26" s="223"/>
      <c r="N26" s="223"/>
      <c r="O26" s="223"/>
      <c r="P26" s="223"/>
      <c r="Q26" s="223"/>
    </row>
    <row r="27" spans="1:30" ht="45.75" customHeight="1" x14ac:dyDescent="0.2">
      <c r="A27" s="223"/>
      <c r="B27" s="223"/>
      <c r="C27" s="223"/>
      <c r="D27" s="223"/>
      <c r="E27" s="223"/>
      <c r="F27" s="223"/>
      <c r="G27" s="223"/>
      <c r="H27" s="213"/>
      <c r="I27" s="213"/>
      <c r="J27" s="228"/>
      <c r="K27" s="223"/>
      <c r="L27" s="223"/>
      <c r="M27" s="223"/>
      <c r="N27" s="223"/>
      <c r="O27" s="223"/>
      <c r="P27" s="223"/>
      <c r="Q27" s="223"/>
    </row>
    <row r="28" spans="1:30" x14ac:dyDescent="0.2">
      <c r="A28" s="263" t="s">
        <v>404</v>
      </c>
      <c r="B28" s="264"/>
      <c r="C28" s="264"/>
      <c r="D28" s="264"/>
      <c r="E28" s="264"/>
      <c r="F28" s="264"/>
      <c r="G28" s="264"/>
      <c r="H28" s="264"/>
      <c r="I28" s="265"/>
      <c r="J28" s="223"/>
      <c r="K28" s="198"/>
      <c r="L28" s="223"/>
      <c r="M28" s="223"/>
      <c r="N28" s="223"/>
      <c r="O28" s="223"/>
      <c r="P28" s="223"/>
      <c r="Q28" s="223"/>
    </row>
    <row r="29" spans="1:30" ht="30" x14ac:dyDescent="0.2">
      <c r="A29" s="202" t="s">
        <v>405</v>
      </c>
      <c r="B29" s="202" t="s">
        <v>406</v>
      </c>
      <c r="C29" s="202" t="s">
        <v>407</v>
      </c>
      <c r="D29" s="202" t="s">
        <v>408</v>
      </c>
      <c r="E29" s="202" t="s">
        <v>409</v>
      </c>
      <c r="F29" s="202" t="s">
        <v>410</v>
      </c>
      <c r="G29" s="202" t="s">
        <v>411</v>
      </c>
      <c r="H29" s="202" t="s">
        <v>412</v>
      </c>
      <c r="I29" s="202" t="s">
        <v>413</v>
      </c>
      <c r="J29" s="229"/>
      <c r="K29" s="198"/>
      <c r="L29" s="229"/>
      <c r="M29" s="229"/>
      <c r="N29" s="229"/>
      <c r="O29" s="229"/>
      <c r="P29" s="229"/>
      <c r="Q29" s="229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</row>
    <row r="30" spans="1:30" x14ac:dyDescent="0.2">
      <c r="A30" s="230" t="s">
        <v>414</v>
      </c>
      <c r="B30" s="231" t="s">
        <v>18</v>
      </c>
      <c r="C30" s="208" t="s">
        <v>369</v>
      </c>
      <c r="D30" s="209" t="s">
        <v>355</v>
      </c>
      <c r="E30" s="210">
        <v>1</v>
      </c>
      <c r="F30" s="232" t="s">
        <v>415</v>
      </c>
      <c r="G30" s="211">
        <v>7324.77</v>
      </c>
      <c r="H30" s="211">
        <v>2657.77</v>
      </c>
      <c r="I30" s="212">
        <f t="shared" ref="I30:I33" si="2">SUM(G30:H30)</f>
        <v>9982.5400000000009</v>
      </c>
      <c r="J30" s="223"/>
      <c r="K30" s="213"/>
      <c r="L30" s="213"/>
      <c r="M30" s="213"/>
      <c r="N30" s="213"/>
      <c r="O30" s="213"/>
      <c r="P30" s="213"/>
      <c r="Q30" s="213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</row>
    <row r="31" spans="1:30" x14ac:dyDescent="0.2">
      <c r="A31" s="230" t="s">
        <v>416</v>
      </c>
      <c r="B31" s="231" t="s">
        <v>23</v>
      </c>
      <c r="C31" s="208" t="s">
        <v>417</v>
      </c>
      <c r="D31" s="209" t="s">
        <v>355</v>
      </c>
      <c r="E31" s="210">
        <v>1</v>
      </c>
      <c r="F31" s="232" t="s">
        <v>418</v>
      </c>
      <c r="G31" s="211">
        <v>8075.56</v>
      </c>
      <c r="H31" s="211">
        <v>3720.87</v>
      </c>
      <c r="I31" s="212">
        <f t="shared" si="2"/>
        <v>11796.43</v>
      </c>
      <c r="J31" s="223"/>
      <c r="K31" s="213"/>
      <c r="L31" s="213"/>
      <c r="M31" s="213"/>
      <c r="N31" s="213"/>
      <c r="O31" s="213"/>
      <c r="P31" s="213"/>
      <c r="Q31" s="213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</row>
    <row r="32" spans="1:30" x14ac:dyDescent="0.2">
      <c r="A32" s="230" t="s">
        <v>419</v>
      </c>
      <c r="B32" s="231" t="s">
        <v>23</v>
      </c>
      <c r="C32" s="208" t="s">
        <v>420</v>
      </c>
      <c r="D32" s="209" t="s">
        <v>355</v>
      </c>
      <c r="E32" s="210">
        <v>1</v>
      </c>
      <c r="F32" s="230" t="s">
        <v>421</v>
      </c>
      <c r="G32" s="211">
        <v>7324.77</v>
      </c>
      <c r="H32" s="211">
        <v>3720.87</v>
      </c>
      <c r="I32" s="212">
        <f t="shared" si="2"/>
        <v>11045.64</v>
      </c>
      <c r="J32" s="223"/>
      <c r="K32" s="213"/>
      <c r="L32" s="213"/>
      <c r="M32" s="213"/>
      <c r="N32" s="213"/>
      <c r="O32" s="213"/>
      <c r="P32" s="213"/>
      <c r="Q32" s="213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</row>
    <row r="33" spans="1:30" x14ac:dyDescent="0.2">
      <c r="A33" s="230" t="s">
        <v>422</v>
      </c>
      <c r="B33" s="231" t="s">
        <v>23</v>
      </c>
      <c r="C33" s="208" t="s">
        <v>369</v>
      </c>
      <c r="D33" s="209" t="s">
        <v>355</v>
      </c>
      <c r="E33" s="210">
        <v>1</v>
      </c>
      <c r="F33" s="230" t="s">
        <v>423</v>
      </c>
      <c r="G33" s="211">
        <v>5512.99</v>
      </c>
      <c r="H33" s="211">
        <v>3720.87</v>
      </c>
      <c r="I33" s="212">
        <f t="shared" si="2"/>
        <v>9233.86</v>
      </c>
      <c r="J33" s="223"/>
      <c r="K33" s="213"/>
      <c r="L33" s="213"/>
      <c r="M33" s="213"/>
      <c r="N33" s="213"/>
      <c r="O33" s="213"/>
      <c r="P33" s="213"/>
      <c r="Q33" s="213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</row>
    <row r="34" spans="1:30" ht="45" x14ac:dyDescent="0.2">
      <c r="A34" s="216" t="s">
        <v>424</v>
      </c>
      <c r="B34" s="216" t="s">
        <v>425</v>
      </c>
      <c r="C34" s="217" t="s">
        <v>426</v>
      </c>
      <c r="D34" s="217" t="s">
        <v>427</v>
      </c>
      <c r="E34" s="217" t="s">
        <v>428</v>
      </c>
      <c r="F34" s="233"/>
      <c r="G34" s="217" t="s">
        <v>429</v>
      </c>
      <c r="H34" s="217" t="s">
        <v>430</v>
      </c>
      <c r="I34" s="217" t="s">
        <v>431</v>
      </c>
      <c r="J34" s="223"/>
      <c r="K34" s="198"/>
      <c r="L34" s="198"/>
      <c r="M34" s="198"/>
      <c r="N34" s="198"/>
      <c r="O34" s="198"/>
      <c r="P34" s="198"/>
      <c r="Q34" s="198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</row>
    <row r="35" spans="1:30" x14ac:dyDescent="0.2">
      <c r="A35" s="219" t="s">
        <v>432</v>
      </c>
      <c r="B35" s="234" t="s">
        <v>433</v>
      </c>
      <c r="C35" s="220">
        <f>SUMIFS($E$30:$E$33,$B$30:$B$33,"FDA",$D$30:$D$33,"&lt;&gt;VAGO")</f>
        <v>0</v>
      </c>
      <c r="D35" s="220">
        <f>SUMIFS($E$30:$E$33,$B$30:$B$33,"FDA",$D$30:$D$33,"VAGO")</f>
        <v>0</v>
      </c>
      <c r="E35" s="220">
        <f t="shared" ref="E35:E39" si="3">C35+D35</f>
        <v>0</v>
      </c>
      <c r="F35" s="221"/>
      <c r="G35" s="212">
        <f>SUMIF($B$30:$B$33,"FDA",$G$30:$G$33)</f>
        <v>0</v>
      </c>
      <c r="H35" s="212">
        <f>SUMIF($B$30:$B$33,"FDA",$H$30:$H$33)</f>
        <v>0</v>
      </c>
      <c r="I35" s="212">
        <f>SUMIF($B$30:$B$33,"FDA",$I$30:$I$33)</f>
        <v>0</v>
      </c>
      <c r="J35" s="213"/>
      <c r="K35" s="198"/>
      <c r="L35" s="213"/>
      <c r="M35" s="213"/>
      <c r="N35" s="213"/>
      <c r="O35" s="213"/>
      <c r="P35" s="213"/>
      <c r="Q35" s="213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</row>
    <row r="36" spans="1:30" x14ac:dyDescent="0.2">
      <c r="A36" s="219" t="s">
        <v>434</v>
      </c>
      <c r="B36" s="234" t="s">
        <v>435</v>
      </c>
      <c r="C36" s="220">
        <f>SUMIFS($E$30:$E$33,$B$30:$B$33,"FDA-1",$D$30:$D$33,"&lt;&gt;VAGO")</f>
        <v>0</v>
      </c>
      <c r="D36" s="220">
        <f>SUMIFS($E$30:$E$33,$B$30:$B$33,"FDA-1",$D$30:$D$33,"VAGO")</f>
        <v>0</v>
      </c>
      <c r="E36" s="220">
        <f t="shared" si="3"/>
        <v>0</v>
      </c>
      <c r="F36" s="221"/>
      <c r="G36" s="212">
        <f>SUMIF($B$30:$B$33,"FDA-1",$G$30:$G$33)</f>
        <v>0</v>
      </c>
      <c r="H36" s="212">
        <f>SUMIF($B$30:$B$33,"FDA-1",$H$30:$H$33)</f>
        <v>0</v>
      </c>
      <c r="I36" s="212">
        <f>SUMIF($B$30:$B$33,"FDA-1",$I$30:$I$33)</f>
        <v>0</v>
      </c>
      <c r="J36" s="213"/>
      <c r="K36" s="198"/>
      <c r="L36" s="213"/>
      <c r="M36" s="213"/>
      <c r="N36" s="213"/>
      <c r="O36" s="213"/>
      <c r="P36" s="213"/>
      <c r="Q36" s="213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</row>
    <row r="37" spans="1:30" x14ac:dyDescent="0.2">
      <c r="A37" s="219" t="s">
        <v>436</v>
      </c>
      <c r="B37" s="234" t="s">
        <v>437</v>
      </c>
      <c r="C37" s="220">
        <f>SUMIFS($E$30:$E$33,$B$30:$B$33,"FDA-2",$D$30:$D$33,"&lt;&gt;VAGO")</f>
        <v>0</v>
      </c>
      <c r="D37" s="220">
        <f>SUMIFS($E$30:$E$33,$B$30:$B$33,"FDA-2",$D$30:$D$33,"VAGO")</f>
        <v>0</v>
      </c>
      <c r="E37" s="220">
        <f t="shared" si="3"/>
        <v>0</v>
      </c>
      <c r="F37" s="224"/>
      <c r="G37" s="212">
        <f>SUMIF($B$30:$B$33,"FDA-2",$G$30:$G$33)</f>
        <v>0</v>
      </c>
      <c r="H37" s="212">
        <f>SUMIF($B$30:$B$33,"FDA-2",$H$30:$H$33)</f>
        <v>0</v>
      </c>
      <c r="I37" s="212">
        <f>SUMIF($B$30:$B$33,"FDA-2",$I$30:$I$33)</f>
        <v>0</v>
      </c>
      <c r="J37" s="213"/>
      <c r="K37" s="198"/>
      <c r="L37" s="213"/>
      <c r="M37" s="213"/>
      <c r="N37" s="213"/>
      <c r="O37" s="213"/>
      <c r="P37" s="213"/>
      <c r="Q37" s="213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</row>
    <row r="38" spans="1:30" x14ac:dyDescent="0.2">
      <c r="A38" s="219" t="s">
        <v>438</v>
      </c>
      <c r="B38" s="234" t="s">
        <v>23</v>
      </c>
      <c r="C38" s="220">
        <f>SUMIFS($E$30:$E$33,$B$30:$B$33,"FDA-3",$D$30:$D$33,"&lt;&gt;VAGO")</f>
        <v>3</v>
      </c>
      <c r="D38" s="220">
        <f>SUMIFS($E$30:$E$33,$B$30:$B$33,"FDA-3",$D$30:$D$33,"VAGO")</f>
        <v>0</v>
      </c>
      <c r="E38" s="220">
        <f t="shared" si="3"/>
        <v>3</v>
      </c>
      <c r="F38" s="226"/>
      <c r="G38" s="212">
        <f>SUMIF($B$30:$B$33,"FDA-3",$G$30:$G$33)</f>
        <v>20913.32</v>
      </c>
      <c r="H38" s="212">
        <f>SUMIF($B$30:$B$33,"FDA-3",$H$30:$H$33)</f>
        <v>11162.61</v>
      </c>
      <c r="I38" s="212">
        <f>SUMIF($B$30:$B$33,"FDA-3",$I$30:$I$33)</f>
        <v>32075.93</v>
      </c>
      <c r="J38" s="213"/>
      <c r="K38" s="198"/>
      <c r="L38" s="213"/>
      <c r="M38" s="213"/>
      <c r="N38" s="213"/>
      <c r="O38" s="213"/>
      <c r="P38" s="213"/>
      <c r="Q38" s="213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</row>
    <row r="39" spans="1:30" x14ac:dyDescent="0.2">
      <c r="A39" s="219" t="s">
        <v>439</v>
      </c>
      <c r="B39" s="234" t="s">
        <v>18</v>
      </c>
      <c r="C39" s="220">
        <f>SUMIFS($E$30:$E$33,$B$30:$B$33,"FDA-4",$D$30:$D$33,"&lt;&gt;VAGO")</f>
        <v>1</v>
      </c>
      <c r="D39" s="220">
        <f>SUMIFS($E$30:$E$33,$B$30:$B$33,"FDA-4",$D$30:$D$33,"VAGO")</f>
        <v>0</v>
      </c>
      <c r="E39" s="220">
        <f t="shared" si="3"/>
        <v>1</v>
      </c>
      <c r="F39" s="224"/>
      <c r="G39" s="212">
        <f>SUMIF($B$30:$B$33,"FDA-4",$G$30:$G$33)</f>
        <v>7324.77</v>
      </c>
      <c r="H39" s="212">
        <f>SUMIF($B$30:$B$33,"FDA-4",$H$30:$H$33)</f>
        <v>2657.77</v>
      </c>
      <c r="I39" s="212">
        <f>SUMIF($B$30:$B$33,"FDA-4",$I$30:$I$33)</f>
        <v>9982.5400000000009</v>
      </c>
      <c r="J39" s="213"/>
      <c r="K39" s="198"/>
      <c r="L39" s="213"/>
      <c r="M39" s="213"/>
      <c r="N39" s="213"/>
      <c r="O39" s="213"/>
      <c r="P39" s="213"/>
      <c r="Q39" s="213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</row>
    <row r="40" spans="1:30" ht="30" x14ac:dyDescent="0.2">
      <c r="A40" s="216" t="s">
        <v>440</v>
      </c>
      <c r="B40" s="233"/>
      <c r="C40" s="217">
        <f t="shared" ref="C40:E40" si="4">SUM(C36:C39)</f>
        <v>4</v>
      </c>
      <c r="D40" s="217">
        <f t="shared" si="4"/>
        <v>0</v>
      </c>
      <c r="E40" s="217">
        <f t="shared" si="4"/>
        <v>4</v>
      </c>
      <c r="F40" s="233"/>
      <c r="G40" s="235">
        <f t="shared" ref="G40:I40" si="5">SUM(G35:G39)</f>
        <v>28238.09</v>
      </c>
      <c r="H40" s="235">
        <f t="shared" si="5"/>
        <v>13820.380000000001</v>
      </c>
      <c r="I40" s="235">
        <f t="shared" si="5"/>
        <v>42058.47</v>
      </c>
      <c r="J40" s="213"/>
      <c r="K40" s="198"/>
      <c r="L40" s="213"/>
      <c r="M40" s="213"/>
      <c r="N40" s="213"/>
      <c r="O40" s="213"/>
      <c r="P40" s="213"/>
      <c r="Q40" s="213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</row>
    <row r="41" spans="1:30" ht="45" customHeight="1" x14ac:dyDescent="0.2">
      <c r="A41" s="228"/>
      <c r="B41" s="228"/>
      <c r="C41" s="228"/>
      <c r="D41" s="228"/>
      <c r="E41" s="228"/>
      <c r="F41" s="228"/>
      <c r="G41" s="228"/>
      <c r="H41" s="228"/>
      <c r="I41" s="198"/>
      <c r="J41" s="213"/>
      <c r="K41" s="198"/>
      <c r="L41" s="213"/>
      <c r="M41" s="213"/>
      <c r="N41" s="213"/>
      <c r="O41" s="213"/>
      <c r="P41" s="213"/>
      <c r="Q41" s="213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</row>
    <row r="42" spans="1:30" x14ac:dyDescent="0.2">
      <c r="A42" s="263" t="s">
        <v>441</v>
      </c>
      <c r="B42" s="264"/>
      <c r="C42" s="264"/>
      <c r="D42" s="264"/>
      <c r="E42" s="264"/>
      <c r="F42" s="264"/>
      <c r="G42" s="264"/>
      <c r="H42" s="264"/>
      <c r="I42" s="265"/>
      <c r="J42" s="213"/>
      <c r="K42" s="198"/>
      <c r="L42" s="213"/>
      <c r="M42" s="213"/>
      <c r="N42" s="213"/>
      <c r="O42" s="213"/>
      <c r="P42" s="213"/>
      <c r="Q42" s="213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</row>
    <row r="43" spans="1:30" ht="30" x14ac:dyDescent="0.2">
      <c r="A43" s="236" t="s">
        <v>442</v>
      </c>
      <c r="B43" s="202" t="s">
        <v>443</v>
      </c>
      <c r="C43" s="202" t="s">
        <v>444</v>
      </c>
      <c r="D43" s="202" t="s">
        <v>445</v>
      </c>
      <c r="E43" s="202" t="s">
        <v>446</v>
      </c>
      <c r="F43" s="202" t="s">
        <v>447</v>
      </c>
      <c r="G43" s="202" t="s">
        <v>448</v>
      </c>
      <c r="H43" s="202" t="s">
        <v>449</v>
      </c>
      <c r="I43" s="202" t="s">
        <v>450</v>
      </c>
      <c r="J43" s="198"/>
      <c r="K43" s="198"/>
      <c r="L43" s="198"/>
      <c r="M43" s="198"/>
      <c r="N43" s="198"/>
      <c r="O43" s="198"/>
      <c r="P43" s="198"/>
      <c r="Q43" s="198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</row>
    <row r="44" spans="1:30" x14ac:dyDescent="0.2">
      <c r="A44" s="237"/>
      <c r="B44" s="238" t="s">
        <v>38</v>
      </c>
      <c r="C44" s="238"/>
      <c r="D44" s="209" t="s">
        <v>355</v>
      </c>
      <c r="E44" s="210">
        <v>1</v>
      </c>
      <c r="F44" s="239" t="s">
        <v>451</v>
      </c>
      <c r="G44" s="211">
        <v>7691.01</v>
      </c>
      <c r="H44" s="211">
        <v>1200.69</v>
      </c>
      <c r="I44" s="212">
        <f>SUM(G44:H44)</f>
        <v>8891.7000000000007</v>
      </c>
      <c r="J44" s="213"/>
      <c r="K44" s="213"/>
      <c r="L44" s="213"/>
      <c r="M44" s="213"/>
      <c r="N44" s="213"/>
      <c r="O44" s="213"/>
      <c r="P44" s="213"/>
      <c r="Q44" s="213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</row>
    <row r="45" spans="1:30" x14ac:dyDescent="0.2">
      <c r="A45" s="240"/>
      <c r="B45" s="238" t="s">
        <v>38</v>
      </c>
      <c r="C45" s="209"/>
      <c r="D45" s="209" t="s">
        <v>355</v>
      </c>
      <c r="E45" s="210">
        <v>1</v>
      </c>
      <c r="F45" s="230" t="s">
        <v>452</v>
      </c>
      <c r="G45" s="211">
        <v>7324.77</v>
      </c>
      <c r="H45" s="211">
        <v>1200.69</v>
      </c>
      <c r="I45" s="212">
        <f t="shared" ref="I45:I78" si="6">SUM(G45:H45)</f>
        <v>8525.4600000000009</v>
      </c>
      <c r="J45" s="213"/>
      <c r="K45" s="213"/>
      <c r="L45" s="213"/>
      <c r="M45" s="213"/>
      <c r="N45" s="213"/>
      <c r="O45" s="213"/>
      <c r="P45" s="213"/>
      <c r="Q45" s="213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</row>
    <row r="46" spans="1:30" x14ac:dyDescent="0.2">
      <c r="A46" s="240"/>
      <c r="B46" s="238" t="s">
        <v>38</v>
      </c>
      <c r="C46" s="209"/>
      <c r="D46" s="209" t="s">
        <v>355</v>
      </c>
      <c r="E46" s="210">
        <v>1</v>
      </c>
      <c r="F46" s="230" t="s">
        <v>453</v>
      </c>
      <c r="G46" s="211">
        <v>7691.01</v>
      </c>
      <c r="H46" s="211">
        <v>1200.69</v>
      </c>
      <c r="I46" s="212">
        <f t="shared" si="6"/>
        <v>8891.7000000000007</v>
      </c>
      <c r="J46" s="213"/>
      <c r="K46" s="213"/>
      <c r="L46" s="213"/>
      <c r="M46" s="213"/>
      <c r="N46" s="213"/>
      <c r="O46" s="213"/>
      <c r="P46" s="213"/>
      <c r="Q46" s="213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</row>
    <row r="47" spans="1:30" x14ac:dyDescent="0.2">
      <c r="A47" s="240"/>
      <c r="B47" s="238" t="s">
        <v>38</v>
      </c>
      <c r="C47" s="209"/>
      <c r="D47" s="209" t="s">
        <v>355</v>
      </c>
      <c r="E47" s="210">
        <v>1</v>
      </c>
      <c r="F47" s="230" t="s">
        <v>454</v>
      </c>
      <c r="G47" s="211">
        <v>7324.77</v>
      </c>
      <c r="H47" s="211">
        <v>1200.69</v>
      </c>
      <c r="I47" s="212">
        <f t="shared" si="6"/>
        <v>8525.4600000000009</v>
      </c>
      <c r="J47" s="213"/>
      <c r="K47" s="213"/>
      <c r="L47" s="213"/>
      <c r="M47" s="213"/>
      <c r="N47" s="213"/>
      <c r="O47" s="213"/>
      <c r="P47" s="213"/>
      <c r="Q47" s="213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</row>
    <row r="48" spans="1:30" x14ac:dyDescent="0.2">
      <c r="A48" s="240"/>
      <c r="B48" s="238" t="s">
        <v>38</v>
      </c>
      <c r="C48" s="209"/>
      <c r="D48" s="209" t="s">
        <v>355</v>
      </c>
      <c r="E48" s="210">
        <v>1</v>
      </c>
      <c r="F48" s="230" t="s">
        <v>455</v>
      </c>
      <c r="G48" s="211">
        <v>8075.56</v>
      </c>
      <c r="H48" s="211">
        <v>1200.69</v>
      </c>
      <c r="I48" s="212">
        <f t="shared" si="6"/>
        <v>9276.25</v>
      </c>
      <c r="J48" s="213"/>
      <c r="K48" s="213"/>
      <c r="L48" s="213"/>
      <c r="M48" s="213"/>
      <c r="N48" s="213"/>
      <c r="O48" s="213"/>
      <c r="P48" s="213"/>
      <c r="Q48" s="213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</row>
    <row r="49" spans="1:30" x14ac:dyDescent="0.2">
      <c r="A49" s="240"/>
      <c r="B49" s="238" t="s">
        <v>38</v>
      </c>
      <c r="C49" s="209"/>
      <c r="D49" s="209" t="s">
        <v>355</v>
      </c>
      <c r="E49" s="210">
        <v>1</v>
      </c>
      <c r="F49" s="230" t="s">
        <v>456</v>
      </c>
      <c r="G49" s="211">
        <v>7691.01</v>
      </c>
      <c r="H49" s="211">
        <v>1200.69</v>
      </c>
      <c r="I49" s="212">
        <f t="shared" si="6"/>
        <v>8891.7000000000007</v>
      </c>
      <c r="J49" s="213"/>
      <c r="K49" s="213"/>
      <c r="L49" s="213"/>
      <c r="M49" s="213"/>
      <c r="N49" s="213"/>
      <c r="O49" s="213"/>
      <c r="P49" s="213"/>
      <c r="Q49" s="213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</row>
    <row r="50" spans="1:30" x14ac:dyDescent="0.2">
      <c r="A50" s="240"/>
      <c r="B50" s="238" t="s">
        <v>38</v>
      </c>
      <c r="C50" s="209"/>
      <c r="D50" s="209" t="s">
        <v>355</v>
      </c>
      <c r="E50" s="210">
        <v>1</v>
      </c>
      <c r="F50" s="230" t="s">
        <v>457</v>
      </c>
      <c r="G50" s="211">
        <v>7324.77</v>
      </c>
      <c r="H50" s="211">
        <v>1200.69</v>
      </c>
      <c r="I50" s="212">
        <f t="shared" si="6"/>
        <v>8525.4600000000009</v>
      </c>
      <c r="J50" s="213"/>
      <c r="K50" s="213"/>
      <c r="L50" s="213"/>
      <c r="M50" s="213"/>
      <c r="N50" s="213"/>
      <c r="O50" s="213"/>
      <c r="P50" s="213"/>
      <c r="Q50" s="213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</row>
    <row r="51" spans="1:30" x14ac:dyDescent="0.2">
      <c r="A51" s="240"/>
      <c r="B51" s="238" t="s">
        <v>38</v>
      </c>
      <c r="C51" s="209"/>
      <c r="D51" s="209" t="s">
        <v>355</v>
      </c>
      <c r="E51" s="210">
        <v>1</v>
      </c>
      <c r="F51" s="230" t="s">
        <v>458</v>
      </c>
      <c r="G51" s="211">
        <v>7324.77</v>
      </c>
      <c r="H51" s="211">
        <v>1200.69</v>
      </c>
      <c r="I51" s="212">
        <f t="shared" si="6"/>
        <v>8525.4600000000009</v>
      </c>
      <c r="J51" s="213"/>
      <c r="K51" s="213"/>
      <c r="L51" s="213"/>
      <c r="M51" s="213"/>
      <c r="N51" s="213"/>
      <c r="O51" s="213"/>
      <c r="P51" s="213"/>
      <c r="Q51" s="213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</row>
    <row r="52" spans="1:30" x14ac:dyDescent="0.2">
      <c r="A52" s="240"/>
      <c r="B52" s="238" t="s">
        <v>38</v>
      </c>
      <c r="C52" s="209"/>
      <c r="D52" s="209" t="s">
        <v>355</v>
      </c>
      <c r="E52" s="210">
        <v>1</v>
      </c>
      <c r="F52" s="230" t="s">
        <v>459</v>
      </c>
      <c r="G52" s="211">
        <v>7691.01</v>
      </c>
      <c r="H52" s="211">
        <v>1200.69</v>
      </c>
      <c r="I52" s="212">
        <f t="shared" si="6"/>
        <v>8891.7000000000007</v>
      </c>
      <c r="J52" s="213"/>
      <c r="K52" s="213"/>
      <c r="L52" s="213"/>
      <c r="M52" s="213"/>
      <c r="N52" s="213"/>
      <c r="O52" s="213"/>
      <c r="P52" s="213"/>
      <c r="Q52" s="213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</row>
    <row r="53" spans="1:30" x14ac:dyDescent="0.2">
      <c r="A53" s="240"/>
      <c r="B53" s="238" t="s">
        <v>38</v>
      </c>
      <c r="C53" s="209"/>
      <c r="D53" s="209" t="s">
        <v>355</v>
      </c>
      <c r="E53" s="210">
        <v>1</v>
      </c>
      <c r="F53" s="230" t="s">
        <v>460</v>
      </c>
      <c r="G53" s="211">
        <v>7691.01</v>
      </c>
      <c r="H53" s="211">
        <v>1200.69</v>
      </c>
      <c r="I53" s="212">
        <f t="shared" si="6"/>
        <v>8891.7000000000007</v>
      </c>
      <c r="J53" s="213"/>
      <c r="K53" s="213"/>
      <c r="L53" s="213"/>
      <c r="M53" s="213"/>
      <c r="N53" s="213"/>
      <c r="O53" s="213"/>
      <c r="P53" s="213"/>
      <c r="Q53" s="213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</row>
    <row r="54" spans="1:30" x14ac:dyDescent="0.2">
      <c r="A54" s="240"/>
      <c r="B54" s="238" t="s">
        <v>38</v>
      </c>
      <c r="C54" s="209"/>
      <c r="D54" s="209" t="s">
        <v>355</v>
      </c>
      <c r="E54" s="210">
        <v>1</v>
      </c>
      <c r="F54" s="230" t="s">
        <v>461</v>
      </c>
      <c r="G54" s="211">
        <v>7324.77</v>
      </c>
      <c r="H54" s="211">
        <v>1200.69</v>
      </c>
      <c r="I54" s="212">
        <f t="shared" si="6"/>
        <v>8525.4600000000009</v>
      </c>
      <c r="J54" s="213"/>
      <c r="K54" s="213"/>
      <c r="L54" s="213"/>
      <c r="M54" s="213"/>
      <c r="N54" s="213"/>
      <c r="O54" s="213"/>
      <c r="P54" s="213"/>
      <c r="Q54" s="213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</row>
    <row r="55" spans="1:30" x14ac:dyDescent="0.2">
      <c r="A55" s="240"/>
      <c r="B55" s="238" t="s">
        <v>38</v>
      </c>
      <c r="C55" s="209"/>
      <c r="D55" s="209" t="s">
        <v>355</v>
      </c>
      <c r="E55" s="210">
        <v>1</v>
      </c>
      <c r="F55" s="230" t="s">
        <v>462</v>
      </c>
      <c r="G55" s="211">
        <v>2186.5700000000002</v>
      </c>
      <c r="H55" s="211">
        <v>1200.69</v>
      </c>
      <c r="I55" s="212">
        <f t="shared" si="6"/>
        <v>3387.26</v>
      </c>
      <c r="J55" s="213"/>
      <c r="K55" s="213"/>
      <c r="L55" s="213"/>
      <c r="M55" s="213"/>
      <c r="N55" s="213"/>
      <c r="O55" s="213"/>
      <c r="P55" s="213"/>
      <c r="Q55" s="213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</row>
    <row r="56" spans="1:30" x14ac:dyDescent="0.2">
      <c r="A56" s="240"/>
      <c r="B56" s="238" t="s">
        <v>38</v>
      </c>
      <c r="C56" s="209"/>
      <c r="D56" s="209" t="s">
        <v>355</v>
      </c>
      <c r="E56" s="210">
        <v>1</v>
      </c>
      <c r="F56" s="230" t="s">
        <v>463</v>
      </c>
      <c r="G56" s="211">
        <v>4762.33</v>
      </c>
      <c r="H56" s="211">
        <v>1200.69</v>
      </c>
      <c r="I56" s="212">
        <f>SUM(G56:H56)</f>
        <v>5963.02</v>
      </c>
      <c r="J56" s="213"/>
      <c r="K56" s="213"/>
      <c r="L56" s="213"/>
      <c r="M56" s="213"/>
      <c r="N56" s="213"/>
      <c r="O56" s="213"/>
      <c r="P56" s="213"/>
      <c r="Q56" s="213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</row>
    <row r="57" spans="1:30" x14ac:dyDescent="0.2">
      <c r="A57" s="240"/>
      <c r="B57" s="238" t="s">
        <v>38</v>
      </c>
      <c r="C57" s="209"/>
      <c r="D57" s="209" t="s">
        <v>355</v>
      </c>
      <c r="E57" s="210">
        <v>1</v>
      </c>
      <c r="F57" s="230" t="s">
        <v>464</v>
      </c>
      <c r="G57" s="211">
        <v>4762.33</v>
      </c>
      <c r="H57" s="211">
        <v>1200.69</v>
      </c>
      <c r="I57" s="212">
        <f t="shared" si="6"/>
        <v>5963.02</v>
      </c>
      <c r="J57" s="213"/>
      <c r="K57" s="213"/>
      <c r="L57" s="213"/>
      <c r="M57" s="213"/>
      <c r="N57" s="213"/>
      <c r="O57" s="213"/>
      <c r="P57" s="213"/>
      <c r="Q57" s="213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</row>
    <row r="58" spans="1:30" x14ac:dyDescent="0.2">
      <c r="A58" s="240"/>
      <c r="B58" s="238" t="s">
        <v>38</v>
      </c>
      <c r="C58" s="209"/>
      <c r="D58" s="209" t="s">
        <v>355</v>
      </c>
      <c r="E58" s="210">
        <v>1</v>
      </c>
      <c r="F58" s="230" t="s">
        <v>465</v>
      </c>
      <c r="G58" s="211">
        <v>5512.99</v>
      </c>
      <c r="H58" s="211">
        <v>1200.69</v>
      </c>
      <c r="I58" s="212">
        <f t="shared" si="6"/>
        <v>6713.68</v>
      </c>
      <c r="J58" s="213"/>
      <c r="K58" s="213"/>
      <c r="L58" s="213"/>
      <c r="M58" s="213"/>
      <c r="N58" s="213"/>
      <c r="O58" s="213"/>
      <c r="P58" s="213"/>
      <c r="Q58" s="213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</row>
    <row r="59" spans="1:30" x14ac:dyDescent="0.2">
      <c r="A59" s="240"/>
      <c r="B59" s="238" t="s">
        <v>38</v>
      </c>
      <c r="C59" s="209"/>
      <c r="D59" s="209" t="s">
        <v>355</v>
      </c>
      <c r="E59" s="210">
        <v>1</v>
      </c>
      <c r="F59" s="230" t="s">
        <v>466</v>
      </c>
      <c r="G59" s="211">
        <v>4762.33</v>
      </c>
      <c r="H59" s="211">
        <v>1200.69</v>
      </c>
      <c r="I59" s="212">
        <f t="shared" si="6"/>
        <v>5963.02</v>
      </c>
      <c r="J59" s="213"/>
      <c r="K59" s="213"/>
      <c r="L59" s="213"/>
      <c r="M59" s="213"/>
      <c r="N59" s="213"/>
      <c r="O59" s="213"/>
      <c r="P59" s="213"/>
      <c r="Q59" s="213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</row>
    <row r="60" spans="1:30" x14ac:dyDescent="0.2">
      <c r="A60" s="240"/>
      <c r="B60" s="238" t="s">
        <v>38</v>
      </c>
      <c r="C60" s="209"/>
      <c r="D60" s="209" t="s">
        <v>355</v>
      </c>
      <c r="E60" s="210">
        <v>1</v>
      </c>
      <c r="F60" s="230" t="s">
        <v>467</v>
      </c>
      <c r="G60" s="211">
        <v>5046.58</v>
      </c>
      <c r="H60" s="211">
        <v>1200.69</v>
      </c>
      <c r="I60" s="212">
        <f t="shared" si="6"/>
        <v>6247.27</v>
      </c>
      <c r="J60" s="213"/>
      <c r="K60" s="213"/>
      <c r="L60" s="213"/>
      <c r="M60" s="213"/>
      <c r="N60" s="213"/>
      <c r="O60" s="213"/>
      <c r="P60" s="213"/>
      <c r="Q60" s="213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</row>
    <row r="61" spans="1:30" x14ac:dyDescent="0.2">
      <c r="A61" s="240"/>
      <c r="B61" s="238" t="s">
        <v>38</v>
      </c>
      <c r="C61" s="209"/>
      <c r="D61" s="209" t="s">
        <v>355</v>
      </c>
      <c r="E61" s="210">
        <v>1</v>
      </c>
      <c r="F61" s="230" t="s">
        <v>468</v>
      </c>
      <c r="G61" s="211">
        <v>4712.03</v>
      </c>
      <c r="H61" s="211">
        <v>1200.69</v>
      </c>
      <c r="I61" s="212">
        <f t="shared" si="6"/>
        <v>5912.7199999999993</v>
      </c>
      <c r="J61" s="213"/>
      <c r="K61" s="213"/>
      <c r="L61" s="213"/>
      <c r="M61" s="213"/>
      <c r="N61" s="213"/>
      <c r="O61" s="213"/>
      <c r="P61" s="213"/>
      <c r="Q61" s="213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</row>
    <row r="62" spans="1:30" x14ac:dyDescent="0.2">
      <c r="A62" s="240"/>
      <c r="B62" s="238" t="s">
        <v>38</v>
      </c>
      <c r="C62" s="209"/>
      <c r="D62" s="209" t="s">
        <v>469</v>
      </c>
      <c r="E62" s="210">
        <v>1</v>
      </c>
      <c r="F62" s="230" t="s">
        <v>583</v>
      </c>
      <c r="G62" s="211">
        <v>0</v>
      </c>
      <c r="H62" s="211">
        <v>1200.69</v>
      </c>
      <c r="I62" s="212">
        <f t="shared" si="6"/>
        <v>1200.69</v>
      </c>
      <c r="J62" s="213"/>
      <c r="K62" s="213"/>
      <c r="L62" s="213"/>
      <c r="M62" s="213"/>
      <c r="N62" s="213"/>
      <c r="O62" s="213"/>
      <c r="P62" s="213"/>
      <c r="Q62" s="213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</row>
    <row r="63" spans="1:30" x14ac:dyDescent="0.2">
      <c r="A63" s="240"/>
      <c r="B63" s="238" t="s">
        <v>38</v>
      </c>
      <c r="C63" s="209"/>
      <c r="D63" s="209" t="s">
        <v>469</v>
      </c>
      <c r="E63" s="210">
        <v>1</v>
      </c>
      <c r="F63" s="230" t="s">
        <v>584</v>
      </c>
      <c r="G63" s="211">
        <v>0</v>
      </c>
      <c r="H63" s="211">
        <v>1200.69</v>
      </c>
      <c r="I63" s="212">
        <f t="shared" si="6"/>
        <v>1200.69</v>
      </c>
      <c r="J63" s="213"/>
      <c r="K63" s="213"/>
      <c r="L63" s="213"/>
      <c r="M63" s="213"/>
      <c r="N63" s="213"/>
      <c r="O63" s="213"/>
      <c r="P63" s="213"/>
      <c r="Q63" s="213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</row>
    <row r="64" spans="1:30" x14ac:dyDescent="0.2">
      <c r="A64" s="240"/>
      <c r="B64" s="238" t="s">
        <v>79</v>
      </c>
      <c r="C64" s="209"/>
      <c r="D64" s="209" t="s">
        <v>355</v>
      </c>
      <c r="E64" s="210">
        <v>1</v>
      </c>
      <c r="F64" s="230" t="s">
        <v>472</v>
      </c>
      <c r="G64" s="211">
        <v>8075.56</v>
      </c>
      <c r="H64" s="211">
        <v>732.55</v>
      </c>
      <c r="I64" s="212">
        <f t="shared" si="6"/>
        <v>8808.11</v>
      </c>
      <c r="J64" s="213"/>
      <c r="K64" s="213"/>
      <c r="L64" s="213"/>
      <c r="M64" s="213"/>
      <c r="N64" s="213"/>
      <c r="O64" s="213"/>
      <c r="P64" s="213"/>
      <c r="Q64" s="213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</row>
    <row r="65" spans="1:30" x14ac:dyDescent="0.2">
      <c r="A65" s="240"/>
      <c r="B65" s="238" t="s">
        <v>79</v>
      </c>
      <c r="C65" s="209"/>
      <c r="D65" s="209" t="s">
        <v>355</v>
      </c>
      <c r="E65" s="210">
        <v>1</v>
      </c>
      <c r="F65" s="230" t="s">
        <v>473</v>
      </c>
      <c r="G65" s="211">
        <v>5046.58</v>
      </c>
      <c r="H65" s="211">
        <v>732.55</v>
      </c>
      <c r="I65" s="212">
        <f t="shared" si="6"/>
        <v>5779.13</v>
      </c>
      <c r="J65" s="213"/>
      <c r="K65" s="213"/>
      <c r="L65" s="213"/>
      <c r="M65" s="213"/>
      <c r="N65" s="213"/>
      <c r="O65" s="213"/>
      <c r="P65" s="213"/>
      <c r="Q65" s="213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</row>
    <row r="66" spans="1:30" x14ac:dyDescent="0.2">
      <c r="A66" s="240"/>
      <c r="B66" s="238" t="s">
        <v>79</v>
      </c>
      <c r="C66" s="209"/>
      <c r="D66" s="209" t="s">
        <v>355</v>
      </c>
      <c r="E66" s="210">
        <v>1</v>
      </c>
      <c r="F66" s="230" t="s">
        <v>474</v>
      </c>
      <c r="G66" s="211">
        <v>5298.91</v>
      </c>
      <c r="H66" s="211">
        <v>732.55</v>
      </c>
      <c r="I66" s="212">
        <f t="shared" si="6"/>
        <v>6031.46</v>
      </c>
      <c r="J66" s="213"/>
      <c r="K66" s="213"/>
      <c r="L66" s="213"/>
      <c r="M66" s="213"/>
      <c r="N66" s="213"/>
      <c r="O66" s="213"/>
      <c r="P66" s="213"/>
      <c r="Q66" s="213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</row>
    <row r="67" spans="1:30" x14ac:dyDescent="0.2">
      <c r="A67" s="240"/>
      <c r="B67" s="238" t="s">
        <v>86</v>
      </c>
      <c r="C67" s="209"/>
      <c r="D67" s="209" t="s">
        <v>355</v>
      </c>
      <c r="E67" s="210">
        <v>1</v>
      </c>
      <c r="F67" s="230" t="s">
        <v>475</v>
      </c>
      <c r="G67" s="211">
        <v>2410.69</v>
      </c>
      <c r="H67" s="211">
        <v>436.04</v>
      </c>
      <c r="I67" s="212">
        <f t="shared" si="6"/>
        <v>2846.73</v>
      </c>
      <c r="J67" s="213"/>
      <c r="K67" s="213"/>
      <c r="L67" s="213"/>
      <c r="M67" s="213"/>
      <c r="N67" s="213"/>
      <c r="O67" s="213"/>
      <c r="P67" s="213"/>
      <c r="Q67" s="213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</row>
    <row r="68" spans="1:30" x14ac:dyDescent="0.2">
      <c r="A68" s="240"/>
      <c r="B68" s="238" t="s">
        <v>86</v>
      </c>
      <c r="C68" s="209"/>
      <c r="D68" s="209" t="s">
        <v>355</v>
      </c>
      <c r="E68" s="210">
        <v>1</v>
      </c>
      <c r="F68" s="230" t="s">
        <v>476</v>
      </c>
      <c r="G68" s="211">
        <v>2186.5700000000002</v>
      </c>
      <c r="H68" s="211">
        <v>436.04</v>
      </c>
      <c r="I68" s="212">
        <f t="shared" si="6"/>
        <v>2622.61</v>
      </c>
      <c r="J68" s="213"/>
      <c r="K68" s="213"/>
      <c r="L68" s="213"/>
      <c r="M68" s="213"/>
      <c r="N68" s="213"/>
      <c r="O68" s="213"/>
      <c r="P68" s="213"/>
      <c r="Q68" s="213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</row>
    <row r="69" spans="1:30" x14ac:dyDescent="0.2">
      <c r="A69" s="237"/>
      <c r="B69" s="238" t="s">
        <v>86</v>
      </c>
      <c r="C69" s="209"/>
      <c r="D69" s="209" t="s">
        <v>469</v>
      </c>
      <c r="E69" s="210">
        <v>1</v>
      </c>
      <c r="F69" s="230" t="s">
        <v>585</v>
      </c>
      <c r="G69" s="211">
        <v>0</v>
      </c>
      <c r="H69" s="211">
        <v>436.04</v>
      </c>
      <c r="I69" s="212">
        <f t="shared" si="6"/>
        <v>436.04</v>
      </c>
      <c r="J69" s="213"/>
      <c r="K69" s="213"/>
      <c r="L69" s="213"/>
      <c r="M69" s="213"/>
      <c r="N69" s="213"/>
      <c r="O69" s="213"/>
      <c r="P69" s="213"/>
      <c r="Q69" s="213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</row>
    <row r="70" spans="1:30" x14ac:dyDescent="0.2">
      <c r="A70" s="237"/>
      <c r="B70" s="238" t="s">
        <v>86</v>
      </c>
      <c r="C70" s="238"/>
      <c r="D70" s="208" t="s">
        <v>469</v>
      </c>
      <c r="E70" s="210">
        <v>1</v>
      </c>
      <c r="F70" s="232" t="s">
        <v>586</v>
      </c>
      <c r="G70" s="211">
        <v>0</v>
      </c>
      <c r="H70" s="211">
        <v>436.04</v>
      </c>
      <c r="I70" s="212">
        <f t="shared" si="6"/>
        <v>436.04</v>
      </c>
      <c r="J70" s="213"/>
      <c r="K70" s="213"/>
      <c r="L70" s="213"/>
      <c r="M70" s="213"/>
      <c r="N70" s="213"/>
      <c r="O70" s="213"/>
      <c r="P70" s="213"/>
      <c r="Q70" s="213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</row>
    <row r="71" spans="1:30" x14ac:dyDescent="0.2">
      <c r="A71" s="237"/>
      <c r="B71" s="238" t="s">
        <v>86</v>
      </c>
      <c r="C71" s="238"/>
      <c r="D71" s="208" t="s">
        <v>355</v>
      </c>
      <c r="E71" s="210">
        <v>1</v>
      </c>
      <c r="F71" s="232" t="s">
        <v>479</v>
      </c>
      <c r="G71" s="211">
        <v>5250.47</v>
      </c>
      <c r="H71" s="211">
        <v>436.04</v>
      </c>
      <c r="I71" s="212">
        <f t="shared" si="6"/>
        <v>5686.51</v>
      </c>
      <c r="J71" s="213"/>
      <c r="K71" s="213"/>
      <c r="L71" s="213"/>
      <c r="M71" s="213"/>
      <c r="N71" s="213"/>
      <c r="O71" s="213"/>
      <c r="P71" s="213"/>
      <c r="Q71" s="213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</row>
    <row r="72" spans="1:30" x14ac:dyDescent="0.2">
      <c r="A72" s="237"/>
      <c r="B72" s="238" t="s">
        <v>98</v>
      </c>
      <c r="C72" s="238"/>
      <c r="D72" s="208" t="s">
        <v>355</v>
      </c>
      <c r="E72" s="210">
        <v>1</v>
      </c>
      <c r="F72" s="239" t="s">
        <v>480</v>
      </c>
      <c r="G72" s="211">
        <v>2186.5700000000002</v>
      </c>
      <c r="H72" s="211">
        <v>401.16</v>
      </c>
      <c r="I72" s="212">
        <f t="shared" si="6"/>
        <v>2587.73</v>
      </c>
      <c r="J72" s="213"/>
      <c r="K72" s="213"/>
      <c r="L72" s="213"/>
      <c r="M72" s="213"/>
      <c r="N72" s="213"/>
      <c r="O72" s="213"/>
      <c r="P72" s="213"/>
      <c r="Q72" s="213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</row>
    <row r="73" spans="1:30" x14ac:dyDescent="0.2">
      <c r="A73" s="237"/>
      <c r="B73" s="238" t="s">
        <v>98</v>
      </c>
      <c r="C73" s="238"/>
      <c r="D73" s="208" t="s">
        <v>469</v>
      </c>
      <c r="E73" s="210">
        <v>1</v>
      </c>
      <c r="F73" s="239" t="s">
        <v>587</v>
      </c>
      <c r="G73" s="211">
        <v>0</v>
      </c>
      <c r="H73" s="211">
        <v>401.16</v>
      </c>
      <c r="I73" s="212">
        <f t="shared" si="6"/>
        <v>401.16</v>
      </c>
      <c r="J73" s="213"/>
      <c r="K73" s="213"/>
      <c r="L73" s="213"/>
      <c r="M73" s="213"/>
      <c r="N73" s="213"/>
      <c r="O73" s="213"/>
      <c r="P73" s="213"/>
      <c r="Q73" s="213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</row>
    <row r="74" spans="1:30" x14ac:dyDescent="0.2">
      <c r="A74" s="237"/>
      <c r="B74" s="241" t="s">
        <v>98</v>
      </c>
      <c r="C74" s="238"/>
      <c r="D74" s="208" t="s">
        <v>469</v>
      </c>
      <c r="E74" s="210">
        <v>1</v>
      </c>
      <c r="F74" s="239" t="s">
        <v>588</v>
      </c>
      <c r="G74" s="211">
        <v>0</v>
      </c>
      <c r="H74" s="211">
        <v>401.16</v>
      </c>
      <c r="I74" s="212">
        <f t="shared" si="6"/>
        <v>401.16</v>
      </c>
      <c r="J74" s="213"/>
      <c r="K74" s="213"/>
      <c r="L74" s="213"/>
      <c r="M74" s="213"/>
      <c r="N74" s="213"/>
      <c r="O74" s="213"/>
      <c r="P74" s="213"/>
      <c r="Q74" s="213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</row>
    <row r="75" spans="1:30" ht="15" customHeight="1" x14ac:dyDescent="0.2">
      <c r="A75" s="237"/>
      <c r="B75" s="241" t="s">
        <v>98</v>
      </c>
      <c r="C75" s="238"/>
      <c r="D75" s="208" t="s">
        <v>469</v>
      </c>
      <c r="E75" s="210">
        <v>1</v>
      </c>
      <c r="F75" s="239" t="s">
        <v>589</v>
      </c>
      <c r="G75" s="211">
        <v>0</v>
      </c>
      <c r="H75" s="211">
        <v>401.16</v>
      </c>
      <c r="I75" s="212">
        <f t="shared" si="6"/>
        <v>401.16</v>
      </c>
      <c r="J75" s="213"/>
      <c r="K75" s="213"/>
      <c r="L75" s="213"/>
      <c r="M75" s="213"/>
      <c r="N75" s="213"/>
      <c r="O75" s="213"/>
      <c r="P75" s="213"/>
      <c r="Q75" s="213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</row>
    <row r="76" spans="1:30" x14ac:dyDescent="0.2">
      <c r="A76" s="237"/>
      <c r="B76" s="241" t="s">
        <v>98</v>
      </c>
      <c r="C76" s="238"/>
      <c r="D76" s="208" t="s">
        <v>469</v>
      </c>
      <c r="E76" s="210">
        <v>1</v>
      </c>
      <c r="F76" s="239" t="s">
        <v>590</v>
      </c>
      <c r="G76" s="211">
        <v>0</v>
      </c>
      <c r="H76" s="211">
        <v>401.16</v>
      </c>
      <c r="I76" s="212">
        <f t="shared" si="6"/>
        <v>401.16</v>
      </c>
      <c r="J76" s="213"/>
      <c r="K76" s="213"/>
      <c r="L76" s="213"/>
      <c r="M76" s="213"/>
      <c r="N76" s="213"/>
      <c r="O76" s="213"/>
      <c r="P76" s="213"/>
      <c r="Q76" s="213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</row>
    <row r="77" spans="1:30" x14ac:dyDescent="0.2">
      <c r="A77" s="237"/>
      <c r="B77" s="241" t="s">
        <v>98</v>
      </c>
      <c r="C77" s="238"/>
      <c r="D77" s="208" t="s">
        <v>469</v>
      </c>
      <c r="E77" s="210">
        <v>1</v>
      </c>
      <c r="F77" s="239" t="s">
        <v>591</v>
      </c>
      <c r="G77" s="211">
        <v>0</v>
      </c>
      <c r="H77" s="211">
        <v>401.16</v>
      </c>
      <c r="I77" s="212">
        <f t="shared" si="6"/>
        <v>401.16</v>
      </c>
      <c r="J77" s="213"/>
      <c r="K77" s="213"/>
      <c r="L77" s="213"/>
      <c r="M77" s="213"/>
      <c r="N77" s="213"/>
      <c r="O77" s="213"/>
      <c r="P77" s="213"/>
      <c r="Q77" s="213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</row>
    <row r="78" spans="1:30" x14ac:dyDescent="0.2">
      <c r="A78" s="237"/>
      <c r="B78" s="241" t="s">
        <v>98</v>
      </c>
      <c r="C78" s="238"/>
      <c r="D78" s="208" t="s">
        <v>469</v>
      </c>
      <c r="E78" s="210">
        <v>1</v>
      </c>
      <c r="F78" s="239" t="s">
        <v>592</v>
      </c>
      <c r="G78" s="211">
        <v>0</v>
      </c>
      <c r="H78" s="211">
        <v>401.16</v>
      </c>
      <c r="I78" s="212">
        <f t="shared" si="6"/>
        <v>401.16</v>
      </c>
      <c r="J78" s="213"/>
      <c r="K78" s="213"/>
      <c r="L78" s="213"/>
      <c r="M78" s="213"/>
      <c r="N78" s="213"/>
      <c r="O78" s="213"/>
      <c r="P78" s="213"/>
      <c r="Q78" s="213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</row>
    <row r="79" spans="1:30" ht="45" x14ac:dyDescent="0.2">
      <c r="A79" s="216" t="s">
        <v>487</v>
      </c>
      <c r="B79" s="216" t="s">
        <v>488</v>
      </c>
      <c r="C79" s="217" t="s">
        <v>489</v>
      </c>
      <c r="D79" s="217" t="s">
        <v>490</v>
      </c>
      <c r="E79" s="217" t="s">
        <v>491</v>
      </c>
      <c r="F79" s="233"/>
      <c r="G79" s="217" t="s">
        <v>492</v>
      </c>
      <c r="H79" s="217" t="s">
        <v>493</v>
      </c>
      <c r="I79" s="217" t="s">
        <v>494</v>
      </c>
      <c r="J79" s="213"/>
      <c r="K79" s="213"/>
      <c r="L79" s="213"/>
      <c r="M79" s="213"/>
      <c r="N79" s="213"/>
      <c r="O79" s="213"/>
      <c r="P79" s="213"/>
      <c r="Q79" s="213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</row>
    <row r="80" spans="1:30" x14ac:dyDescent="0.2">
      <c r="A80" s="219" t="s">
        <v>495</v>
      </c>
      <c r="B80" s="234" t="s">
        <v>38</v>
      </c>
      <c r="C80" s="220">
        <f>SUMIFS($E$44:$E$78,$B$44:$B$78,"FGS-1",$D$44:$D$78,"&lt;&gt;VAGO")</f>
        <v>20</v>
      </c>
      <c r="D80" s="220">
        <f>SUMIFS($E$44:$E$78,$B$44:$B$78,"FGS-1",$D$44:$D$78,"VAGO")</f>
        <v>0</v>
      </c>
      <c r="E80" s="220">
        <f t="shared" ref="E80:E85" si="7">C80+D80</f>
        <v>20</v>
      </c>
      <c r="F80" s="221"/>
      <c r="G80" s="212">
        <f>SUMIF($B$44:$B$63,"FGS-1",$G$44:$G$63)</f>
        <v>114899.62000000002</v>
      </c>
      <c r="H80" s="212">
        <f>SUMIF($B$44:$B$63,"FGS-1",$H$44:$H$63)</f>
        <v>24013.799999999996</v>
      </c>
      <c r="I80" s="212">
        <f>SUMIF($B$44:$B$63,"FGS-1",$I$44:$I$63)</f>
        <v>138913.42000000001</v>
      </c>
      <c r="J80" s="213"/>
      <c r="K80" s="213"/>
      <c r="L80" s="213"/>
      <c r="M80" s="213"/>
      <c r="N80" s="213"/>
      <c r="O80" s="213"/>
      <c r="P80" s="213"/>
      <c r="Q80" s="213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</row>
    <row r="81" spans="1:30" x14ac:dyDescent="0.2">
      <c r="A81" s="219" t="s">
        <v>496</v>
      </c>
      <c r="B81" s="234" t="s">
        <v>497</v>
      </c>
      <c r="C81" s="220">
        <f>SUMIFS($E$44:$E$78,$B$44:$B$78,"FGS-2",$D$44:$D$78,"&lt;&gt;VAGO")</f>
        <v>3</v>
      </c>
      <c r="D81" s="220">
        <f>SUMIFS($E$44:$E$78,$B$44:$B$78,"FGS-2",$D$44:$D$78,"VAGO")</f>
        <v>0</v>
      </c>
      <c r="E81" s="220">
        <f t="shared" si="7"/>
        <v>3</v>
      </c>
      <c r="F81" s="224"/>
      <c r="G81" s="212">
        <f>SUMIF($B$64:$B$66,"FGS-2",$G$64:$G$66)</f>
        <v>18421.05</v>
      </c>
      <c r="H81" s="212">
        <f>SUMIF($B$64:$B$66,"FGS-2",$H$64:$H$66)</f>
        <v>2197.6499999999996</v>
      </c>
      <c r="I81" s="212">
        <f>SUMIF($B$64:$B$66,"FGS-2",$I$64:$I$66)</f>
        <v>20618.7</v>
      </c>
      <c r="J81" s="213"/>
      <c r="K81" s="213"/>
      <c r="L81" s="213"/>
      <c r="M81" s="213"/>
      <c r="N81" s="213"/>
      <c r="O81" s="213"/>
      <c r="P81" s="213"/>
      <c r="Q81" s="213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</row>
    <row r="82" spans="1:30" x14ac:dyDescent="0.2">
      <c r="A82" s="219" t="s">
        <v>498</v>
      </c>
      <c r="B82" s="234" t="s">
        <v>499</v>
      </c>
      <c r="C82" s="220">
        <f>SUMIFS($E$44:$E$78,$B$44:$B$78,"FGS-3",$D$44:$D$78,"&lt;&gt;VAGO")</f>
        <v>0</v>
      </c>
      <c r="D82" s="220">
        <f>SUMIFS($E$44:$E$78,$B$44:$B$78,"FGS-3",$D$44:$D$78,"VAGO")</f>
        <v>0</v>
      </c>
      <c r="E82" s="220">
        <f t="shared" si="7"/>
        <v>0</v>
      </c>
      <c r="F82" s="224"/>
      <c r="G82" s="212">
        <f>SUMIF($B$44:$B$78,"FGS-3",$G$44:$G$78)</f>
        <v>0</v>
      </c>
      <c r="H82" s="212">
        <f>SUMIF($B$44:$B$78,"FGS-3",$G$44:$G$78)</f>
        <v>0</v>
      </c>
      <c r="I82" s="212">
        <f>SUMIF($B$44:$B$78,"FGS-3",$G$44:$G$78)</f>
        <v>0</v>
      </c>
      <c r="J82" s="213"/>
      <c r="K82" s="213"/>
      <c r="L82" s="213"/>
      <c r="M82" s="213"/>
      <c r="N82" s="213"/>
      <c r="O82" s="213"/>
      <c r="P82" s="213"/>
      <c r="Q82" s="213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</row>
    <row r="83" spans="1:30" x14ac:dyDescent="0.2">
      <c r="A83" s="225" t="s">
        <v>500</v>
      </c>
      <c r="B83" s="242" t="s">
        <v>501</v>
      </c>
      <c r="C83" s="220">
        <f>SUMIFS($E$44:$E$78,$B$44:$B$78,"FGA-1",$D$44:$D$78,"&lt;&gt;VAGO")</f>
        <v>5</v>
      </c>
      <c r="D83" s="220">
        <f>SUMIFS($E$44:$E$78,$B$44:$B$78,"FGA-1",$D$44:$D$78,"VAGO")</f>
        <v>0</v>
      </c>
      <c r="E83" s="220">
        <f t="shared" si="7"/>
        <v>5</v>
      </c>
      <c r="F83" s="226"/>
      <c r="G83" s="212">
        <f>SUMIF($B$67:$B$71,"FGA-1",$G$67:$G$71)</f>
        <v>9847.73</v>
      </c>
      <c r="H83" s="212">
        <f>SUMIF($B$67:$B$71,"FGA-1",$H$67:$H$71)</f>
        <v>2180.2000000000003</v>
      </c>
      <c r="I83" s="212">
        <f>SUMIF($B$67:$B$71,"FGA-1",$I$67:$I$71)</f>
        <v>12027.93</v>
      </c>
      <c r="J83" s="213"/>
      <c r="K83" s="213"/>
      <c r="L83" s="213"/>
      <c r="M83" s="213"/>
      <c r="N83" s="213"/>
      <c r="O83" s="213"/>
      <c r="P83" s="213"/>
      <c r="Q83" s="213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</row>
    <row r="84" spans="1:30" x14ac:dyDescent="0.2">
      <c r="A84" s="219" t="s">
        <v>502</v>
      </c>
      <c r="B84" s="234" t="s">
        <v>98</v>
      </c>
      <c r="C84" s="220">
        <f>SUMIFS($E$44:$E$78,$B$44:$B$78,"FGA-2",$D$44:$D$78,"&lt;&gt;VAGO")</f>
        <v>7</v>
      </c>
      <c r="D84" s="220">
        <f>SUMIFS($E$44:$E$78,$B$44:$B$78,"FGA-2",$D$44:$D$78,"VAGO")</f>
        <v>0</v>
      </c>
      <c r="E84" s="220">
        <f t="shared" si="7"/>
        <v>7</v>
      </c>
      <c r="F84" s="226"/>
      <c r="G84" s="212">
        <f>SUMIF($B$72:$B$78,"FGA-2",$G$72:$G$78)</f>
        <v>2186.5700000000002</v>
      </c>
      <c r="H84" s="212">
        <f>SUMIF($B$72:$B$78,"FGA-2",$H$72:$H$78)</f>
        <v>2808.12</v>
      </c>
      <c r="I84" s="212">
        <f>SUMIF($B$72:$B$78,"FGA-2",$I$72:$I$78)</f>
        <v>4994.6899999999996</v>
      </c>
      <c r="J84" s="213"/>
      <c r="K84" s="213"/>
      <c r="L84" s="213"/>
      <c r="M84" s="213"/>
      <c r="N84" s="213"/>
      <c r="O84" s="213"/>
      <c r="P84" s="213"/>
      <c r="Q84" s="213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</row>
    <row r="85" spans="1:30" x14ac:dyDescent="0.2">
      <c r="A85" s="219" t="s">
        <v>503</v>
      </c>
      <c r="B85" s="234" t="s">
        <v>504</v>
      </c>
      <c r="C85" s="220">
        <f>SUMIFS($E$44:$E$78,$B$44:$B$78,"FGA-3",$D$44:$D$78,"&lt;&gt;VAGO")</f>
        <v>0</v>
      </c>
      <c r="D85" s="220">
        <f>SUMIFS($E$44:$E$78,$B$44:$B$78,"FGA-3",$D$44:$D$78,"VAGO")</f>
        <v>0</v>
      </c>
      <c r="E85" s="220">
        <f t="shared" si="7"/>
        <v>0</v>
      </c>
      <c r="F85" s="224"/>
      <c r="G85" s="212">
        <f>SUMIF($B$44:$B$78,"FGA-3",$G$44:$G$78)</f>
        <v>0</v>
      </c>
      <c r="H85" s="212">
        <f>SUMIF($B$44:$B$78,"FGA-3",$G$44:$G$78)</f>
        <v>0</v>
      </c>
      <c r="I85" s="212">
        <f>SUMIF($B$44:$B$78,"FGA-3",$G$44:$G$78)</f>
        <v>0</v>
      </c>
      <c r="J85" s="213"/>
      <c r="K85" s="213"/>
      <c r="L85" s="213"/>
      <c r="M85" s="213"/>
      <c r="N85" s="213"/>
      <c r="O85" s="213"/>
      <c r="P85" s="213"/>
      <c r="Q85" s="213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</row>
    <row r="86" spans="1:30" ht="30" x14ac:dyDescent="0.2">
      <c r="A86" s="216" t="s">
        <v>505</v>
      </c>
      <c r="B86" s="233"/>
      <c r="C86" s="217">
        <f t="shared" ref="C86:E86" si="8">SUM(C80:C85)</f>
        <v>35</v>
      </c>
      <c r="D86" s="217">
        <f t="shared" si="8"/>
        <v>0</v>
      </c>
      <c r="E86" s="217">
        <f t="shared" si="8"/>
        <v>35</v>
      </c>
      <c r="F86" s="233"/>
      <c r="G86" s="235">
        <f>SUM(G80:G85)</f>
        <v>145354.97000000003</v>
      </c>
      <c r="H86" s="235">
        <f>SUM(H80:H85)</f>
        <v>31199.769999999997</v>
      </c>
      <c r="I86" s="235">
        <f>SUM(I80:I85)</f>
        <v>176554.74000000002</v>
      </c>
      <c r="J86" s="213"/>
      <c r="K86" s="213"/>
      <c r="L86" s="213"/>
      <c r="M86" s="213"/>
      <c r="N86" s="213"/>
      <c r="O86" s="213"/>
      <c r="P86" s="213"/>
      <c r="Q86" s="213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</row>
    <row r="87" spans="1:30" ht="33" customHeight="1" x14ac:dyDescent="0.2">
      <c r="A87" s="223"/>
      <c r="B87" s="223"/>
      <c r="C87" s="223"/>
      <c r="D87" s="223"/>
      <c r="E87" s="223"/>
      <c r="F87" s="223"/>
      <c r="G87" s="223"/>
      <c r="H87" s="223"/>
      <c r="I87" s="229"/>
      <c r="J87" s="229"/>
      <c r="K87" s="198"/>
      <c r="L87" s="229"/>
      <c r="M87" s="229"/>
      <c r="N87" s="229"/>
      <c r="O87" s="229"/>
      <c r="P87" s="229"/>
      <c r="Q87" s="229"/>
      <c r="R87" s="2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</row>
    <row r="88" spans="1:30" ht="45" x14ac:dyDescent="0.2">
      <c r="A88" s="216"/>
      <c r="B88" s="216"/>
      <c r="C88" s="217" t="s">
        <v>506</v>
      </c>
      <c r="D88" s="217" t="s">
        <v>507</v>
      </c>
      <c r="E88" s="217" t="s">
        <v>508</v>
      </c>
      <c r="F88" s="218"/>
      <c r="G88" s="217" t="s">
        <v>509</v>
      </c>
      <c r="H88" s="217" t="s">
        <v>510</v>
      </c>
      <c r="I88" s="217" t="s">
        <v>511</v>
      </c>
      <c r="J88" s="229"/>
      <c r="K88" s="198"/>
      <c r="L88" s="229"/>
      <c r="M88" s="229"/>
      <c r="N88" s="229"/>
      <c r="O88" s="229"/>
      <c r="P88" s="229"/>
      <c r="Q88" s="229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</row>
    <row r="89" spans="1:30" ht="30" x14ac:dyDescent="0.2">
      <c r="A89" s="216" t="s">
        <v>512</v>
      </c>
      <c r="B89" s="218"/>
      <c r="C89" s="217">
        <f>SUM(C26+C40+C86)</f>
        <v>46</v>
      </c>
      <c r="D89" s="217">
        <f>SUM(D26+D40+D86)</f>
        <v>0</v>
      </c>
      <c r="E89" s="217">
        <f>SUM(E26+E40+E86)</f>
        <v>46</v>
      </c>
      <c r="F89" s="218"/>
      <c r="G89" s="235">
        <f>SUM(H26+G40+G86)</f>
        <v>185959.39</v>
      </c>
      <c r="H89" s="235">
        <f>SUM(I26+H40+H86)</f>
        <v>68541.39</v>
      </c>
      <c r="I89" s="235">
        <f>SUM(J26+I40+I86)</f>
        <v>254500.78000000003</v>
      </c>
      <c r="J89" s="229"/>
      <c r="K89" s="198"/>
      <c r="L89" s="229"/>
      <c r="M89" s="229"/>
      <c r="N89" s="229"/>
      <c r="O89" s="229"/>
      <c r="P89" s="229"/>
      <c r="Q89" s="229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</row>
    <row r="90" spans="1:30" ht="30" customHeight="1" x14ac:dyDescent="0.2">
      <c r="A90" s="223"/>
      <c r="B90" s="223"/>
      <c r="C90" s="223"/>
      <c r="D90" s="223"/>
      <c r="E90" s="223"/>
      <c r="F90" s="223"/>
      <c r="G90" s="223"/>
      <c r="H90" s="223"/>
      <c r="I90" s="229"/>
      <c r="J90" s="229"/>
      <c r="K90" s="198"/>
      <c r="L90" s="229"/>
      <c r="M90" s="229"/>
      <c r="N90" s="229"/>
      <c r="O90" s="229"/>
      <c r="P90" s="229"/>
      <c r="Q90" s="229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</row>
    <row r="91" spans="1:30" x14ac:dyDescent="0.2">
      <c r="A91" s="271" t="s">
        <v>513</v>
      </c>
      <c r="B91" s="264"/>
      <c r="C91" s="264"/>
      <c r="D91" s="264"/>
      <c r="E91" s="264"/>
      <c r="F91" s="265"/>
      <c r="G91" s="213"/>
      <c r="H91" s="223"/>
      <c r="I91" s="223"/>
      <c r="J91" s="223"/>
      <c r="K91" s="213"/>
      <c r="L91" s="223"/>
      <c r="M91" s="229"/>
      <c r="N91" s="229"/>
      <c r="O91" s="229"/>
      <c r="P91" s="229"/>
      <c r="Q91" s="229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</row>
    <row r="92" spans="1:30" x14ac:dyDescent="0.2">
      <c r="A92" s="272" t="s">
        <v>514</v>
      </c>
      <c r="B92" s="264"/>
      <c r="C92" s="264"/>
      <c r="D92" s="264"/>
      <c r="E92" s="264"/>
      <c r="F92" s="265"/>
      <c r="G92" s="213"/>
      <c r="H92" s="223"/>
      <c r="I92" s="223"/>
      <c r="J92" s="223"/>
      <c r="K92" s="223"/>
      <c r="L92" s="223"/>
      <c r="M92" s="229"/>
      <c r="N92" s="229"/>
      <c r="O92" s="229"/>
      <c r="P92" s="229"/>
      <c r="Q92" s="229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</row>
    <row r="93" spans="1:30" x14ac:dyDescent="0.2">
      <c r="A93" s="272" t="s">
        <v>515</v>
      </c>
      <c r="B93" s="264"/>
      <c r="C93" s="264"/>
      <c r="D93" s="264"/>
      <c r="E93" s="264"/>
      <c r="F93" s="265"/>
      <c r="G93" s="213"/>
      <c r="H93" s="223"/>
      <c r="I93" s="223"/>
      <c r="J93" s="223"/>
      <c r="K93" s="223"/>
      <c r="L93" s="223"/>
      <c r="M93" s="229"/>
      <c r="N93" s="229"/>
      <c r="O93" s="229"/>
      <c r="P93" s="229"/>
      <c r="Q93" s="229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</row>
    <row r="94" spans="1:30" x14ac:dyDescent="0.2">
      <c r="A94" s="273" t="s">
        <v>516</v>
      </c>
      <c r="B94" s="264"/>
      <c r="C94" s="264"/>
      <c r="D94" s="264"/>
      <c r="E94" s="264"/>
      <c r="F94" s="265"/>
      <c r="G94" s="213"/>
      <c r="H94" s="223"/>
      <c r="I94" s="223"/>
      <c r="J94" s="223"/>
      <c r="K94" s="223"/>
      <c r="L94" s="223"/>
      <c r="M94" s="229"/>
      <c r="N94" s="229"/>
      <c r="O94" s="229"/>
      <c r="P94" s="229"/>
      <c r="Q94" s="229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</row>
    <row r="95" spans="1:30" x14ac:dyDescent="0.2">
      <c r="A95" s="273" t="s">
        <v>517</v>
      </c>
      <c r="B95" s="264"/>
      <c r="C95" s="264"/>
      <c r="D95" s="264"/>
      <c r="E95" s="264"/>
      <c r="F95" s="265"/>
      <c r="G95" s="213"/>
      <c r="H95" s="223"/>
      <c r="I95" s="223"/>
      <c r="J95" s="223"/>
      <c r="K95" s="223"/>
      <c r="L95" s="223"/>
      <c r="M95" s="229"/>
      <c r="N95" s="229"/>
      <c r="O95" s="229"/>
      <c r="P95" s="229"/>
      <c r="Q95" s="229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</row>
    <row r="96" spans="1:30" x14ac:dyDescent="0.2">
      <c r="A96" s="273" t="s">
        <v>518</v>
      </c>
      <c r="B96" s="264"/>
      <c r="C96" s="264"/>
      <c r="D96" s="264"/>
      <c r="E96" s="264"/>
      <c r="F96" s="265"/>
      <c r="G96" s="213"/>
      <c r="H96" s="223"/>
      <c r="I96" s="223"/>
      <c r="J96" s="223"/>
      <c r="K96" s="223"/>
      <c r="L96" s="223"/>
      <c r="M96" s="229"/>
      <c r="N96" s="229"/>
      <c r="O96" s="229"/>
      <c r="P96" s="229"/>
      <c r="Q96" s="229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</row>
    <row r="97" spans="1:30" x14ac:dyDescent="0.2">
      <c r="A97" s="273"/>
      <c r="B97" s="264"/>
      <c r="C97" s="264"/>
      <c r="D97" s="264"/>
      <c r="E97" s="264"/>
      <c r="F97" s="265"/>
      <c r="G97" s="213"/>
      <c r="H97" s="223"/>
      <c r="I97" s="223"/>
      <c r="J97" s="223"/>
      <c r="K97" s="223"/>
      <c r="L97" s="223"/>
      <c r="M97" s="229"/>
      <c r="N97" s="229"/>
      <c r="O97" s="229"/>
      <c r="P97" s="229"/>
      <c r="Q97" s="229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</row>
    <row r="98" spans="1:30" x14ac:dyDescent="0.2">
      <c r="A98" s="273"/>
      <c r="B98" s="264"/>
      <c r="C98" s="264"/>
      <c r="D98" s="264"/>
      <c r="E98" s="264"/>
      <c r="F98" s="265"/>
      <c r="G98" s="213"/>
      <c r="H98" s="223"/>
      <c r="I98" s="223"/>
      <c r="J98" s="223"/>
      <c r="K98" s="223"/>
      <c r="L98" s="223"/>
      <c r="M98" s="229"/>
      <c r="N98" s="229"/>
      <c r="O98" s="229"/>
      <c r="P98" s="229"/>
      <c r="Q98" s="229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</row>
    <row r="99" spans="1:30" x14ac:dyDescent="0.2">
      <c r="A99" s="270"/>
      <c r="B99" s="264"/>
      <c r="C99" s="264"/>
      <c r="D99" s="264"/>
      <c r="E99" s="264"/>
      <c r="F99" s="265"/>
      <c r="G99" s="213"/>
      <c r="H99" s="223"/>
      <c r="I99" s="223"/>
      <c r="J99" s="223"/>
      <c r="K99" s="223"/>
      <c r="L99" s="223"/>
      <c r="M99" s="229"/>
      <c r="N99" s="229"/>
      <c r="O99" s="229"/>
      <c r="P99" s="229"/>
      <c r="Q99" s="229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</row>
    <row r="100" spans="1:30" x14ac:dyDescent="0.2">
      <c r="A100" s="270"/>
      <c r="B100" s="264"/>
      <c r="C100" s="264"/>
      <c r="D100" s="264"/>
      <c r="E100" s="264"/>
      <c r="F100" s="265"/>
      <c r="G100" s="213"/>
      <c r="H100" s="223"/>
      <c r="I100" s="223"/>
      <c r="J100" s="223"/>
      <c r="K100" s="223"/>
      <c r="L100" s="223"/>
      <c r="M100" s="229"/>
      <c r="N100" s="229"/>
      <c r="O100" s="229"/>
      <c r="P100" s="229"/>
      <c r="Q100" s="229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</row>
    <row r="101" spans="1:30" x14ac:dyDescent="0.2">
      <c r="A101" s="270"/>
      <c r="B101" s="264"/>
      <c r="C101" s="264"/>
      <c r="D101" s="264"/>
      <c r="E101" s="264"/>
      <c r="F101" s="265"/>
      <c r="G101" s="213"/>
      <c r="H101" s="223"/>
      <c r="I101" s="223"/>
      <c r="J101" s="223"/>
      <c r="K101" s="223"/>
      <c r="L101" s="223"/>
      <c r="M101" s="229"/>
      <c r="N101" s="229"/>
      <c r="O101" s="229"/>
      <c r="P101" s="229"/>
      <c r="Q101" s="229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</row>
    <row r="102" spans="1:30" x14ac:dyDescent="0.2">
      <c r="A102" s="270"/>
      <c r="B102" s="264"/>
      <c r="C102" s="264"/>
      <c r="D102" s="264"/>
      <c r="E102" s="264"/>
      <c r="F102" s="265"/>
      <c r="G102" s="213"/>
      <c r="H102" s="223"/>
      <c r="I102" s="223"/>
      <c r="J102" s="223"/>
      <c r="K102" s="223"/>
      <c r="L102" s="223"/>
      <c r="M102" s="229"/>
      <c r="N102" s="229"/>
      <c r="O102" s="229"/>
      <c r="P102" s="229"/>
      <c r="Q102" s="229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</row>
    <row r="103" spans="1:30" x14ac:dyDescent="0.2">
      <c r="A103" s="270"/>
      <c r="B103" s="264"/>
      <c r="C103" s="264"/>
      <c r="D103" s="264"/>
      <c r="E103" s="264"/>
      <c r="F103" s="265"/>
      <c r="G103" s="213"/>
      <c r="H103" s="223"/>
      <c r="I103" s="223"/>
      <c r="J103" s="223"/>
      <c r="K103" s="223"/>
      <c r="L103" s="223"/>
      <c r="M103" s="229"/>
      <c r="N103" s="229"/>
      <c r="O103" s="229"/>
      <c r="P103" s="229"/>
      <c r="Q103" s="229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</row>
    <row r="104" spans="1:30" ht="32.25" customHeight="1" x14ac:dyDescent="0.2">
      <c r="A104" s="275"/>
      <c r="B104" s="267"/>
      <c r="C104" s="267"/>
      <c r="D104" s="267"/>
      <c r="E104" s="267"/>
      <c r="F104" s="267"/>
      <c r="G104" s="213"/>
      <c r="H104" s="223"/>
      <c r="I104" s="223"/>
      <c r="J104" s="223"/>
      <c r="K104" s="223"/>
      <c r="L104" s="223"/>
      <c r="M104" s="229"/>
      <c r="N104" s="229"/>
      <c r="O104" s="229"/>
      <c r="P104" s="229"/>
      <c r="Q104" s="229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</row>
    <row r="105" spans="1:30" x14ac:dyDescent="0.2">
      <c r="A105" s="271" t="s">
        <v>519</v>
      </c>
      <c r="B105" s="264"/>
      <c r="C105" s="264"/>
      <c r="D105" s="264"/>
      <c r="E105" s="264"/>
      <c r="F105" s="265"/>
      <c r="G105" s="213"/>
      <c r="H105" s="223"/>
      <c r="I105" s="223"/>
      <c r="J105" s="223"/>
      <c r="K105" s="223"/>
      <c r="L105" s="223"/>
      <c r="M105" s="229"/>
      <c r="N105" s="229"/>
      <c r="O105" s="229"/>
      <c r="P105" s="229"/>
      <c r="Q105" s="229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</row>
    <row r="106" spans="1:30" x14ac:dyDescent="0.2">
      <c r="A106" s="276" t="s">
        <v>520</v>
      </c>
      <c r="B106" s="264"/>
      <c r="C106" s="264"/>
      <c r="D106" s="264"/>
      <c r="E106" s="264"/>
      <c r="F106" s="265"/>
      <c r="G106" s="213"/>
      <c r="H106" s="223"/>
      <c r="I106" s="223"/>
      <c r="J106" s="223"/>
      <c r="K106" s="223"/>
      <c r="L106" s="223"/>
      <c r="M106" s="229"/>
      <c r="N106" s="229"/>
      <c r="O106" s="229"/>
      <c r="P106" s="229"/>
      <c r="Q106" s="229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</row>
    <row r="107" spans="1:30" x14ac:dyDescent="0.2">
      <c r="A107" s="274" t="s">
        <v>521</v>
      </c>
      <c r="B107" s="264"/>
      <c r="C107" s="264"/>
      <c r="D107" s="264"/>
      <c r="E107" s="264"/>
      <c r="F107" s="265"/>
      <c r="G107" s="213"/>
      <c r="H107" s="223"/>
      <c r="I107" s="223"/>
      <c r="J107" s="223"/>
      <c r="K107" s="223"/>
      <c r="L107" s="223"/>
      <c r="M107" s="229"/>
      <c r="N107" s="229"/>
      <c r="O107" s="229"/>
      <c r="P107" s="229"/>
      <c r="Q107" s="229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</row>
    <row r="108" spans="1:30" x14ac:dyDescent="0.2">
      <c r="A108" s="274" t="s">
        <v>522</v>
      </c>
      <c r="B108" s="264"/>
      <c r="C108" s="264"/>
      <c r="D108" s="264"/>
      <c r="E108" s="264"/>
      <c r="F108" s="265"/>
      <c r="G108" s="213"/>
      <c r="H108" s="223"/>
      <c r="I108" s="223"/>
      <c r="J108" s="223"/>
      <c r="K108" s="223"/>
      <c r="L108" s="223"/>
      <c r="M108" s="229"/>
      <c r="N108" s="229"/>
      <c r="O108" s="229"/>
      <c r="P108" s="229"/>
      <c r="Q108" s="229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</row>
    <row r="109" spans="1:30" x14ac:dyDescent="0.2">
      <c r="A109" s="274" t="s">
        <v>523</v>
      </c>
      <c r="B109" s="264"/>
      <c r="C109" s="264"/>
      <c r="D109" s="264"/>
      <c r="E109" s="264"/>
      <c r="F109" s="265"/>
      <c r="G109" s="213"/>
      <c r="H109" s="223"/>
      <c r="I109" s="223"/>
      <c r="J109" s="223"/>
      <c r="K109" s="223"/>
      <c r="L109" s="223"/>
      <c r="M109" s="229"/>
      <c r="N109" s="229"/>
      <c r="O109" s="229"/>
      <c r="P109" s="229"/>
      <c r="Q109" s="229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</row>
    <row r="110" spans="1:30" x14ac:dyDescent="0.2">
      <c r="A110" s="274" t="s">
        <v>524</v>
      </c>
      <c r="B110" s="264"/>
      <c r="C110" s="264"/>
      <c r="D110" s="264"/>
      <c r="E110" s="264"/>
      <c r="F110" s="265"/>
      <c r="G110" s="213"/>
      <c r="H110" s="223"/>
      <c r="I110" s="223"/>
      <c r="J110" s="223"/>
      <c r="K110" s="223"/>
      <c r="L110" s="223"/>
      <c r="M110" s="229"/>
      <c r="N110" s="229"/>
      <c r="O110" s="229"/>
      <c r="P110" s="229"/>
      <c r="Q110" s="229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</row>
    <row r="111" spans="1:30" x14ac:dyDescent="0.2">
      <c r="A111" s="274" t="s">
        <v>525</v>
      </c>
      <c r="B111" s="264"/>
      <c r="C111" s="264"/>
      <c r="D111" s="264"/>
      <c r="E111" s="264"/>
      <c r="F111" s="265"/>
      <c r="G111" s="213"/>
      <c r="H111" s="223"/>
      <c r="I111" s="223"/>
      <c r="J111" s="223"/>
      <c r="K111" s="223"/>
      <c r="L111" s="223"/>
      <c r="M111" s="229"/>
      <c r="N111" s="229"/>
      <c r="O111" s="229"/>
      <c r="P111" s="229"/>
      <c r="Q111" s="229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</row>
    <row r="112" spans="1:30" x14ac:dyDescent="0.2">
      <c r="A112" s="274" t="s">
        <v>526</v>
      </c>
      <c r="B112" s="264"/>
      <c r="C112" s="264"/>
      <c r="D112" s="264"/>
      <c r="E112" s="264"/>
      <c r="F112" s="265"/>
      <c r="G112" s="213"/>
      <c r="H112" s="223"/>
      <c r="I112" s="223"/>
      <c r="J112" s="223"/>
      <c r="K112" s="223"/>
      <c r="L112" s="223"/>
      <c r="M112" s="229"/>
      <c r="N112" s="229"/>
      <c r="O112" s="229"/>
      <c r="P112" s="229"/>
      <c r="Q112" s="229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</row>
    <row r="113" spans="1:30" x14ac:dyDescent="0.2">
      <c r="A113" s="274" t="s">
        <v>527</v>
      </c>
      <c r="B113" s="264"/>
      <c r="C113" s="264"/>
      <c r="D113" s="264"/>
      <c r="E113" s="264"/>
      <c r="F113" s="265"/>
      <c r="G113" s="213"/>
      <c r="H113" s="223"/>
      <c r="I113" s="223"/>
      <c r="J113" s="223"/>
      <c r="K113" s="223"/>
      <c r="L113" s="223"/>
      <c r="M113" s="229"/>
      <c r="N113" s="229"/>
      <c r="O113" s="229"/>
      <c r="P113" s="229"/>
      <c r="Q113" s="229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</row>
    <row r="114" spans="1:30" x14ac:dyDescent="0.2">
      <c r="A114" s="274" t="s">
        <v>528</v>
      </c>
      <c r="B114" s="264"/>
      <c r="C114" s="264"/>
      <c r="D114" s="264"/>
      <c r="E114" s="264"/>
      <c r="F114" s="265"/>
      <c r="G114" s="213"/>
      <c r="H114" s="223"/>
      <c r="I114" s="223"/>
      <c r="J114" s="223"/>
      <c r="K114" s="223"/>
      <c r="L114" s="223"/>
      <c r="M114" s="229"/>
      <c r="N114" s="229"/>
      <c r="O114" s="229"/>
      <c r="P114" s="229"/>
      <c r="Q114" s="229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</row>
    <row r="115" spans="1:30" x14ac:dyDescent="0.2">
      <c r="A115" s="274" t="s">
        <v>529</v>
      </c>
      <c r="B115" s="264"/>
      <c r="C115" s="264"/>
      <c r="D115" s="264"/>
      <c r="E115" s="264"/>
      <c r="F115" s="265"/>
      <c r="G115" s="213"/>
      <c r="H115" s="223"/>
      <c r="I115" s="223"/>
      <c r="J115" s="223"/>
      <c r="K115" s="223"/>
      <c r="L115" s="223"/>
      <c r="M115" s="229"/>
      <c r="N115" s="229"/>
      <c r="O115" s="229"/>
      <c r="P115" s="229"/>
      <c r="Q115" s="229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</row>
    <row r="116" spans="1:30" x14ac:dyDescent="0.2">
      <c r="A116" s="274" t="s">
        <v>530</v>
      </c>
      <c r="B116" s="264"/>
      <c r="C116" s="264"/>
      <c r="D116" s="264"/>
      <c r="E116" s="264"/>
      <c r="F116" s="265"/>
      <c r="G116" s="213"/>
      <c r="H116" s="223"/>
      <c r="I116" s="223"/>
      <c r="J116" s="223"/>
      <c r="K116" s="223"/>
      <c r="L116" s="223"/>
      <c r="M116" s="229"/>
      <c r="N116" s="229"/>
      <c r="O116" s="229"/>
      <c r="P116" s="229"/>
      <c r="Q116" s="229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</row>
    <row r="117" spans="1:30" x14ac:dyDescent="0.2">
      <c r="A117" s="274" t="s">
        <v>531</v>
      </c>
      <c r="B117" s="264"/>
      <c r="C117" s="264"/>
      <c r="D117" s="264"/>
      <c r="E117" s="264"/>
      <c r="F117" s="265"/>
      <c r="G117" s="213"/>
      <c r="H117" s="223"/>
      <c r="I117" s="223"/>
      <c r="J117" s="223"/>
      <c r="K117" s="223"/>
      <c r="L117" s="223"/>
      <c r="M117" s="229"/>
      <c r="N117" s="229"/>
      <c r="O117" s="229"/>
      <c r="P117" s="229"/>
      <c r="Q117" s="229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</row>
    <row r="118" spans="1:30" x14ac:dyDescent="0.2">
      <c r="A118" s="274" t="s">
        <v>532</v>
      </c>
      <c r="B118" s="264"/>
      <c r="C118" s="264"/>
      <c r="D118" s="264"/>
      <c r="E118" s="264"/>
      <c r="F118" s="265"/>
      <c r="G118" s="213"/>
      <c r="H118" s="223"/>
      <c r="I118" s="223"/>
      <c r="J118" s="223"/>
      <c r="K118" s="223"/>
      <c r="L118" s="223"/>
      <c r="M118" s="229"/>
      <c r="N118" s="229"/>
      <c r="O118" s="229"/>
      <c r="P118" s="229"/>
      <c r="Q118" s="229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</row>
    <row r="119" spans="1:30" x14ac:dyDescent="0.2">
      <c r="A119" s="274" t="s">
        <v>533</v>
      </c>
      <c r="B119" s="264"/>
      <c r="C119" s="264"/>
      <c r="D119" s="264"/>
      <c r="E119" s="264"/>
      <c r="F119" s="265"/>
      <c r="G119" s="213"/>
      <c r="H119" s="223"/>
      <c r="I119" s="223"/>
      <c r="J119" s="223"/>
      <c r="K119" s="223"/>
      <c r="L119" s="223"/>
      <c r="M119" s="229"/>
      <c r="N119" s="229"/>
      <c r="O119" s="229"/>
      <c r="P119" s="229"/>
      <c r="Q119" s="229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</row>
    <row r="120" spans="1:30" x14ac:dyDescent="0.2">
      <c r="A120" s="274" t="s">
        <v>534</v>
      </c>
      <c r="B120" s="264"/>
      <c r="C120" s="264"/>
      <c r="D120" s="264"/>
      <c r="E120" s="264"/>
      <c r="F120" s="265"/>
      <c r="G120" s="213"/>
      <c r="H120" s="223"/>
      <c r="I120" s="223"/>
      <c r="J120" s="223"/>
      <c r="K120" s="223"/>
      <c r="L120" s="223"/>
      <c r="M120" s="229"/>
      <c r="N120" s="229"/>
      <c r="O120" s="229"/>
      <c r="P120" s="229"/>
      <c r="Q120" s="229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</row>
    <row r="121" spans="1:30" x14ac:dyDescent="0.2">
      <c r="A121" s="274" t="s">
        <v>535</v>
      </c>
      <c r="B121" s="264"/>
      <c r="C121" s="264"/>
      <c r="D121" s="264"/>
      <c r="E121" s="264"/>
      <c r="F121" s="265"/>
      <c r="G121" s="213"/>
      <c r="H121" s="223"/>
      <c r="I121" s="223"/>
      <c r="J121" s="223"/>
      <c r="K121" s="223"/>
      <c r="L121" s="223"/>
      <c r="M121" s="229"/>
      <c r="N121" s="229"/>
      <c r="O121" s="229"/>
      <c r="P121" s="229"/>
      <c r="Q121" s="229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</row>
    <row r="122" spans="1:30" x14ac:dyDescent="0.2">
      <c r="A122" s="274" t="s">
        <v>536</v>
      </c>
      <c r="B122" s="264"/>
      <c r="C122" s="264"/>
      <c r="D122" s="264"/>
      <c r="E122" s="264"/>
      <c r="F122" s="265"/>
      <c r="G122" s="213"/>
      <c r="H122" s="223"/>
      <c r="I122" s="223"/>
      <c r="J122" s="223"/>
      <c r="K122" s="223"/>
      <c r="L122" s="223"/>
      <c r="M122" s="229"/>
      <c r="N122" s="229"/>
      <c r="O122" s="229"/>
      <c r="P122" s="229"/>
      <c r="Q122" s="229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</row>
    <row r="123" spans="1:30" x14ac:dyDescent="0.2">
      <c r="A123" s="274" t="s">
        <v>537</v>
      </c>
      <c r="B123" s="264"/>
      <c r="C123" s="264"/>
      <c r="D123" s="264"/>
      <c r="E123" s="264"/>
      <c r="F123" s="265"/>
      <c r="G123" s="213"/>
      <c r="H123" s="223"/>
      <c r="I123" s="223"/>
      <c r="J123" s="223"/>
      <c r="K123" s="223"/>
      <c r="L123" s="223"/>
      <c r="M123" s="229"/>
      <c r="N123" s="229"/>
      <c r="O123" s="229"/>
      <c r="P123" s="229"/>
      <c r="Q123" s="229"/>
      <c r="R123" s="205"/>
      <c r="S123" s="205"/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</row>
    <row r="124" spans="1:30" x14ac:dyDescent="0.2">
      <c r="A124" s="274" t="s">
        <v>538</v>
      </c>
      <c r="B124" s="264"/>
      <c r="C124" s="264"/>
      <c r="D124" s="264"/>
      <c r="E124" s="264"/>
      <c r="F124" s="265"/>
      <c r="G124" s="213"/>
      <c r="H124" s="223"/>
      <c r="I124" s="223"/>
      <c r="J124" s="223"/>
      <c r="K124" s="223"/>
      <c r="L124" s="223"/>
      <c r="M124" s="229"/>
      <c r="N124" s="229"/>
      <c r="O124" s="229"/>
      <c r="P124" s="229"/>
      <c r="Q124" s="229"/>
      <c r="R124" s="205"/>
      <c r="S124" s="205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</row>
    <row r="125" spans="1:30" x14ac:dyDescent="0.2">
      <c r="A125" s="274" t="s">
        <v>539</v>
      </c>
      <c r="B125" s="264"/>
      <c r="C125" s="264"/>
      <c r="D125" s="264"/>
      <c r="E125" s="264"/>
      <c r="F125" s="265"/>
      <c r="G125" s="213"/>
      <c r="H125" s="223"/>
      <c r="I125" s="223"/>
      <c r="J125" s="223"/>
      <c r="K125" s="223"/>
      <c r="L125" s="223"/>
      <c r="M125" s="229"/>
      <c r="N125" s="229"/>
      <c r="O125" s="229"/>
      <c r="P125" s="229"/>
      <c r="Q125" s="229"/>
      <c r="R125" s="205"/>
      <c r="S125" s="205"/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</row>
    <row r="126" spans="1:30" x14ac:dyDescent="0.2">
      <c r="A126" s="274" t="s">
        <v>540</v>
      </c>
      <c r="B126" s="264"/>
      <c r="C126" s="264"/>
      <c r="D126" s="264"/>
      <c r="E126" s="264"/>
      <c r="F126" s="265"/>
      <c r="G126" s="213"/>
      <c r="H126" s="223"/>
      <c r="I126" s="223"/>
      <c r="J126" s="223"/>
      <c r="K126" s="223"/>
      <c r="L126" s="223"/>
      <c r="M126" s="229"/>
      <c r="N126" s="229"/>
      <c r="O126" s="229"/>
      <c r="P126" s="229"/>
      <c r="Q126" s="229"/>
      <c r="R126" s="205"/>
      <c r="S126" s="205"/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</row>
    <row r="127" spans="1:30" x14ac:dyDescent="0.2">
      <c r="A127" s="274" t="s">
        <v>541</v>
      </c>
      <c r="B127" s="264"/>
      <c r="C127" s="264"/>
      <c r="D127" s="264"/>
      <c r="E127" s="264"/>
      <c r="F127" s="265"/>
      <c r="G127" s="213"/>
      <c r="H127" s="223"/>
      <c r="I127" s="223"/>
      <c r="J127" s="223"/>
      <c r="K127" s="223"/>
      <c r="L127" s="223"/>
      <c r="M127" s="229"/>
      <c r="N127" s="229"/>
      <c r="O127" s="229"/>
      <c r="P127" s="229"/>
      <c r="Q127" s="229"/>
      <c r="R127" s="205"/>
      <c r="S127" s="205"/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</row>
    <row r="128" spans="1:30" x14ac:dyDescent="0.2">
      <c r="A128" s="274" t="s">
        <v>542</v>
      </c>
      <c r="B128" s="264"/>
      <c r="C128" s="264"/>
      <c r="D128" s="264"/>
      <c r="E128" s="264"/>
      <c r="F128" s="265"/>
      <c r="G128" s="213"/>
      <c r="H128" s="223"/>
      <c r="I128" s="223"/>
      <c r="J128" s="223"/>
      <c r="K128" s="223"/>
      <c r="L128" s="223"/>
      <c r="M128" s="229"/>
      <c r="N128" s="229"/>
      <c r="O128" s="229"/>
      <c r="P128" s="229"/>
      <c r="Q128" s="229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</row>
    <row r="129" spans="1:30" x14ac:dyDescent="0.2">
      <c r="A129" s="274" t="s">
        <v>543</v>
      </c>
      <c r="B129" s="264"/>
      <c r="C129" s="264"/>
      <c r="D129" s="264"/>
      <c r="E129" s="264"/>
      <c r="F129" s="265"/>
      <c r="G129" s="213"/>
      <c r="H129" s="223"/>
      <c r="I129" s="223"/>
      <c r="J129" s="223"/>
      <c r="K129" s="223"/>
      <c r="L129" s="223"/>
      <c r="M129" s="229"/>
      <c r="N129" s="229"/>
      <c r="O129" s="229"/>
      <c r="P129" s="229"/>
      <c r="Q129" s="229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</row>
    <row r="130" spans="1:30" x14ac:dyDescent="0.2">
      <c r="A130" s="274" t="s">
        <v>544</v>
      </c>
      <c r="B130" s="264"/>
      <c r="C130" s="264"/>
      <c r="D130" s="264"/>
      <c r="E130" s="264"/>
      <c r="F130" s="265"/>
      <c r="G130" s="213"/>
      <c r="H130" s="223"/>
      <c r="I130" s="223"/>
      <c r="J130" s="223"/>
      <c r="K130" s="223"/>
      <c r="L130" s="223"/>
      <c r="M130" s="229"/>
      <c r="N130" s="229"/>
      <c r="O130" s="229"/>
      <c r="P130" s="229"/>
      <c r="Q130" s="229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</row>
    <row r="131" spans="1:30" x14ac:dyDescent="0.2">
      <c r="A131" s="274" t="s">
        <v>545</v>
      </c>
      <c r="B131" s="264"/>
      <c r="C131" s="264"/>
      <c r="D131" s="264"/>
      <c r="E131" s="264"/>
      <c r="F131" s="265"/>
      <c r="G131" s="213"/>
      <c r="H131" s="223"/>
      <c r="I131" s="223"/>
      <c r="J131" s="223"/>
      <c r="K131" s="223"/>
      <c r="L131" s="223"/>
      <c r="M131" s="229"/>
      <c r="N131" s="229"/>
      <c r="O131" s="229"/>
      <c r="P131" s="229"/>
      <c r="Q131" s="229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</row>
    <row r="132" spans="1:30" x14ac:dyDescent="0.2">
      <c r="A132" s="274" t="s">
        <v>546</v>
      </c>
      <c r="B132" s="264"/>
      <c r="C132" s="264"/>
      <c r="D132" s="264"/>
      <c r="E132" s="264"/>
      <c r="F132" s="265"/>
      <c r="G132" s="213"/>
      <c r="H132" s="223"/>
      <c r="I132" s="223"/>
      <c r="J132" s="223"/>
      <c r="K132" s="223"/>
      <c r="L132" s="223"/>
      <c r="M132" s="229"/>
      <c r="N132" s="229"/>
      <c r="O132" s="229"/>
      <c r="P132" s="229"/>
      <c r="Q132" s="229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</row>
    <row r="133" spans="1:30" x14ac:dyDescent="0.2">
      <c r="A133" s="274" t="s">
        <v>547</v>
      </c>
      <c r="B133" s="264"/>
      <c r="C133" s="264"/>
      <c r="D133" s="264"/>
      <c r="E133" s="264"/>
      <c r="F133" s="265"/>
      <c r="G133" s="213"/>
      <c r="H133" s="223"/>
      <c r="I133" s="223"/>
      <c r="J133" s="223"/>
      <c r="K133" s="223"/>
      <c r="L133" s="223"/>
      <c r="M133" s="229"/>
      <c r="N133" s="229"/>
      <c r="O133" s="229"/>
      <c r="P133" s="229"/>
      <c r="Q133" s="229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</row>
    <row r="134" spans="1:30" x14ac:dyDescent="0.2">
      <c r="A134" s="274" t="s">
        <v>548</v>
      </c>
      <c r="B134" s="264"/>
      <c r="C134" s="264"/>
      <c r="D134" s="264"/>
      <c r="E134" s="264"/>
      <c r="F134" s="265"/>
      <c r="G134" s="213"/>
      <c r="H134" s="223"/>
      <c r="I134" s="223"/>
      <c r="J134" s="223"/>
      <c r="K134" s="223"/>
      <c r="L134" s="223"/>
      <c r="M134" s="229"/>
      <c r="N134" s="229"/>
      <c r="O134" s="229"/>
      <c r="P134" s="229"/>
      <c r="Q134" s="229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</row>
    <row r="135" spans="1:30" x14ac:dyDescent="0.2">
      <c r="A135" s="274" t="s">
        <v>549</v>
      </c>
      <c r="B135" s="264"/>
      <c r="C135" s="264"/>
      <c r="D135" s="264"/>
      <c r="E135" s="264"/>
      <c r="F135" s="265"/>
      <c r="G135" s="213"/>
      <c r="H135" s="223"/>
      <c r="I135" s="223"/>
      <c r="J135" s="223"/>
      <c r="K135" s="223"/>
      <c r="L135" s="223"/>
      <c r="M135" s="229"/>
      <c r="N135" s="229"/>
      <c r="O135" s="229"/>
      <c r="P135" s="229"/>
      <c r="Q135" s="229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</row>
    <row r="136" spans="1:30" x14ac:dyDescent="0.2">
      <c r="A136" s="274" t="s">
        <v>550</v>
      </c>
      <c r="B136" s="264"/>
      <c r="C136" s="264"/>
      <c r="D136" s="264"/>
      <c r="E136" s="264"/>
      <c r="F136" s="265"/>
      <c r="G136" s="213"/>
      <c r="H136" s="223"/>
      <c r="I136" s="223"/>
      <c r="J136" s="223"/>
      <c r="K136" s="223"/>
      <c r="L136" s="223"/>
      <c r="M136" s="229"/>
      <c r="N136" s="229"/>
      <c r="O136" s="229"/>
      <c r="P136" s="229"/>
      <c r="Q136" s="229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</row>
    <row r="137" spans="1:30" x14ac:dyDescent="0.2">
      <c r="A137" s="274" t="s">
        <v>551</v>
      </c>
      <c r="B137" s="264"/>
      <c r="C137" s="264"/>
      <c r="D137" s="264"/>
      <c r="E137" s="264"/>
      <c r="F137" s="265"/>
      <c r="G137" s="213"/>
      <c r="H137" s="223"/>
      <c r="I137" s="223"/>
      <c r="J137" s="223"/>
      <c r="K137" s="223"/>
      <c r="L137" s="223"/>
      <c r="M137" s="229"/>
      <c r="N137" s="229"/>
      <c r="O137" s="229"/>
      <c r="P137" s="229"/>
      <c r="Q137" s="229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</row>
    <row r="138" spans="1:30" x14ac:dyDescent="0.2">
      <c r="A138" s="274" t="s">
        <v>552</v>
      </c>
      <c r="B138" s="264"/>
      <c r="C138" s="264"/>
      <c r="D138" s="264"/>
      <c r="E138" s="264"/>
      <c r="F138" s="265"/>
      <c r="G138" s="213"/>
      <c r="H138" s="223"/>
      <c r="I138" s="223"/>
      <c r="J138" s="223"/>
      <c r="K138" s="223"/>
      <c r="L138" s="223"/>
      <c r="M138" s="229"/>
      <c r="N138" s="229"/>
      <c r="O138" s="229"/>
      <c r="P138" s="229"/>
      <c r="Q138" s="229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</row>
    <row r="139" spans="1:30" x14ac:dyDescent="0.2">
      <c r="A139" s="274" t="s">
        <v>553</v>
      </c>
      <c r="B139" s="264"/>
      <c r="C139" s="264"/>
      <c r="D139" s="264"/>
      <c r="E139" s="264"/>
      <c r="F139" s="265"/>
      <c r="G139" s="213"/>
      <c r="H139" s="223"/>
      <c r="I139" s="223"/>
      <c r="J139" s="223"/>
      <c r="K139" s="223"/>
      <c r="L139" s="223"/>
      <c r="M139" s="229"/>
      <c r="N139" s="229"/>
      <c r="O139" s="229"/>
      <c r="P139" s="229"/>
      <c r="Q139" s="229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</row>
    <row r="140" spans="1:30" x14ac:dyDescent="0.2">
      <c r="A140" s="274" t="s">
        <v>554</v>
      </c>
      <c r="B140" s="264"/>
      <c r="C140" s="264"/>
      <c r="D140" s="264"/>
      <c r="E140" s="264"/>
      <c r="F140" s="265"/>
      <c r="G140" s="213"/>
      <c r="H140" s="223"/>
      <c r="I140" s="223"/>
      <c r="J140" s="223"/>
      <c r="K140" s="223"/>
      <c r="L140" s="223"/>
      <c r="M140" s="229"/>
      <c r="N140" s="229"/>
      <c r="O140" s="229"/>
      <c r="P140" s="229"/>
      <c r="Q140" s="229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</row>
    <row r="141" spans="1:30" x14ac:dyDescent="0.2">
      <c r="A141" s="274" t="s">
        <v>555</v>
      </c>
      <c r="B141" s="264"/>
      <c r="C141" s="264"/>
      <c r="D141" s="264"/>
      <c r="E141" s="264"/>
      <c r="F141" s="265"/>
      <c r="G141" s="213"/>
      <c r="H141" s="223"/>
      <c r="I141" s="223"/>
      <c r="J141" s="223"/>
      <c r="K141" s="223"/>
      <c r="L141" s="223"/>
      <c r="M141" s="229"/>
      <c r="N141" s="229"/>
      <c r="O141" s="229"/>
      <c r="P141" s="229"/>
      <c r="Q141" s="229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</row>
    <row r="142" spans="1:30" x14ac:dyDescent="0.2">
      <c r="A142" s="274" t="s">
        <v>556</v>
      </c>
      <c r="B142" s="264"/>
      <c r="C142" s="264"/>
      <c r="D142" s="264"/>
      <c r="E142" s="264"/>
      <c r="F142" s="265"/>
      <c r="G142" s="213"/>
      <c r="H142" s="223"/>
      <c r="I142" s="223"/>
      <c r="J142" s="223"/>
      <c r="K142" s="223"/>
      <c r="L142" s="223"/>
      <c r="M142" s="229"/>
      <c r="N142" s="229"/>
      <c r="O142" s="229"/>
      <c r="P142" s="229"/>
      <c r="Q142" s="229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</row>
    <row r="143" spans="1:30" x14ac:dyDescent="0.2">
      <c r="A143" s="274" t="s">
        <v>557</v>
      </c>
      <c r="B143" s="264"/>
      <c r="C143" s="264"/>
      <c r="D143" s="264"/>
      <c r="E143" s="264"/>
      <c r="F143" s="265"/>
      <c r="G143" s="213"/>
      <c r="H143" s="223"/>
      <c r="I143" s="223"/>
      <c r="J143" s="223"/>
      <c r="K143" s="223"/>
      <c r="L143" s="223"/>
      <c r="M143" s="229"/>
      <c r="N143" s="229"/>
      <c r="O143" s="229"/>
      <c r="P143" s="229"/>
      <c r="Q143" s="229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</row>
    <row r="144" spans="1:30" x14ac:dyDescent="0.2">
      <c r="A144" s="274" t="s">
        <v>558</v>
      </c>
      <c r="B144" s="264"/>
      <c r="C144" s="264"/>
      <c r="D144" s="264"/>
      <c r="E144" s="264"/>
      <c r="F144" s="265"/>
      <c r="G144" s="213"/>
      <c r="H144" s="223"/>
      <c r="I144" s="223"/>
      <c r="J144" s="223"/>
      <c r="K144" s="223"/>
      <c r="L144" s="223"/>
      <c r="M144" s="229"/>
      <c r="N144" s="229"/>
      <c r="O144" s="229"/>
      <c r="P144" s="229"/>
      <c r="Q144" s="229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</row>
    <row r="145" spans="1:30" x14ac:dyDescent="0.2">
      <c r="A145" s="274" t="s">
        <v>559</v>
      </c>
      <c r="B145" s="264"/>
      <c r="C145" s="264"/>
      <c r="D145" s="264"/>
      <c r="E145" s="264"/>
      <c r="F145" s="265"/>
      <c r="G145" s="213"/>
      <c r="H145" s="223"/>
      <c r="I145" s="223"/>
      <c r="J145" s="223"/>
      <c r="K145" s="223"/>
      <c r="L145" s="223"/>
      <c r="M145" s="229"/>
      <c r="N145" s="229"/>
      <c r="O145" s="229"/>
      <c r="P145" s="229"/>
      <c r="Q145" s="229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</row>
    <row r="146" spans="1:30" x14ac:dyDescent="0.2">
      <c r="A146" s="274" t="s">
        <v>560</v>
      </c>
      <c r="B146" s="264"/>
      <c r="C146" s="264"/>
      <c r="D146" s="264"/>
      <c r="E146" s="264"/>
      <c r="F146" s="265"/>
      <c r="G146" s="213"/>
      <c r="H146" s="223"/>
      <c r="I146" s="223"/>
      <c r="J146" s="223"/>
      <c r="K146" s="223"/>
      <c r="L146" s="223"/>
      <c r="M146" s="229"/>
      <c r="N146" s="229"/>
      <c r="O146" s="229"/>
      <c r="P146" s="229"/>
      <c r="Q146" s="229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</row>
    <row r="147" spans="1:30" ht="14.25" x14ac:dyDescent="0.2">
      <c r="A147" s="274" t="s">
        <v>561</v>
      </c>
      <c r="B147" s="264"/>
      <c r="C147" s="264"/>
      <c r="D147" s="264"/>
      <c r="E147" s="264"/>
      <c r="F147" s="265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</row>
    <row r="148" spans="1:30" ht="14.25" x14ac:dyDescent="0.2">
      <c r="A148" s="274" t="s">
        <v>562</v>
      </c>
      <c r="B148" s="264"/>
      <c r="C148" s="264"/>
      <c r="D148" s="264"/>
      <c r="E148" s="264"/>
      <c r="F148" s="265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</row>
    <row r="149" spans="1:30" ht="14.25" x14ac:dyDescent="0.2">
      <c r="A149" s="274" t="s">
        <v>563</v>
      </c>
      <c r="B149" s="264"/>
      <c r="C149" s="264"/>
      <c r="D149" s="264"/>
      <c r="E149" s="264"/>
      <c r="F149" s="265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</row>
    <row r="150" spans="1:30" ht="14.25" x14ac:dyDescent="0.2">
      <c r="A150" s="274" t="s">
        <v>564</v>
      </c>
      <c r="B150" s="264"/>
      <c r="C150" s="264"/>
      <c r="D150" s="264"/>
      <c r="E150" s="264"/>
      <c r="F150" s="265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</row>
    <row r="151" spans="1:30" ht="14.25" x14ac:dyDescent="0.2">
      <c r="A151" s="274" t="s">
        <v>565</v>
      </c>
      <c r="B151" s="264"/>
      <c r="C151" s="264"/>
      <c r="D151" s="264"/>
      <c r="E151" s="264"/>
      <c r="F151" s="265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</row>
    <row r="152" spans="1:30" ht="14.25" x14ac:dyDescent="0.2">
      <c r="A152" s="274" t="s">
        <v>566</v>
      </c>
      <c r="B152" s="264"/>
      <c r="C152" s="264"/>
      <c r="D152" s="264"/>
      <c r="E152" s="264"/>
      <c r="F152" s="265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</row>
    <row r="153" spans="1:30" ht="14.25" x14ac:dyDescent="0.2">
      <c r="A153" s="274" t="s">
        <v>567</v>
      </c>
      <c r="B153" s="264"/>
      <c r="C153" s="264"/>
      <c r="D153" s="264"/>
      <c r="E153" s="264"/>
      <c r="F153" s="265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</row>
    <row r="154" spans="1:30" ht="14.25" x14ac:dyDescent="0.2">
      <c r="A154" s="274" t="s">
        <v>568</v>
      </c>
      <c r="B154" s="264"/>
      <c r="C154" s="264"/>
      <c r="D154" s="264"/>
      <c r="E154" s="264"/>
      <c r="F154" s="265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</row>
    <row r="155" spans="1:30" ht="14.25" x14ac:dyDescent="0.2">
      <c r="A155" s="274" t="s">
        <v>569</v>
      </c>
      <c r="B155" s="264"/>
      <c r="C155" s="264"/>
      <c r="D155" s="264"/>
      <c r="E155" s="264"/>
      <c r="F155" s="265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</row>
    <row r="156" spans="1:30" ht="14.25" x14ac:dyDescent="0.2">
      <c r="A156" s="274" t="s">
        <v>570</v>
      </c>
      <c r="B156" s="264"/>
      <c r="C156" s="264"/>
      <c r="D156" s="264"/>
      <c r="E156" s="264"/>
      <c r="F156" s="265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</row>
    <row r="157" spans="1:30" ht="14.25" x14ac:dyDescent="0.2">
      <c r="A157" s="274" t="s">
        <v>571</v>
      </c>
      <c r="B157" s="264"/>
      <c r="C157" s="264"/>
      <c r="D157" s="264"/>
      <c r="E157" s="264"/>
      <c r="F157" s="265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</row>
    <row r="158" spans="1:30" ht="14.25" x14ac:dyDescent="0.2">
      <c r="A158" s="274" t="s">
        <v>572</v>
      </c>
      <c r="B158" s="264"/>
      <c r="C158" s="264"/>
      <c r="D158" s="264"/>
      <c r="E158" s="264"/>
      <c r="F158" s="265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</row>
    <row r="159" spans="1:30" ht="14.25" x14ac:dyDescent="0.2">
      <c r="A159" s="274" t="s">
        <v>573</v>
      </c>
      <c r="B159" s="264"/>
      <c r="C159" s="264"/>
      <c r="D159" s="264"/>
      <c r="E159" s="264"/>
      <c r="F159" s="265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</row>
    <row r="160" spans="1:30" ht="14.25" x14ac:dyDescent="0.2">
      <c r="A160" s="274" t="s">
        <v>574</v>
      </c>
      <c r="B160" s="264"/>
      <c r="C160" s="264"/>
      <c r="D160" s="264"/>
      <c r="E160" s="264"/>
      <c r="F160" s="265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</row>
    <row r="161" spans="1:30" ht="14.25" x14ac:dyDescent="0.2">
      <c r="A161" s="274" t="s">
        <v>575</v>
      </c>
      <c r="B161" s="264"/>
      <c r="C161" s="264"/>
      <c r="D161" s="264"/>
      <c r="E161" s="264"/>
      <c r="F161" s="265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</row>
    <row r="162" spans="1:30" ht="14.25" x14ac:dyDescent="0.2">
      <c r="A162" s="274" t="s">
        <v>576</v>
      </c>
      <c r="B162" s="264"/>
      <c r="C162" s="264"/>
      <c r="D162" s="264"/>
      <c r="E162" s="264"/>
      <c r="F162" s="265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</row>
    <row r="163" spans="1:30" ht="14.25" x14ac:dyDescent="0.2">
      <c r="A163" s="274" t="s">
        <v>577</v>
      </c>
      <c r="B163" s="264"/>
      <c r="C163" s="264"/>
      <c r="D163" s="264"/>
      <c r="E163" s="264"/>
      <c r="F163" s="265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</row>
    <row r="164" spans="1:30" ht="14.25" x14ac:dyDescent="0.2">
      <c r="A164" s="274" t="s">
        <v>578</v>
      </c>
      <c r="B164" s="264"/>
      <c r="C164" s="264"/>
      <c r="D164" s="264"/>
      <c r="E164" s="264"/>
      <c r="F164" s="265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</row>
    <row r="165" spans="1:30" ht="14.25" x14ac:dyDescent="0.2">
      <c r="A165" s="274" t="s">
        <v>579</v>
      </c>
      <c r="B165" s="264"/>
      <c r="C165" s="264"/>
      <c r="D165" s="264"/>
      <c r="E165" s="264"/>
      <c r="F165" s="265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</row>
    <row r="166" spans="1:30" ht="14.25" x14ac:dyDescent="0.2">
      <c r="A166" s="274" t="s">
        <v>580</v>
      </c>
      <c r="B166" s="264"/>
      <c r="C166" s="264"/>
      <c r="D166" s="264"/>
      <c r="E166" s="264"/>
      <c r="F166" s="265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</row>
    <row r="167" spans="1:30" ht="14.25" x14ac:dyDescent="0.2">
      <c r="A167" s="245"/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1:30" ht="14.25" x14ac:dyDescent="0.2">
      <c r="A168" s="245"/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1:30" ht="14.25" x14ac:dyDescent="0.2">
      <c r="A169" s="245"/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1:30" ht="14.25" x14ac:dyDescent="0.2">
      <c r="A170" s="245"/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1:30" ht="14.25" x14ac:dyDescent="0.2"/>
    <row r="172" spans="1:30" ht="14.25" x14ac:dyDescent="0.2"/>
    <row r="173" spans="1:30" ht="14.25" x14ac:dyDescent="0.2"/>
    <row r="174" spans="1:30" ht="14.25" x14ac:dyDescent="0.2"/>
    <row r="175" spans="1:30" ht="14.25" x14ac:dyDescent="0.2"/>
    <row r="176" spans="1:30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</sheetData>
  <mergeCells count="83">
    <mergeCell ref="A162:F162"/>
    <mergeCell ref="A163:F163"/>
    <mergeCell ref="A164:F164"/>
    <mergeCell ref="A165:F165"/>
    <mergeCell ref="A166:F166"/>
    <mergeCell ref="A161:F161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0:F160"/>
    <mergeCell ref="A149:F149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48:F148"/>
    <mergeCell ref="A137:F137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36:F136"/>
    <mergeCell ref="A125:F125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13:F113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01:F101"/>
    <mergeCell ref="A42:I42"/>
    <mergeCell ref="A91:F91"/>
    <mergeCell ref="A92:F92"/>
    <mergeCell ref="A93:F93"/>
    <mergeCell ref="A94:F94"/>
    <mergeCell ref="A95:F95"/>
    <mergeCell ref="A96:F96"/>
    <mergeCell ref="A97:F97"/>
    <mergeCell ref="A98:F98"/>
    <mergeCell ref="A99:F99"/>
    <mergeCell ref="A100:F100"/>
    <mergeCell ref="A28:I28"/>
    <mergeCell ref="A1:J1"/>
    <mergeCell ref="A2:J2"/>
    <mergeCell ref="A3:J3"/>
    <mergeCell ref="B4:J4"/>
    <mergeCell ref="A5:J5"/>
  </mergeCells>
  <dataValidations count="4">
    <dataValidation type="list" allowBlank="1" sqref="B7:B13" xr:uid="{00000000-0002-0000-0900-000000000000}">
      <formula1>"DAS,DAS-1,DAS-2,DAS-3,DAS-4,DAS-5,CAA-1,CAA-2,CAA-3,CAA-4,CAA-5"</formula1>
    </dataValidation>
    <dataValidation type="list" allowBlank="1" sqref="B30:B33" xr:uid="{00000000-0002-0000-0900-000001000000}">
      <formula1>"FDA,FDA-1,FDA-2,FDA-3,FDA-4"</formula1>
    </dataValidation>
    <dataValidation type="list" allowBlank="1" sqref="D44:D78 D30:D33 D7:D13" xr:uid="{00000000-0002-0000-0900-000002000000}">
      <formula1>"AGP,CLH,CLT,COM,CTD,CTI,DES,DISP,ELE,ESG,EST,EXM,EXQ,EXR,FRQ,REV,VAGO"</formula1>
    </dataValidation>
    <dataValidation type="list" allowBlank="1" sqref="B44:B78" xr:uid="{00000000-0002-0000-0900-000003000000}">
      <formula1>"FGS-1,FGS-2,FGS-3,FGA-1,FGA-2,FGA-3"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69"/>
  <sheetViews>
    <sheetView topLeftCell="A49" zoomScale="90" zoomScaleNormal="90" workbookViewId="0">
      <selection activeCell="A51" sqref="A51"/>
    </sheetView>
  </sheetViews>
  <sheetFormatPr defaultRowHeight="15" x14ac:dyDescent="0.25"/>
  <cols>
    <col min="1" max="1" width="71.85546875" customWidth="1"/>
    <col min="2" max="2" width="7.7109375" customWidth="1"/>
    <col min="3" max="3" width="17.42578125" customWidth="1"/>
    <col min="4" max="4" width="16.42578125" customWidth="1"/>
    <col min="5" max="5" width="15.85546875" style="2" customWidth="1"/>
    <col min="6" max="6" width="45" customWidth="1"/>
    <col min="7" max="7" width="15.140625" customWidth="1"/>
    <col min="8" max="8" width="22.5703125" customWidth="1"/>
    <col min="9" max="9" width="16.85546875" customWidth="1"/>
    <col min="10" max="10" width="14.140625" customWidth="1"/>
    <col min="12" max="12" width="8.140625" customWidth="1"/>
  </cols>
  <sheetData>
    <row r="1" spans="1:10" x14ac:dyDescent="0.25">
      <c r="A1" s="196">
        <v>44495</v>
      </c>
      <c r="B1" s="269" t="s">
        <v>341</v>
      </c>
      <c r="C1" s="264"/>
      <c r="D1" s="264"/>
      <c r="E1" s="264"/>
      <c r="F1" s="264"/>
      <c r="G1" s="264"/>
      <c r="H1" s="264"/>
      <c r="I1" s="264"/>
      <c r="J1" s="265"/>
    </row>
    <row r="2" spans="1:10" x14ac:dyDescent="0.25">
      <c r="A2" s="263" t="s">
        <v>342</v>
      </c>
      <c r="B2" s="264"/>
      <c r="C2" s="264"/>
      <c r="D2" s="264"/>
      <c r="E2" s="264"/>
      <c r="F2" s="264"/>
      <c r="G2" s="264"/>
      <c r="H2" s="264"/>
      <c r="I2" s="264"/>
      <c r="J2" s="265"/>
    </row>
    <row r="3" spans="1:10" ht="45" x14ac:dyDescent="0.25">
      <c r="A3" s="201" t="s">
        <v>343</v>
      </c>
      <c r="B3" s="202" t="s">
        <v>344</v>
      </c>
      <c r="C3" s="202" t="s">
        <v>345</v>
      </c>
      <c r="D3" s="202" t="s">
        <v>346</v>
      </c>
      <c r="E3" s="202" t="s">
        <v>347</v>
      </c>
      <c r="F3" s="202" t="s">
        <v>348</v>
      </c>
      <c r="G3" s="202" t="s">
        <v>349</v>
      </c>
      <c r="H3" s="202" t="s">
        <v>350</v>
      </c>
      <c r="I3" s="202" t="s">
        <v>351</v>
      </c>
      <c r="J3" s="202" t="s">
        <v>352</v>
      </c>
    </row>
    <row r="4" spans="1:10" x14ac:dyDescent="0.25">
      <c r="A4" s="206" t="s">
        <v>353</v>
      </c>
      <c r="B4" s="207" t="s">
        <v>17</v>
      </c>
      <c r="C4" s="208" t="s">
        <v>354</v>
      </c>
      <c r="D4" s="209" t="s">
        <v>355</v>
      </c>
      <c r="E4" s="210">
        <v>1</v>
      </c>
      <c r="F4" s="206" t="s">
        <v>356</v>
      </c>
      <c r="G4" s="211">
        <v>0</v>
      </c>
      <c r="H4" s="211">
        <v>8479.34</v>
      </c>
      <c r="I4" s="211">
        <v>7973.3</v>
      </c>
      <c r="J4" s="212">
        <f t="shared" ref="J4:J10" si="0">SUM(G4:I4)</f>
        <v>16452.64</v>
      </c>
    </row>
    <row r="5" spans="1:10" x14ac:dyDescent="0.25">
      <c r="A5" s="206" t="s">
        <v>357</v>
      </c>
      <c r="B5" s="207" t="s">
        <v>19</v>
      </c>
      <c r="C5" s="208" t="s">
        <v>358</v>
      </c>
      <c r="D5" s="209" t="s">
        <v>359</v>
      </c>
      <c r="E5" s="210">
        <v>1</v>
      </c>
      <c r="F5" s="215" t="s">
        <v>360</v>
      </c>
      <c r="G5" s="211">
        <v>0</v>
      </c>
      <c r="H5" s="211">
        <v>930.22</v>
      </c>
      <c r="I5" s="211">
        <v>3720.87</v>
      </c>
      <c r="J5" s="212">
        <f t="shared" si="0"/>
        <v>4651.09</v>
      </c>
    </row>
    <row r="6" spans="1:10" x14ac:dyDescent="0.25">
      <c r="A6" s="206" t="s">
        <v>361</v>
      </c>
      <c r="B6" s="207" t="s">
        <v>226</v>
      </c>
      <c r="C6" s="208" t="s">
        <v>362</v>
      </c>
      <c r="D6" s="209" t="s">
        <v>359</v>
      </c>
      <c r="E6" s="210">
        <v>1</v>
      </c>
      <c r="F6" s="206" t="s">
        <v>363</v>
      </c>
      <c r="G6" s="211">
        <v>0</v>
      </c>
      <c r="H6" s="211">
        <v>431.89</v>
      </c>
      <c r="I6" s="211">
        <v>1727.55</v>
      </c>
      <c r="J6" s="212">
        <f t="shared" si="0"/>
        <v>2159.44</v>
      </c>
    </row>
    <row r="7" spans="1:10" x14ac:dyDescent="0.25">
      <c r="A7" s="206" t="s">
        <v>364</v>
      </c>
      <c r="B7" s="207" t="s">
        <v>365</v>
      </c>
      <c r="C7" s="208" t="s">
        <v>366</v>
      </c>
      <c r="D7" s="209" t="s">
        <v>359</v>
      </c>
      <c r="E7" s="210">
        <v>1</v>
      </c>
      <c r="F7" s="206" t="s">
        <v>367</v>
      </c>
      <c r="G7" s="211">
        <v>0</v>
      </c>
      <c r="H7" s="211">
        <v>265.77999999999997</v>
      </c>
      <c r="I7" s="211">
        <v>1063.1099999999999</v>
      </c>
      <c r="J7" s="212">
        <f t="shared" si="0"/>
        <v>1328.8899999999999</v>
      </c>
    </row>
    <row r="8" spans="1:10" x14ac:dyDescent="0.25">
      <c r="A8" s="206" t="s">
        <v>368</v>
      </c>
      <c r="B8" s="207" t="s">
        <v>192</v>
      </c>
      <c r="C8" s="208" t="s">
        <v>369</v>
      </c>
      <c r="D8" s="209" t="s">
        <v>359</v>
      </c>
      <c r="E8" s="210">
        <v>1</v>
      </c>
      <c r="F8" s="206" t="s">
        <v>370</v>
      </c>
      <c r="G8" s="211">
        <v>0</v>
      </c>
      <c r="H8" s="211">
        <v>664.44</v>
      </c>
      <c r="I8" s="211">
        <v>2657.77</v>
      </c>
      <c r="J8" s="212">
        <f t="shared" si="0"/>
        <v>3322.21</v>
      </c>
    </row>
    <row r="9" spans="1:10" x14ac:dyDescent="0.25">
      <c r="A9" s="206" t="s">
        <v>371</v>
      </c>
      <c r="B9" s="207" t="s">
        <v>192</v>
      </c>
      <c r="C9" s="208" t="s">
        <v>372</v>
      </c>
      <c r="D9" s="209" t="s">
        <v>359</v>
      </c>
      <c r="E9" s="210">
        <v>1</v>
      </c>
      <c r="F9" s="206" t="s">
        <v>373</v>
      </c>
      <c r="G9" s="211">
        <v>0</v>
      </c>
      <c r="H9" s="211">
        <v>664.44</v>
      </c>
      <c r="I9" s="211">
        <v>2657.77</v>
      </c>
      <c r="J9" s="212">
        <f t="shared" si="0"/>
        <v>3322.21</v>
      </c>
    </row>
    <row r="10" spans="1:10" x14ac:dyDescent="0.25">
      <c r="A10" s="206" t="s">
        <v>374</v>
      </c>
      <c r="B10" s="209" t="s">
        <v>19</v>
      </c>
      <c r="C10" s="208" t="s">
        <v>375</v>
      </c>
      <c r="D10" s="209" t="s">
        <v>359</v>
      </c>
      <c r="E10" s="210">
        <v>1</v>
      </c>
      <c r="F10" s="206" t="s">
        <v>376</v>
      </c>
      <c r="G10" s="211">
        <v>0</v>
      </c>
      <c r="H10" s="211">
        <v>930.22</v>
      </c>
      <c r="I10" s="211">
        <v>3720.87</v>
      </c>
      <c r="J10" s="212">
        <f t="shared" si="0"/>
        <v>4651.09</v>
      </c>
    </row>
    <row r="11" spans="1:10" ht="45" x14ac:dyDescent="0.25">
      <c r="A11" s="216" t="s">
        <v>377</v>
      </c>
      <c r="B11" s="216" t="s">
        <v>378</v>
      </c>
      <c r="C11" s="217" t="s">
        <v>379</v>
      </c>
      <c r="D11" s="217" t="s">
        <v>380</v>
      </c>
      <c r="E11" s="217" t="s">
        <v>381</v>
      </c>
      <c r="F11" s="218"/>
      <c r="G11" s="217" t="s">
        <v>382</v>
      </c>
      <c r="H11" s="217" t="s">
        <v>383</v>
      </c>
      <c r="I11" s="217" t="s">
        <v>384</v>
      </c>
      <c r="J11" s="217" t="s">
        <v>385</v>
      </c>
    </row>
    <row r="12" spans="1:10" ht="15" customHeight="1" x14ac:dyDescent="0.25">
      <c r="A12" s="219" t="s">
        <v>386</v>
      </c>
      <c r="B12" s="210" t="s">
        <v>387</v>
      </c>
      <c r="C12" s="220">
        <f ca="1">SUMIFS($E$7:$E$13,$B$7:$B$13,"DAS",$D$7:$D$13,"&lt;&gt;VAGO")</f>
        <v>0</v>
      </c>
      <c r="D12" s="220">
        <f ca="1">SUMIFS($E$7:$E$13,$B$7:$B$13,"DAS",$D$7:$D$13,"VAGO")</f>
        <v>0</v>
      </c>
      <c r="E12" s="220">
        <f t="shared" ref="E12:E22" ca="1" si="1">C12+D12</f>
        <v>0</v>
      </c>
      <c r="F12" s="221"/>
      <c r="G12" s="222">
        <f ca="1">SUMIF($B$7:$B$13,"DAS",$G$7:$G$13)</f>
        <v>0</v>
      </c>
      <c r="H12" s="222">
        <f ca="1">SUMIF($B$7:$B$13,"DAS",$H$7:$H$13)</f>
        <v>0</v>
      </c>
      <c r="I12" s="222">
        <f ca="1">SUMIF($B$7:$B$13,"DAS",$I$7:$I$13)</f>
        <v>0</v>
      </c>
      <c r="J12" s="222">
        <f ca="1">SUMIF($B$7:$B$13,"DAS",$J$7:$J$13)</f>
        <v>0</v>
      </c>
    </row>
    <row r="13" spans="1:10" x14ac:dyDescent="0.25">
      <c r="A13" s="219" t="s">
        <v>388</v>
      </c>
      <c r="B13" s="210" t="s">
        <v>17</v>
      </c>
      <c r="C13" s="220">
        <f ca="1">SUMIFS($E$7:$E$13,$B$7:$B$13,"DAS-1",$D$7:$D$13,"&lt;&gt;VAGO")</f>
        <v>1</v>
      </c>
      <c r="D13" s="220">
        <f ca="1">SUMIFS($E$7:$E$13,$B$7:$B$13,"DAS-1",$D$7:$D$13,"VAGO")</f>
        <v>0</v>
      </c>
      <c r="E13" s="220">
        <f t="shared" ca="1" si="1"/>
        <v>1</v>
      </c>
      <c r="F13" s="224"/>
      <c r="G13" s="222">
        <f ca="1">SUMIF($B$7:$B$13,"DAS-1",$G$7:$G$13)</f>
        <v>0</v>
      </c>
      <c r="H13" s="222">
        <f ca="1">SUMIF($B$7:$B$13,"DAS-1",$H$7:$H$13)</f>
        <v>8479.34</v>
      </c>
      <c r="I13" s="222">
        <f ca="1">SUMIF($B$7:$B$13,"DAS-1",$I$7:$I$13)</f>
        <v>7973.3</v>
      </c>
      <c r="J13" s="222">
        <f ca="1">SUMIF($B$7:$B$13,"DAS-1",$J$7:$J$13)</f>
        <v>16452.64</v>
      </c>
    </row>
    <row r="14" spans="1:10" x14ac:dyDescent="0.25">
      <c r="A14" s="219" t="s">
        <v>389</v>
      </c>
      <c r="B14" s="210" t="s">
        <v>390</v>
      </c>
      <c r="C14" s="220">
        <f>SUMIFS($E$7:$E$13,$B$7:$B$13,"DAS-2",$D$7:$D$13,"&lt;&gt;VAGO")</f>
        <v>0</v>
      </c>
      <c r="D14" s="220">
        <f>SUMIFS($E$7:$E$13,$B$7:$B$13,"DAS-2",$D$7:$D$13,"VAGO")</f>
        <v>0</v>
      </c>
      <c r="E14" s="220">
        <f t="shared" si="1"/>
        <v>0</v>
      </c>
      <c r="F14" s="224"/>
      <c r="G14" s="222">
        <f>SUMIF($B$7:$B$13,"DAS-2",$G$7:$G$13)</f>
        <v>0</v>
      </c>
      <c r="H14" s="222">
        <f>SUMIF($B$7:$B$13,"DAS-2",$H$7:$H$13)</f>
        <v>0</v>
      </c>
      <c r="I14" s="222">
        <f>SUMIF($B$7:$B$13,"DAS-2",$I$7:$I$13)</f>
        <v>0</v>
      </c>
      <c r="J14" s="222">
        <f>SUMIF($B$7:$B$13,"DAS-2",$J$7:$J$13)</f>
        <v>0</v>
      </c>
    </row>
    <row r="15" spans="1:10" x14ac:dyDescent="0.25">
      <c r="A15" s="219" t="s">
        <v>391</v>
      </c>
      <c r="B15" s="210" t="s">
        <v>392</v>
      </c>
      <c r="C15" s="220">
        <f>SUMIFS($E$7:$E$13,$B$7:$B$13,"DAS-3",$D$7:$D$13,"&lt;&gt;VAGO")</f>
        <v>0</v>
      </c>
      <c r="D15" s="220">
        <f>SUMIFS($E$7:$E$13,$B$7:$B$13,"DAS-3",$D$7:$D$13,"VAGO")</f>
        <v>0</v>
      </c>
      <c r="E15" s="220">
        <f t="shared" si="1"/>
        <v>0</v>
      </c>
      <c r="F15" s="224"/>
      <c r="G15" s="222">
        <f>SUMIF($B$7:$B$13,"DAS-3",$G$7:$G$13)</f>
        <v>0</v>
      </c>
      <c r="H15" s="222">
        <f>SUMIF($B$7:$B$13,"DAS-3",$H$7:$H$13)</f>
        <v>0</v>
      </c>
      <c r="I15" s="222">
        <f>SUMIF($B$7:$B$13,"DAS-3",$I$7:$I$13)</f>
        <v>0</v>
      </c>
      <c r="J15" s="222">
        <f>SUMIF($B$7:$B$13,"DAS-3",$J$7:$J$13)</f>
        <v>0</v>
      </c>
    </row>
    <row r="16" spans="1:10" x14ac:dyDescent="0.25">
      <c r="A16" s="225" t="s">
        <v>393</v>
      </c>
      <c r="B16" s="210" t="s">
        <v>394</v>
      </c>
      <c r="C16" s="220">
        <f>SUMIFS($E$7:$E$13,$B$7:$B$13,"DAS-4",$D$7:$D$13,"&lt;&gt;VAGO")</f>
        <v>0</v>
      </c>
      <c r="D16" s="220">
        <f>SUMIFS($E$7:$E$13,$B$7:$B$13,"DAS-4",$D$7:$D$13,"VAGO")</f>
        <v>0</v>
      </c>
      <c r="E16" s="220">
        <f t="shared" si="1"/>
        <v>0</v>
      </c>
      <c r="F16" s="226"/>
      <c r="G16" s="222">
        <f>SUMIF($B$7:$B$13,"DAS-4",$G$7:$G$13)</f>
        <v>0</v>
      </c>
      <c r="H16" s="222">
        <f>SUMIF($B$7:$B$13,"DAS-4",$H$7:$H$13)</f>
        <v>0</v>
      </c>
      <c r="I16" s="222">
        <f>SUMIF($B$7:$B$13,"DAS-4",$I$7:$I$13)</f>
        <v>0</v>
      </c>
      <c r="J16" s="222">
        <f>SUMIF($B$7:$B$13,"DAS-4",$J$7:$J$13)</f>
        <v>0</v>
      </c>
    </row>
    <row r="17" spans="1:10" x14ac:dyDescent="0.25">
      <c r="A17" s="225" t="s">
        <v>395</v>
      </c>
      <c r="B17" s="210" t="s">
        <v>19</v>
      </c>
      <c r="C17" s="220">
        <f>SUMIFS($E$7:$E$13,$B$7:$B$13,"DAS-5",$D$7:$D$13,"&lt;&gt;VAGO")</f>
        <v>1</v>
      </c>
      <c r="D17" s="220">
        <f>SUMIFS($E$7:$E$13,$B$7:$B$13,"DAS-5",$D$7:$D$13,"VAGO")</f>
        <v>0</v>
      </c>
      <c r="E17" s="220">
        <f t="shared" si="1"/>
        <v>1</v>
      </c>
      <c r="F17" s="226"/>
      <c r="G17" s="222">
        <f>SUMIF($B$7:$B$13,"DAS-5",$G$7:$G$13)</f>
        <v>0</v>
      </c>
      <c r="H17" s="222">
        <f>SUMIF($B$7:$B$13,"DAS-5",$H$7:$H$13)</f>
        <v>930.22</v>
      </c>
      <c r="I17" s="222">
        <f>SUMIF($B$7:$B$13,"DAS-5",$I$7:$I$13)</f>
        <v>3720.87</v>
      </c>
      <c r="J17" s="222">
        <f>SUMIF($B$7:$B$13,"DAS-5",$J$7:$J$13)</f>
        <v>4651.09</v>
      </c>
    </row>
    <row r="18" spans="1:10" x14ac:dyDescent="0.25">
      <c r="A18" s="225" t="s">
        <v>396</v>
      </c>
      <c r="B18" s="210" t="s">
        <v>397</v>
      </c>
      <c r="C18" s="220">
        <f>SUMIFS($E$7:$E$13,$B$7:$B$13,"CAA-1",$D$7:$D$13,"&lt;&gt;VAGO")</f>
        <v>0</v>
      </c>
      <c r="D18" s="220">
        <f>SUMIFS($E$7:$E$13,$B$7:$B$13,"CAA-1",$D$7:$D$13,"VAGO")</f>
        <v>0</v>
      </c>
      <c r="E18" s="220">
        <f t="shared" si="1"/>
        <v>0</v>
      </c>
      <c r="F18" s="226"/>
      <c r="G18" s="222">
        <f>SUMIF($B$7:$B$13,"CAA-1",$G$7:$G$13)</f>
        <v>0</v>
      </c>
      <c r="H18" s="222">
        <f>SUMIF($B$7:$B$13,"CAA-1",$H$7:$H$13)</f>
        <v>0</v>
      </c>
      <c r="I18" s="222">
        <f>SUMIF($B$7:$B$13,"CAA-1",$I$7:$I$13)</f>
        <v>0</v>
      </c>
      <c r="J18" s="222">
        <f>SUMIF($B$7:$B$13,"CAA-1",$J$7:$J$13)</f>
        <v>0</v>
      </c>
    </row>
    <row r="19" spans="1:10" x14ac:dyDescent="0.25">
      <c r="A19" s="225" t="s">
        <v>398</v>
      </c>
      <c r="B19" s="210" t="s">
        <v>192</v>
      </c>
      <c r="C19" s="220">
        <f>SUMIFS($E$7:$E$13,$B$7:$B$13,"CAA-2",$D$7:$D$13,"&lt;&gt;VAGO")</f>
        <v>2</v>
      </c>
      <c r="D19" s="220">
        <f>SUMIFS($E$7:$E$13,$B$7:$B$13,"CAA-2",$D$7:$D$13,"VAGO")</f>
        <v>0</v>
      </c>
      <c r="E19" s="220">
        <f t="shared" si="1"/>
        <v>2</v>
      </c>
      <c r="F19" s="226"/>
      <c r="G19" s="222">
        <f>SUMIF($B$7:$B$13,"CAA-2",$G$7:$G$13)</f>
        <v>0</v>
      </c>
      <c r="H19" s="222">
        <f>SUMIF($B$7:$B$13,"CAA-2",$H$7:$H$13)</f>
        <v>1328.88</v>
      </c>
      <c r="I19" s="222">
        <f>SUMIF($B$7:$B$13,"CAA-2",$I$7:$I$13)</f>
        <v>5315.54</v>
      </c>
      <c r="J19" s="222">
        <f>SUMIF($B$7:$B$13,"CAA-2",$J$7:$J$13)</f>
        <v>6644.42</v>
      </c>
    </row>
    <row r="20" spans="1:10" x14ac:dyDescent="0.25">
      <c r="A20" s="225" t="s">
        <v>399</v>
      </c>
      <c r="B20" s="210" t="s">
        <v>226</v>
      </c>
      <c r="C20" s="220">
        <f>SUMIFS($E$7:$E$13,$B$7:$B$13,"CAA-3",$D$7:$D$13,"&lt;&gt;VAGO")</f>
        <v>0</v>
      </c>
      <c r="D20" s="220">
        <f>SUMIFS($E$7:$E$13,$B$7:$B$13,"CAA-3",$D$7:$D$13,"VAGO")</f>
        <v>0</v>
      </c>
      <c r="E20" s="220">
        <f t="shared" si="1"/>
        <v>0</v>
      </c>
      <c r="F20" s="224"/>
      <c r="G20" s="222">
        <f>SUMIF($B$7:$B$13,"CAA-3",$G$7:$G$13)</f>
        <v>0</v>
      </c>
      <c r="H20" s="222">
        <f>SUMIF($B$7:$B$13,"CAA-3",$H$7:$H$13)</f>
        <v>0</v>
      </c>
      <c r="I20" s="222">
        <f>SUMIF($B$7:$B$13,"CAA-3",$I$7:$I$13)</f>
        <v>0</v>
      </c>
      <c r="J20" s="222">
        <f>SUMIF($B$7:$B$13,"CAA-3",$J$7:$J$13)</f>
        <v>0</v>
      </c>
    </row>
    <row r="21" spans="1:10" x14ac:dyDescent="0.25">
      <c r="A21" s="225" t="s">
        <v>400</v>
      </c>
      <c r="B21" s="210" t="s">
        <v>365</v>
      </c>
      <c r="C21" s="220">
        <f>SUMIFS($E$7:$E$13,$B$7:$B$13,"CAA-4",$D$7:$D$13,"&lt;&gt;VAGO")</f>
        <v>1</v>
      </c>
      <c r="D21" s="220">
        <f>SUMIFS($E$7:$E$13,$B$7:$B$13,"CAA-4",$D$7:$D$13,"VAGO")</f>
        <v>0</v>
      </c>
      <c r="E21" s="220">
        <f t="shared" si="1"/>
        <v>1</v>
      </c>
      <c r="F21" s="224"/>
      <c r="G21" s="222">
        <f>SUMIF($B$7:$B$13,"CAA-4",$G$7:$G$13)</f>
        <v>0</v>
      </c>
      <c r="H21" s="222">
        <f>SUMIF($B$7:$B$13,"CAA-4",$H$7:$H$13)</f>
        <v>265.77999999999997</v>
      </c>
      <c r="I21" s="222">
        <f>SUMIF($B$7:$B$13,"CAA-4",$I$7:$I$13)</f>
        <v>1063.1099999999999</v>
      </c>
      <c r="J21" s="222">
        <f>SUMIF($B$7:$B$13,"CAA-4",$J$7:$J$13)</f>
        <v>1328.8899999999999</v>
      </c>
    </row>
    <row r="22" spans="1:10" x14ac:dyDescent="0.25">
      <c r="A22" s="225" t="s">
        <v>401</v>
      </c>
      <c r="B22" s="210" t="s">
        <v>402</v>
      </c>
      <c r="C22" s="220">
        <f>SUMIFS($E$7:$E$13,$B$7:$B$13,"CAA-5",$D$7:$D$13,"&lt;&gt;VAGO")</f>
        <v>0</v>
      </c>
      <c r="D22" s="220">
        <f>SUMIFS($E$7:$E$13,$B$7:$B$13,"CAA-5",$D$7:$D$13,"VAGO")</f>
        <v>0</v>
      </c>
      <c r="E22" s="220">
        <f t="shared" si="1"/>
        <v>0</v>
      </c>
      <c r="F22" s="224"/>
      <c r="G22" s="222">
        <f>SUMIF($B$7:$B$13,"CAA-5",$G$7:$G$13)</f>
        <v>0</v>
      </c>
      <c r="H22" s="222">
        <f>SUMIF($B$7:$B$13,"CAA-5",$H$7:$H$13)</f>
        <v>0</v>
      </c>
      <c r="I22" s="222">
        <f>SUMIF($B$7:$B$13,"CAA-5",$I$7:$I$13)</f>
        <v>0</v>
      </c>
      <c r="J22" s="222">
        <f>SUMIF($B$7:$B$13,"CAA-5",$J$7:$J$13)</f>
        <v>0</v>
      </c>
    </row>
    <row r="23" spans="1:10" ht="30" x14ac:dyDescent="0.25">
      <c r="A23" s="216" t="s">
        <v>403</v>
      </c>
      <c r="B23" s="218"/>
      <c r="C23" s="217">
        <f ca="1">SUM(C12:C22)</f>
        <v>7</v>
      </c>
      <c r="D23" s="217">
        <f ca="1">SUM(D12:D22)</f>
        <v>0</v>
      </c>
      <c r="E23" s="217">
        <f ca="1">SUM(E12:E22)</f>
        <v>7</v>
      </c>
      <c r="F23" s="218"/>
      <c r="G23" s="227">
        <f ca="1">SUM(G12:G22)</f>
        <v>0</v>
      </c>
      <c r="H23" s="227">
        <f ca="1">SUM(H12:H22)</f>
        <v>12366.33</v>
      </c>
      <c r="I23" s="227">
        <f ca="1">SUM(I12:I22)</f>
        <v>23521.24</v>
      </c>
      <c r="J23" s="227">
        <f ca="1">SUM(J12:J22)</f>
        <v>35887.57</v>
      </c>
    </row>
    <row r="24" spans="1:10" x14ac:dyDescent="0.25">
      <c r="A24" s="223"/>
      <c r="B24" s="223"/>
      <c r="C24" s="223"/>
      <c r="D24" s="223"/>
      <c r="E24" s="223"/>
      <c r="F24" s="223"/>
      <c r="G24" s="223"/>
      <c r="H24" s="213"/>
      <c r="I24" s="213"/>
      <c r="J24" s="228"/>
    </row>
    <row r="25" spans="1:10" s="20" customFormat="1" x14ac:dyDescent="0.25">
      <c r="A25" s="263" t="s">
        <v>404</v>
      </c>
      <c r="B25" s="264"/>
      <c r="C25" s="264"/>
      <c r="D25" s="264"/>
      <c r="E25" s="264"/>
      <c r="F25" s="264"/>
      <c r="G25" s="264"/>
      <c r="H25" s="264"/>
      <c r="I25" s="265"/>
      <c r="J25" s="223"/>
    </row>
    <row r="26" spans="1:10" ht="45" x14ac:dyDescent="0.25">
      <c r="A26" s="202" t="s">
        <v>405</v>
      </c>
      <c r="B26" s="202" t="s">
        <v>406</v>
      </c>
      <c r="C26" s="202" t="s">
        <v>407</v>
      </c>
      <c r="D26" s="202" t="s">
        <v>408</v>
      </c>
      <c r="E26" s="202" t="s">
        <v>409</v>
      </c>
      <c r="F26" s="202" t="s">
        <v>410</v>
      </c>
      <c r="G26" s="202" t="s">
        <v>411</v>
      </c>
      <c r="H26" s="202" t="s">
        <v>412</v>
      </c>
      <c r="I26" s="202" t="s">
        <v>413</v>
      </c>
      <c r="J26" s="229"/>
    </row>
    <row r="27" spans="1:10" s="67" customFormat="1" ht="28.5" x14ac:dyDescent="0.25">
      <c r="A27" s="230" t="s">
        <v>414</v>
      </c>
      <c r="B27" s="231" t="s">
        <v>18</v>
      </c>
      <c r="C27" s="208" t="s">
        <v>369</v>
      </c>
      <c r="D27" s="209" t="s">
        <v>355</v>
      </c>
      <c r="E27" s="210">
        <v>1</v>
      </c>
      <c r="F27" s="232" t="s">
        <v>415</v>
      </c>
      <c r="G27" s="211">
        <v>7324.77</v>
      </c>
      <c r="H27" s="211">
        <v>2657.77</v>
      </c>
      <c r="I27" s="212">
        <f t="shared" ref="I27:I30" si="2">SUM(G27:H27)</f>
        <v>9982.5400000000009</v>
      </c>
      <c r="J27" s="223"/>
    </row>
    <row r="28" spans="1:10" x14ac:dyDescent="0.25">
      <c r="A28" s="230" t="s">
        <v>416</v>
      </c>
      <c r="B28" s="231" t="s">
        <v>23</v>
      </c>
      <c r="C28" s="208" t="s">
        <v>417</v>
      </c>
      <c r="D28" s="209" t="s">
        <v>355</v>
      </c>
      <c r="E28" s="210">
        <v>1</v>
      </c>
      <c r="F28" s="232" t="s">
        <v>418</v>
      </c>
      <c r="G28" s="211">
        <v>8075.56</v>
      </c>
      <c r="H28" s="211">
        <v>3720.87</v>
      </c>
      <c r="I28" s="212">
        <f t="shared" si="2"/>
        <v>11796.43</v>
      </c>
      <c r="J28" s="223"/>
    </row>
    <row r="29" spans="1:10" x14ac:dyDescent="0.25">
      <c r="A29" s="230" t="s">
        <v>419</v>
      </c>
      <c r="B29" s="231" t="s">
        <v>23</v>
      </c>
      <c r="C29" s="208" t="s">
        <v>420</v>
      </c>
      <c r="D29" s="209" t="s">
        <v>355</v>
      </c>
      <c r="E29" s="210">
        <v>1</v>
      </c>
      <c r="F29" s="230" t="s">
        <v>421</v>
      </c>
      <c r="G29" s="211">
        <v>7324.77</v>
      </c>
      <c r="H29" s="211">
        <v>3720.87</v>
      </c>
      <c r="I29" s="212">
        <f t="shared" si="2"/>
        <v>11045.64</v>
      </c>
      <c r="J29" s="223"/>
    </row>
    <row r="30" spans="1:10" x14ac:dyDescent="0.25">
      <c r="A30" s="230" t="s">
        <v>422</v>
      </c>
      <c r="B30" s="231" t="s">
        <v>23</v>
      </c>
      <c r="C30" s="208" t="s">
        <v>369</v>
      </c>
      <c r="D30" s="209" t="s">
        <v>355</v>
      </c>
      <c r="E30" s="210">
        <v>1</v>
      </c>
      <c r="F30" s="230" t="s">
        <v>423</v>
      </c>
      <c r="G30" s="211">
        <v>5512.99</v>
      </c>
      <c r="H30" s="211">
        <v>3720.87</v>
      </c>
      <c r="I30" s="212">
        <f t="shared" si="2"/>
        <v>9233.86</v>
      </c>
      <c r="J30" s="223"/>
    </row>
    <row r="31" spans="1:10" s="20" customFormat="1" ht="45" x14ac:dyDescent="0.25">
      <c r="A31" s="216" t="s">
        <v>424</v>
      </c>
      <c r="B31" s="216" t="s">
        <v>425</v>
      </c>
      <c r="C31" s="217" t="s">
        <v>426</v>
      </c>
      <c r="D31" s="217" t="s">
        <v>427</v>
      </c>
      <c r="E31" s="217" t="s">
        <v>428</v>
      </c>
      <c r="F31" s="233"/>
      <c r="G31" s="217" t="s">
        <v>429</v>
      </c>
      <c r="H31" s="217" t="s">
        <v>430</v>
      </c>
      <c r="I31" s="217" t="s">
        <v>431</v>
      </c>
      <c r="J31" s="223"/>
    </row>
    <row r="32" spans="1:10" x14ac:dyDescent="0.25">
      <c r="A32" s="219" t="s">
        <v>432</v>
      </c>
      <c r="B32" s="234" t="s">
        <v>433</v>
      </c>
      <c r="C32" s="220">
        <f ca="1">SUMIFS($E$30:$E$33,$B$30:$B$33,"FDA",$D$30:$D$33,"&lt;&gt;VAGO")</f>
        <v>0</v>
      </c>
      <c r="D32" s="220">
        <f ca="1">SUMIFS($E$30:$E$33,$B$30:$B$33,"FDA",$D$30:$D$33,"VAGO")</f>
        <v>0</v>
      </c>
      <c r="E32" s="220">
        <f t="shared" ref="E32:E36" ca="1" si="3">C32+D32</f>
        <v>0</v>
      </c>
      <c r="F32" s="221"/>
      <c r="G32" s="212">
        <f ca="1">SUMIF($B$30:$B$33,"FDA",$G$30:$G$33)</f>
        <v>0</v>
      </c>
      <c r="H32" s="212">
        <f ca="1">SUMIF($B$30:$B$33,"FDA",$H$30:$H$33)</f>
        <v>0</v>
      </c>
      <c r="I32" s="212">
        <f ca="1">SUMIF($B$30:$B$33,"FDA",$I$30:$I$33)</f>
        <v>0</v>
      </c>
      <c r="J32" s="213"/>
    </row>
    <row r="33" spans="1:10" x14ac:dyDescent="0.25">
      <c r="A33" s="219" t="s">
        <v>434</v>
      </c>
      <c r="B33" s="234" t="s">
        <v>435</v>
      </c>
      <c r="C33" s="220">
        <f ca="1">SUMIFS($E$30:$E$33,$B$30:$B$33,"FDA-1",$D$30:$D$33,"&lt;&gt;VAGO")</f>
        <v>0</v>
      </c>
      <c r="D33" s="220">
        <f ca="1">SUMIFS($E$30:$E$33,$B$30:$B$33,"FDA-1",$D$30:$D$33,"VAGO")</f>
        <v>0</v>
      </c>
      <c r="E33" s="220">
        <f t="shared" ca="1" si="3"/>
        <v>0</v>
      </c>
      <c r="F33" s="221"/>
      <c r="G33" s="212">
        <f ca="1">SUMIF($B$30:$B$33,"FDA-1",$G$30:$G$33)</f>
        <v>0</v>
      </c>
      <c r="H33" s="212">
        <f ca="1">SUMIF($B$30:$B$33,"FDA-1",$H$30:$H$33)</f>
        <v>0</v>
      </c>
      <c r="I33" s="212">
        <f ca="1">SUMIF($B$30:$B$33,"FDA-1",$I$30:$I$33)</f>
        <v>0</v>
      </c>
      <c r="J33" s="213"/>
    </row>
    <row r="34" spans="1:10" x14ac:dyDescent="0.25">
      <c r="A34" s="219" t="s">
        <v>436</v>
      </c>
      <c r="B34" s="234" t="s">
        <v>437</v>
      </c>
      <c r="C34" s="220">
        <f>SUMIFS($E$30:$E$33,$B$30:$B$33,"FDA-2",$D$30:$D$33,"&lt;&gt;VAGO")</f>
        <v>0</v>
      </c>
      <c r="D34" s="220">
        <f>SUMIFS($E$30:$E$33,$B$30:$B$33,"FDA-2",$D$30:$D$33,"VAGO")</f>
        <v>0</v>
      </c>
      <c r="E34" s="220">
        <f t="shared" si="3"/>
        <v>0</v>
      </c>
      <c r="F34" s="224"/>
      <c r="G34" s="212">
        <f>SUMIF($B$30:$B$33,"FDA-2",$G$30:$G$33)</f>
        <v>0</v>
      </c>
      <c r="H34" s="212">
        <f>SUMIF($B$30:$B$33,"FDA-2",$H$30:$H$33)</f>
        <v>0</v>
      </c>
      <c r="I34" s="212">
        <f>SUMIF($B$30:$B$33,"FDA-2",$I$30:$I$33)</f>
        <v>0</v>
      </c>
      <c r="J34" s="213"/>
    </row>
    <row r="35" spans="1:10" x14ac:dyDescent="0.25">
      <c r="A35" s="219" t="s">
        <v>438</v>
      </c>
      <c r="B35" s="234" t="s">
        <v>23</v>
      </c>
      <c r="C35" s="220">
        <f>SUMIFS($E$30:$E$33,$B$30:$B$33,"FDA-3",$D$30:$D$33,"&lt;&gt;VAGO")</f>
        <v>1</v>
      </c>
      <c r="D35" s="220">
        <f>SUMIFS($E$30:$E$33,$B$30:$B$33,"FDA-3",$D$30:$D$33,"VAGO")</f>
        <v>0</v>
      </c>
      <c r="E35" s="220">
        <f t="shared" si="3"/>
        <v>1</v>
      </c>
      <c r="F35" s="226"/>
      <c r="G35" s="212">
        <f>SUMIF($B$30:$B$33,"FDA-3",$G$30:$G$33)</f>
        <v>5512.99</v>
      </c>
      <c r="H35" s="212">
        <f>SUMIF($B$30:$B$33,"FDA-3",$H$30:$H$33)</f>
        <v>3720.87</v>
      </c>
      <c r="I35" s="212">
        <f>SUMIF($B$30:$B$33,"FDA-3",$I$30:$I$33)</f>
        <v>9233.86</v>
      </c>
      <c r="J35" s="213"/>
    </row>
    <row r="36" spans="1:10" x14ac:dyDescent="0.25">
      <c r="A36" s="219" t="s">
        <v>439</v>
      </c>
      <c r="B36" s="234" t="s">
        <v>18</v>
      </c>
      <c r="C36" s="220">
        <f>SUMIFS($E$30:$E$33,$B$30:$B$33,"FDA-4",$D$30:$D$33,"&lt;&gt;VAGO")</f>
        <v>0</v>
      </c>
      <c r="D36" s="220">
        <f>SUMIFS($E$30:$E$33,$B$30:$B$33,"FDA-4",$D$30:$D$33,"VAGO")</f>
        <v>0</v>
      </c>
      <c r="E36" s="220">
        <f t="shared" si="3"/>
        <v>0</v>
      </c>
      <c r="F36" s="224"/>
      <c r="G36" s="212">
        <f>SUMIF($B$30:$B$33,"FDA-4",$G$30:$G$33)</f>
        <v>0</v>
      </c>
      <c r="H36" s="212">
        <f>SUMIF($B$30:$B$33,"FDA-4",$H$30:$H$33)</f>
        <v>0</v>
      </c>
      <c r="I36" s="212">
        <f>SUMIF($B$30:$B$33,"FDA-4",$I$30:$I$33)</f>
        <v>0</v>
      </c>
      <c r="J36" s="213"/>
    </row>
    <row r="37" spans="1:10" ht="30" x14ac:dyDescent="0.25">
      <c r="A37" s="216" t="s">
        <v>440</v>
      </c>
      <c r="B37" s="233"/>
      <c r="C37" s="217">
        <f t="shared" ref="C37:E37" ca="1" si="4">SUM(C33:C36)</f>
        <v>4</v>
      </c>
      <c r="D37" s="217">
        <f t="shared" ca="1" si="4"/>
        <v>0</v>
      </c>
      <c r="E37" s="217">
        <f t="shared" ca="1" si="4"/>
        <v>4</v>
      </c>
      <c r="F37" s="233"/>
      <c r="G37" s="235">
        <f t="shared" ref="G37:I37" ca="1" si="5">SUM(G32:G36)</f>
        <v>28238.09</v>
      </c>
      <c r="H37" s="235">
        <f t="shared" ca="1" si="5"/>
        <v>13820.380000000001</v>
      </c>
      <c r="I37" s="235">
        <f t="shared" ca="1" si="5"/>
        <v>42058.47</v>
      </c>
      <c r="J37" s="213"/>
    </row>
    <row r="38" spans="1:10" x14ac:dyDescent="0.25">
      <c r="A38" s="228"/>
      <c r="B38" s="228"/>
      <c r="C38" s="228"/>
      <c r="D38" s="228"/>
      <c r="E38" s="228"/>
      <c r="F38" s="228"/>
      <c r="G38" s="228"/>
      <c r="H38" s="228"/>
      <c r="I38" s="198"/>
      <c r="J38" s="213"/>
    </row>
    <row r="39" spans="1:10" x14ac:dyDescent="0.25">
      <c r="A39" s="263" t="s">
        <v>441</v>
      </c>
      <c r="B39" s="264"/>
      <c r="C39" s="264"/>
      <c r="D39" s="264"/>
      <c r="E39" s="264"/>
      <c r="F39" s="264"/>
      <c r="G39" s="264"/>
      <c r="H39" s="264"/>
      <c r="I39" s="265"/>
      <c r="J39" s="213"/>
    </row>
    <row r="40" spans="1:10" ht="45" x14ac:dyDescent="0.25">
      <c r="A40" s="236" t="s">
        <v>442</v>
      </c>
      <c r="B40" s="202" t="s">
        <v>443</v>
      </c>
      <c r="C40" s="202" t="s">
        <v>444</v>
      </c>
      <c r="D40" s="202" t="s">
        <v>445</v>
      </c>
      <c r="E40" s="202" t="s">
        <v>446</v>
      </c>
      <c r="F40" s="202" t="s">
        <v>447</v>
      </c>
      <c r="G40" s="202" t="s">
        <v>448</v>
      </c>
      <c r="H40" s="202" t="s">
        <v>449</v>
      </c>
      <c r="I40" s="202" t="s">
        <v>450</v>
      </c>
      <c r="J40" s="198"/>
    </row>
    <row r="41" spans="1:10" x14ac:dyDescent="0.25">
      <c r="A41" s="237"/>
      <c r="B41" s="238" t="s">
        <v>38</v>
      </c>
      <c r="C41" s="238"/>
      <c r="D41" s="209" t="s">
        <v>355</v>
      </c>
      <c r="E41" s="210">
        <v>1</v>
      </c>
      <c r="F41" s="239" t="s">
        <v>451</v>
      </c>
      <c r="G41" s="211">
        <v>7691.01</v>
      </c>
      <c r="H41" s="211">
        <v>1200.69</v>
      </c>
      <c r="I41" s="212">
        <f>SUM(G41:H41)</f>
        <v>8891.7000000000007</v>
      </c>
      <c r="J41" s="213"/>
    </row>
    <row r="42" spans="1:10" x14ac:dyDescent="0.25">
      <c r="A42" s="240"/>
      <c r="B42" s="238" t="s">
        <v>38</v>
      </c>
      <c r="C42" s="209"/>
      <c r="D42" s="209" t="s">
        <v>355</v>
      </c>
      <c r="E42" s="210">
        <v>1</v>
      </c>
      <c r="F42" s="230" t="s">
        <v>452</v>
      </c>
      <c r="G42" s="211">
        <v>7324.77</v>
      </c>
      <c r="H42" s="211">
        <v>1200.69</v>
      </c>
      <c r="I42" s="212">
        <f t="shared" ref="I42:I75" si="6">SUM(G42:H42)</f>
        <v>8525.4600000000009</v>
      </c>
      <c r="J42" s="213"/>
    </row>
    <row r="43" spans="1:10" x14ac:dyDescent="0.25">
      <c r="A43" s="240"/>
      <c r="B43" s="238" t="s">
        <v>38</v>
      </c>
      <c r="C43" s="209"/>
      <c r="D43" s="209" t="s">
        <v>355</v>
      </c>
      <c r="E43" s="210">
        <v>1</v>
      </c>
      <c r="F43" s="230" t="s">
        <v>453</v>
      </c>
      <c r="G43" s="211">
        <v>7691.01</v>
      </c>
      <c r="H43" s="211">
        <v>1200.69</v>
      </c>
      <c r="I43" s="212">
        <f t="shared" si="6"/>
        <v>8891.7000000000007</v>
      </c>
      <c r="J43" s="213"/>
    </row>
    <row r="44" spans="1:10" x14ac:dyDescent="0.25">
      <c r="A44" s="240"/>
      <c r="B44" s="238" t="s">
        <v>38</v>
      </c>
      <c r="C44" s="209"/>
      <c r="D44" s="209" t="s">
        <v>355</v>
      </c>
      <c r="E44" s="210">
        <v>1</v>
      </c>
      <c r="F44" s="230" t="s">
        <v>454</v>
      </c>
      <c r="G44" s="211">
        <v>7324.77</v>
      </c>
      <c r="H44" s="211">
        <v>1200.69</v>
      </c>
      <c r="I44" s="212">
        <f t="shared" si="6"/>
        <v>8525.4600000000009</v>
      </c>
      <c r="J44" s="213"/>
    </row>
    <row r="45" spans="1:10" x14ac:dyDescent="0.25">
      <c r="A45" s="240"/>
      <c r="B45" s="238" t="s">
        <v>38</v>
      </c>
      <c r="C45" s="209"/>
      <c r="D45" s="209" t="s">
        <v>355</v>
      </c>
      <c r="E45" s="210">
        <v>1</v>
      </c>
      <c r="F45" s="230" t="s">
        <v>455</v>
      </c>
      <c r="G45" s="211">
        <v>8075.56</v>
      </c>
      <c r="H45" s="211">
        <v>1200.69</v>
      </c>
      <c r="I45" s="212">
        <f t="shared" si="6"/>
        <v>9276.25</v>
      </c>
      <c r="J45" s="213"/>
    </row>
    <row r="46" spans="1:10" x14ac:dyDescent="0.25">
      <c r="A46" s="240"/>
      <c r="B46" s="238" t="s">
        <v>38</v>
      </c>
      <c r="C46" s="209"/>
      <c r="D46" s="209" t="s">
        <v>355</v>
      </c>
      <c r="E46" s="210">
        <v>1</v>
      </c>
      <c r="F46" s="230" t="s">
        <v>456</v>
      </c>
      <c r="G46" s="211">
        <v>7691.01</v>
      </c>
      <c r="H46" s="211">
        <v>1200.69</v>
      </c>
      <c r="I46" s="212">
        <f t="shared" si="6"/>
        <v>8891.7000000000007</v>
      </c>
      <c r="J46" s="213"/>
    </row>
    <row r="47" spans="1:10" x14ac:dyDescent="0.25">
      <c r="A47" s="240"/>
      <c r="B47" s="238" t="s">
        <v>38</v>
      </c>
      <c r="C47" s="209"/>
      <c r="D47" s="209" t="s">
        <v>355</v>
      </c>
      <c r="E47" s="210">
        <v>1</v>
      </c>
      <c r="F47" s="230" t="s">
        <v>457</v>
      </c>
      <c r="G47" s="211">
        <v>7324.77</v>
      </c>
      <c r="H47" s="211">
        <v>1200.69</v>
      </c>
      <c r="I47" s="212">
        <f t="shared" si="6"/>
        <v>8525.4600000000009</v>
      </c>
      <c r="J47" s="213"/>
    </row>
    <row r="48" spans="1:10" x14ac:dyDescent="0.25">
      <c r="A48" s="240"/>
      <c r="B48" s="238" t="s">
        <v>38</v>
      </c>
      <c r="C48" s="209"/>
      <c r="D48" s="209" t="s">
        <v>355</v>
      </c>
      <c r="E48" s="210">
        <v>1</v>
      </c>
      <c r="F48" s="230" t="s">
        <v>458</v>
      </c>
      <c r="G48" s="211">
        <v>7324.77</v>
      </c>
      <c r="H48" s="211">
        <v>1200.69</v>
      </c>
      <c r="I48" s="212">
        <f t="shared" si="6"/>
        <v>8525.4600000000009</v>
      </c>
      <c r="J48" s="213"/>
    </row>
    <row r="49" spans="1:10" s="20" customFormat="1" x14ac:dyDescent="0.25">
      <c r="A49" s="240"/>
      <c r="B49" s="238" t="s">
        <v>38</v>
      </c>
      <c r="C49" s="209"/>
      <c r="D49" s="209" t="s">
        <v>355</v>
      </c>
      <c r="E49" s="210">
        <v>1</v>
      </c>
      <c r="F49" s="230" t="s">
        <v>459</v>
      </c>
      <c r="G49" s="211">
        <v>7691.01</v>
      </c>
      <c r="H49" s="211">
        <v>1200.69</v>
      </c>
      <c r="I49" s="212">
        <f t="shared" si="6"/>
        <v>8891.7000000000007</v>
      </c>
      <c r="J49" s="213"/>
    </row>
    <row r="50" spans="1:10" x14ac:dyDescent="0.25">
      <c r="A50" s="240"/>
      <c r="B50" s="238" t="s">
        <v>38</v>
      </c>
      <c r="C50" s="209"/>
      <c r="D50" s="209" t="s">
        <v>355</v>
      </c>
      <c r="E50" s="210">
        <v>1</v>
      </c>
      <c r="F50" s="230" t="s">
        <v>460</v>
      </c>
      <c r="G50" s="211">
        <v>7691.01</v>
      </c>
      <c r="H50" s="211">
        <v>1200.69</v>
      </c>
      <c r="I50" s="212">
        <f t="shared" si="6"/>
        <v>8891.7000000000007</v>
      </c>
      <c r="J50" s="213"/>
    </row>
    <row r="51" spans="1:10" x14ac:dyDescent="0.25">
      <c r="A51" s="240"/>
      <c r="B51" s="238" t="s">
        <v>38</v>
      </c>
      <c r="C51" s="209"/>
      <c r="D51" s="209" t="s">
        <v>355</v>
      </c>
      <c r="E51" s="210">
        <v>1</v>
      </c>
      <c r="F51" s="230" t="s">
        <v>461</v>
      </c>
      <c r="G51" s="211">
        <v>7324.77</v>
      </c>
      <c r="H51" s="211">
        <v>1200.69</v>
      </c>
      <c r="I51" s="212">
        <f t="shared" si="6"/>
        <v>8525.4600000000009</v>
      </c>
      <c r="J51" s="213"/>
    </row>
    <row r="52" spans="1:10" x14ac:dyDescent="0.25">
      <c r="A52" s="240"/>
      <c r="B52" s="238" t="s">
        <v>38</v>
      </c>
      <c r="C52" s="209"/>
      <c r="D52" s="209" t="s">
        <v>355</v>
      </c>
      <c r="E52" s="210">
        <v>1</v>
      </c>
      <c r="F52" s="230" t="s">
        <v>462</v>
      </c>
      <c r="G52" s="211">
        <v>2186.5700000000002</v>
      </c>
      <c r="H52" s="211">
        <v>1200.69</v>
      </c>
      <c r="I52" s="212">
        <f t="shared" si="6"/>
        <v>3387.26</v>
      </c>
      <c r="J52" s="213"/>
    </row>
    <row r="53" spans="1:10" x14ac:dyDescent="0.25">
      <c r="A53" s="240"/>
      <c r="B53" s="238" t="s">
        <v>38</v>
      </c>
      <c r="C53" s="209"/>
      <c r="D53" s="209" t="s">
        <v>355</v>
      </c>
      <c r="E53" s="210">
        <v>1</v>
      </c>
      <c r="F53" s="230" t="s">
        <v>463</v>
      </c>
      <c r="G53" s="211">
        <v>4762.33</v>
      </c>
      <c r="H53" s="211">
        <v>1200.69</v>
      </c>
      <c r="I53" s="212">
        <f>SUM(G53:H53)</f>
        <v>5963.02</v>
      </c>
      <c r="J53" s="213"/>
    </row>
    <row r="54" spans="1:10" ht="16.5" customHeight="1" x14ac:dyDescent="0.25">
      <c r="A54" s="240"/>
      <c r="B54" s="238" t="s">
        <v>38</v>
      </c>
      <c r="C54" s="209"/>
      <c r="D54" s="209" t="s">
        <v>355</v>
      </c>
      <c r="E54" s="210">
        <v>1</v>
      </c>
      <c r="F54" s="230" t="s">
        <v>464</v>
      </c>
      <c r="G54" s="211">
        <v>4762.33</v>
      </c>
      <c r="H54" s="211">
        <v>1200.69</v>
      </c>
      <c r="I54" s="212">
        <f t="shared" si="6"/>
        <v>5963.02</v>
      </c>
      <c r="J54" s="213"/>
    </row>
    <row r="55" spans="1:10" x14ac:dyDescent="0.25">
      <c r="A55" s="240"/>
      <c r="B55" s="238" t="s">
        <v>38</v>
      </c>
      <c r="C55" s="209"/>
      <c r="D55" s="209" t="s">
        <v>355</v>
      </c>
      <c r="E55" s="210">
        <v>1</v>
      </c>
      <c r="F55" s="230" t="s">
        <v>465</v>
      </c>
      <c r="G55" s="211">
        <v>5512.99</v>
      </c>
      <c r="H55" s="211">
        <v>1200.69</v>
      </c>
      <c r="I55" s="212">
        <f t="shared" si="6"/>
        <v>6713.68</v>
      </c>
      <c r="J55" s="213"/>
    </row>
    <row r="56" spans="1:10" ht="12.75" customHeight="1" x14ac:dyDescent="0.25">
      <c r="A56" s="240"/>
      <c r="B56" s="238" t="s">
        <v>38</v>
      </c>
      <c r="C56" s="209"/>
      <c r="D56" s="209" t="s">
        <v>355</v>
      </c>
      <c r="E56" s="210">
        <v>1</v>
      </c>
      <c r="F56" s="230" t="s">
        <v>466</v>
      </c>
      <c r="G56" s="211">
        <v>4762.33</v>
      </c>
      <c r="H56" s="211">
        <v>1200.69</v>
      </c>
      <c r="I56" s="212">
        <f t="shared" si="6"/>
        <v>5963.02</v>
      </c>
      <c r="J56" s="213"/>
    </row>
    <row r="57" spans="1:10" ht="12.75" customHeight="1" x14ac:dyDescent="0.25">
      <c r="A57" s="240"/>
      <c r="B57" s="238" t="s">
        <v>38</v>
      </c>
      <c r="C57" s="209"/>
      <c r="D57" s="209" t="s">
        <v>355</v>
      </c>
      <c r="E57" s="210">
        <v>1</v>
      </c>
      <c r="F57" s="230" t="s">
        <v>467</v>
      </c>
      <c r="G57" s="211">
        <v>5046.58</v>
      </c>
      <c r="H57" s="211">
        <v>1200.69</v>
      </c>
      <c r="I57" s="212">
        <f t="shared" si="6"/>
        <v>6247.27</v>
      </c>
      <c r="J57" s="213"/>
    </row>
    <row r="58" spans="1:10" ht="12.75" customHeight="1" x14ac:dyDescent="0.25">
      <c r="A58" s="240"/>
      <c r="B58" s="238" t="s">
        <v>38</v>
      </c>
      <c r="C58" s="209"/>
      <c r="D58" s="209" t="s">
        <v>355</v>
      </c>
      <c r="E58" s="210">
        <v>1</v>
      </c>
      <c r="F58" s="230" t="s">
        <v>468</v>
      </c>
      <c r="G58" s="211">
        <v>4712.03</v>
      </c>
      <c r="H58" s="211">
        <v>1200.69</v>
      </c>
      <c r="I58" s="212">
        <f t="shared" si="6"/>
        <v>5912.7199999999993</v>
      </c>
      <c r="J58" s="213"/>
    </row>
    <row r="59" spans="1:10" ht="12.75" customHeight="1" x14ac:dyDescent="0.25">
      <c r="A59" s="240"/>
      <c r="B59" s="238" t="s">
        <v>38</v>
      </c>
      <c r="C59" s="209"/>
      <c r="D59" s="209" t="s">
        <v>469</v>
      </c>
      <c r="E59" s="210">
        <v>1</v>
      </c>
      <c r="F59" s="230" t="s">
        <v>470</v>
      </c>
      <c r="G59" s="211">
        <v>0</v>
      </c>
      <c r="H59" s="211">
        <v>1200.69</v>
      </c>
      <c r="I59" s="212">
        <f t="shared" si="6"/>
        <v>1200.69</v>
      </c>
      <c r="J59" s="213"/>
    </row>
    <row r="60" spans="1:10" ht="15" customHeight="1" x14ac:dyDescent="0.25">
      <c r="A60" s="240"/>
      <c r="B60" s="238" t="s">
        <v>38</v>
      </c>
      <c r="C60" s="209"/>
      <c r="D60" s="209" t="s">
        <v>469</v>
      </c>
      <c r="E60" s="210">
        <v>1</v>
      </c>
      <c r="F60" s="230" t="s">
        <v>471</v>
      </c>
      <c r="G60" s="211">
        <v>0</v>
      </c>
      <c r="H60" s="211">
        <v>1200.69</v>
      </c>
      <c r="I60" s="212">
        <f t="shared" si="6"/>
        <v>1200.69</v>
      </c>
      <c r="J60" s="213"/>
    </row>
    <row r="61" spans="1:10" ht="15" customHeight="1" x14ac:dyDescent="0.25">
      <c r="A61" s="240"/>
      <c r="B61" s="238" t="s">
        <v>79</v>
      </c>
      <c r="C61" s="209"/>
      <c r="D61" s="209" t="s">
        <v>355</v>
      </c>
      <c r="E61" s="210">
        <v>1</v>
      </c>
      <c r="F61" s="230" t="s">
        <v>472</v>
      </c>
      <c r="G61" s="211">
        <v>8075.56</v>
      </c>
      <c r="H61" s="211">
        <v>732.55</v>
      </c>
      <c r="I61" s="212">
        <f t="shared" si="6"/>
        <v>8808.11</v>
      </c>
      <c r="J61" s="213"/>
    </row>
    <row r="62" spans="1:10" ht="15" customHeight="1" x14ac:dyDescent="0.25">
      <c r="A62" s="240"/>
      <c r="B62" s="238" t="s">
        <v>79</v>
      </c>
      <c r="C62" s="209"/>
      <c r="D62" s="209" t="s">
        <v>355</v>
      </c>
      <c r="E62" s="210">
        <v>1</v>
      </c>
      <c r="F62" s="230" t="s">
        <v>473</v>
      </c>
      <c r="G62" s="211">
        <v>5046.58</v>
      </c>
      <c r="H62" s="211">
        <v>732.55</v>
      </c>
      <c r="I62" s="212">
        <f t="shared" si="6"/>
        <v>5779.13</v>
      </c>
      <c r="J62" s="213"/>
    </row>
    <row r="63" spans="1:10" ht="15" customHeight="1" x14ac:dyDescent="0.25">
      <c r="A63" s="240"/>
      <c r="B63" s="238" t="s">
        <v>79</v>
      </c>
      <c r="C63" s="209"/>
      <c r="D63" s="209" t="s">
        <v>355</v>
      </c>
      <c r="E63" s="210">
        <v>1</v>
      </c>
      <c r="F63" s="230" t="s">
        <v>474</v>
      </c>
      <c r="G63" s="211">
        <v>5298.91</v>
      </c>
      <c r="H63" s="211">
        <v>732.55</v>
      </c>
      <c r="I63" s="212">
        <f t="shared" si="6"/>
        <v>6031.46</v>
      </c>
      <c r="J63" s="213"/>
    </row>
    <row r="64" spans="1:10" ht="15" customHeight="1" x14ac:dyDescent="0.25">
      <c r="A64" s="240"/>
      <c r="B64" s="238" t="s">
        <v>86</v>
      </c>
      <c r="C64" s="209"/>
      <c r="D64" s="209" t="s">
        <v>355</v>
      </c>
      <c r="E64" s="210">
        <v>1</v>
      </c>
      <c r="F64" s="230" t="s">
        <v>475</v>
      </c>
      <c r="G64" s="211">
        <v>2410.69</v>
      </c>
      <c r="H64" s="211">
        <v>436.04</v>
      </c>
      <c r="I64" s="212">
        <f t="shared" si="6"/>
        <v>2846.73</v>
      </c>
      <c r="J64" s="213"/>
    </row>
    <row r="65" spans="1:10" ht="15" customHeight="1" x14ac:dyDescent="0.25">
      <c r="A65" s="240"/>
      <c r="B65" s="238" t="s">
        <v>86</v>
      </c>
      <c r="C65" s="209"/>
      <c r="D65" s="209" t="s">
        <v>355</v>
      </c>
      <c r="E65" s="210">
        <v>1</v>
      </c>
      <c r="F65" s="230" t="s">
        <v>476</v>
      </c>
      <c r="G65" s="211">
        <v>2186.5700000000002</v>
      </c>
      <c r="H65" s="211">
        <v>436.04</v>
      </c>
      <c r="I65" s="212">
        <f t="shared" si="6"/>
        <v>2622.61</v>
      </c>
      <c r="J65" s="213"/>
    </row>
    <row r="66" spans="1:10" ht="15" customHeight="1" x14ac:dyDescent="0.25">
      <c r="A66" s="237"/>
      <c r="B66" s="238" t="s">
        <v>86</v>
      </c>
      <c r="C66" s="209"/>
      <c r="D66" s="209" t="s">
        <v>469</v>
      </c>
      <c r="E66" s="210">
        <v>1</v>
      </c>
      <c r="F66" s="230" t="s">
        <v>477</v>
      </c>
      <c r="G66" s="211">
        <v>0</v>
      </c>
      <c r="H66" s="211">
        <v>436.04</v>
      </c>
      <c r="I66" s="212">
        <f t="shared" si="6"/>
        <v>436.04</v>
      </c>
      <c r="J66" s="213"/>
    </row>
    <row r="67" spans="1:10" ht="15" customHeight="1" x14ac:dyDescent="0.25">
      <c r="A67" s="237"/>
      <c r="B67" s="238" t="s">
        <v>86</v>
      </c>
      <c r="C67" s="238"/>
      <c r="D67" s="208" t="s">
        <v>469</v>
      </c>
      <c r="E67" s="210">
        <v>1</v>
      </c>
      <c r="F67" s="232" t="s">
        <v>478</v>
      </c>
      <c r="G67" s="211">
        <v>0</v>
      </c>
      <c r="H67" s="211">
        <v>436.04</v>
      </c>
      <c r="I67" s="212">
        <f t="shared" si="6"/>
        <v>436.04</v>
      </c>
      <c r="J67" s="213"/>
    </row>
    <row r="68" spans="1:10" x14ac:dyDescent="0.25">
      <c r="A68" s="237"/>
      <c r="B68" s="238" t="s">
        <v>86</v>
      </c>
      <c r="C68" s="238"/>
      <c r="D68" s="208" t="s">
        <v>355</v>
      </c>
      <c r="E68" s="210">
        <v>1</v>
      </c>
      <c r="F68" s="232" t="s">
        <v>479</v>
      </c>
      <c r="G68" s="211">
        <v>5250.47</v>
      </c>
      <c r="H68" s="211">
        <v>436.04</v>
      </c>
      <c r="I68" s="212">
        <f t="shared" si="6"/>
        <v>5686.51</v>
      </c>
      <c r="J68" s="213"/>
    </row>
    <row r="69" spans="1:10" x14ac:dyDescent="0.25">
      <c r="A69" s="237"/>
      <c r="B69" s="238" t="s">
        <v>98</v>
      </c>
      <c r="C69" s="238"/>
      <c r="D69" s="208" t="s">
        <v>355</v>
      </c>
      <c r="E69" s="210">
        <v>1</v>
      </c>
      <c r="F69" s="239" t="s">
        <v>480</v>
      </c>
      <c r="G69" s="211">
        <v>2186.5700000000002</v>
      </c>
      <c r="H69" s="211">
        <v>401.16</v>
      </c>
      <c r="I69" s="212">
        <f t="shared" si="6"/>
        <v>2587.73</v>
      </c>
      <c r="J69" s="213"/>
    </row>
    <row r="70" spans="1:10" x14ac:dyDescent="0.25">
      <c r="A70" s="237"/>
      <c r="B70" s="238" t="s">
        <v>98</v>
      </c>
      <c r="C70" s="238"/>
      <c r="D70" s="208" t="s">
        <v>469</v>
      </c>
      <c r="E70" s="210">
        <v>1</v>
      </c>
      <c r="F70" s="239" t="s">
        <v>481</v>
      </c>
      <c r="G70" s="211">
        <v>0</v>
      </c>
      <c r="H70" s="211">
        <v>401.16</v>
      </c>
      <c r="I70" s="212">
        <f t="shared" si="6"/>
        <v>401.16</v>
      </c>
      <c r="J70" s="213"/>
    </row>
    <row r="71" spans="1:10" x14ac:dyDescent="0.25">
      <c r="A71" s="237"/>
      <c r="B71" s="241" t="s">
        <v>98</v>
      </c>
      <c r="C71" s="238"/>
      <c r="D71" s="208" t="s">
        <v>469</v>
      </c>
      <c r="E71" s="210">
        <v>1</v>
      </c>
      <c r="F71" s="239" t="s">
        <v>482</v>
      </c>
      <c r="G71" s="211">
        <v>0</v>
      </c>
      <c r="H71" s="211">
        <v>401.16</v>
      </c>
      <c r="I71" s="212">
        <f t="shared" si="6"/>
        <v>401.16</v>
      </c>
      <c r="J71" s="213"/>
    </row>
    <row r="72" spans="1:10" x14ac:dyDescent="0.25">
      <c r="A72" s="237"/>
      <c r="B72" s="241" t="s">
        <v>98</v>
      </c>
      <c r="C72" s="238"/>
      <c r="D72" s="208" t="s">
        <v>469</v>
      </c>
      <c r="E72" s="210">
        <v>1</v>
      </c>
      <c r="F72" s="239" t="s">
        <v>483</v>
      </c>
      <c r="G72" s="211">
        <v>0</v>
      </c>
      <c r="H72" s="211">
        <v>401.16</v>
      </c>
      <c r="I72" s="212">
        <f t="shared" si="6"/>
        <v>401.16</v>
      </c>
      <c r="J72" s="213"/>
    </row>
    <row r="73" spans="1:10" x14ac:dyDescent="0.25">
      <c r="A73" s="237"/>
      <c r="B73" s="241" t="s">
        <v>98</v>
      </c>
      <c r="C73" s="238"/>
      <c r="D73" s="208" t="s">
        <v>469</v>
      </c>
      <c r="E73" s="210">
        <v>1</v>
      </c>
      <c r="F73" s="239" t="s">
        <v>484</v>
      </c>
      <c r="G73" s="211">
        <v>0</v>
      </c>
      <c r="H73" s="211">
        <v>401.16</v>
      </c>
      <c r="I73" s="212">
        <f t="shared" si="6"/>
        <v>401.16</v>
      </c>
      <c r="J73" s="213"/>
    </row>
    <row r="74" spans="1:10" x14ac:dyDescent="0.25">
      <c r="A74" s="237"/>
      <c r="B74" s="241" t="s">
        <v>98</v>
      </c>
      <c r="C74" s="238"/>
      <c r="D74" s="208" t="s">
        <v>469</v>
      </c>
      <c r="E74" s="210">
        <v>1</v>
      </c>
      <c r="F74" s="239" t="s">
        <v>485</v>
      </c>
      <c r="G74" s="211">
        <v>0</v>
      </c>
      <c r="H74" s="211">
        <v>401.16</v>
      </c>
      <c r="I74" s="212">
        <f t="shared" si="6"/>
        <v>401.16</v>
      </c>
      <c r="J74" s="213"/>
    </row>
    <row r="75" spans="1:10" x14ac:dyDescent="0.25">
      <c r="A75" s="237"/>
      <c r="B75" s="241" t="s">
        <v>98</v>
      </c>
      <c r="C75" s="238"/>
      <c r="D75" s="208" t="s">
        <v>469</v>
      </c>
      <c r="E75" s="210">
        <v>1</v>
      </c>
      <c r="F75" s="239" t="s">
        <v>486</v>
      </c>
      <c r="G75" s="211">
        <v>0</v>
      </c>
      <c r="H75" s="211">
        <v>401.16</v>
      </c>
      <c r="I75" s="212">
        <f t="shared" si="6"/>
        <v>401.16</v>
      </c>
      <c r="J75" s="213"/>
    </row>
    <row r="76" spans="1:10" ht="45" x14ac:dyDescent="0.25">
      <c r="A76" s="216" t="s">
        <v>487</v>
      </c>
      <c r="B76" s="216" t="s">
        <v>488</v>
      </c>
      <c r="C76" s="217" t="s">
        <v>489</v>
      </c>
      <c r="D76" s="217" t="s">
        <v>490</v>
      </c>
      <c r="E76" s="217" t="s">
        <v>491</v>
      </c>
      <c r="F76" s="233"/>
      <c r="G76" s="217" t="s">
        <v>492</v>
      </c>
      <c r="H76" s="217" t="s">
        <v>493</v>
      </c>
      <c r="I76" s="217" t="s">
        <v>494</v>
      </c>
      <c r="J76" s="213"/>
    </row>
    <row r="77" spans="1:10" x14ac:dyDescent="0.25">
      <c r="A77" s="219" t="s">
        <v>495</v>
      </c>
      <c r="B77" s="234" t="s">
        <v>38</v>
      </c>
      <c r="C77" s="220">
        <f ca="1">SUMIFS($E$44:$E$78,$B$44:$B$78,"FGS-1",$D$44:$D$78,"&lt;&gt;VAGO")</f>
        <v>20</v>
      </c>
      <c r="D77" s="220">
        <f ca="1">SUMIFS($E$44:$E$78,$B$44:$B$78,"FGS-1",$D$44:$D$78,"VAGO")</f>
        <v>0</v>
      </c>
      <c r="E77" s="220">
        <f t="shared" ref="E77:E82" ca="1" si="7">C77+D77</f>
        <v>20</v>
      </c>
      <c r="F77" s="221"/>
      <c r="G77" s="212">
        <f>SUMIF($B$44:$B$63,"FGS-1",$G$44:$G$63)</f>
        <v>92192.830000000016</v>
      </c>
      <c r="H77" s="212">
        <f>SUMIF($B$44:$B$63,"FGS-1",$H$44:$H$63)</f>
        <v>20411.73</v>
      </c>
      <c r="I77" s="212">
        <f>SUMIF($B$44:$B$63,"FGS-1",$I$44:$I$63)</f>
        <v>112604.56000000003</v>
      </c>
      <c r="J77" s="213"/>
    </row>
    <row r="78" spans="1:10" x14ac:dyDescent="0.25">
      <c r="A78" s="219" t="s">
        <v>496</v>
      </c>
      <c r="B78" s="234" t="s">
        <v>497</v>
      </c>
      <c r="C78" s="220">
        <f>SUMIFS($E$44:$E$78,$B$44:$B$78,"FGS-2",$D$44:$D$78,"&lt;&gt;VAGO")</f>
        <v>3</v>
      </c>
      <c r="D78" s="220">
        <f>SUMIFS($E$44:$E$78,$B$44:$B$78,"FGS-2",$D$44:$D$78,"VAGO")</f>
        <v>0</v>
      </c>
      <c r="E78" s="220">
        <f t="shared" si="7"/>
        <v>3</v>
      </c>
      <c r="F78" s="224"/>
      <c r="G78" s="212">
        <f>SUMIF($B$64:$B$66,"FGS-2",$G$64:$G$66)</f>
        <v>0</v>
      </c>
      <c r="H78" s="212">
        <f>SUMIF($B$64:$B$66,"FGS-2",$H$64:$H$66)</f>
        <v>0</v>
      </c>
      <c r="I78" s="212">
        <f>SUMIF($B$64:$B$66,"FGS-2",$I$64:$I$66)</f>
        <v>0</v>
      </c>
      <c r="J78" s="213"/>
    </row>
    <row r="79" spans="1:10" x14ac:dyDescent="0.25">
      <c r="A79" s="219" t="s">
        <v>498</v>
      </c>
      <c r="B79" s="234" t="s">
        <v>499</v>
      </c>
      <c r="C79" s="220">
        <f>SUMIFS($E$44:$E$78,$B$44:$B$78,"FGS-3",$D$44:$D$78,"&lt;&gt;VAGO")</f>
        <v>0</v>
      </c>
      <c r="D79" s="220">
        <f>SUMIFS($E$44:$E$78,$B$44:$B$78,"FGS-3",$D$44:$D$78,"VAGO")</f>
        <v>0</v>
      </c>
      <c r="E79" s="220">
        <f t="shared" si="7"/>
        <v>0</v>
      </c>
      <c r="F79" s="224"/>
      <c r="G79" s="212">
        <f>SUMIF($B$44:$B$78,"FGS-3",$G$44:$G$78)</f>
        <v>0</v>
      </c>
      <c r="H79" s="212">
        <f>SUMIF($B$44:$B$78,"FGS-3",$G$44:$G$78)</f>
        <v>0</v>
      </c>
      <c r="I79" s="212">
        <f>SUMIF($B$44:$B$78,"FGS-3",$G$44:$G$78)</f>
        <v>0</v>
      </c>
      <c r="J79" s="213"/>
    </row>
    <row r="80" spans="1:10" x14ac:dyDescent="0.25">
      <c r="A80" s="225" t="s">
        <v>500</v>
      </c>
      <c r="B80" s="242" t="s">
        <v>501</v>
      </c>
      <c r="C80" s="220">
        <f>SUMIFS($E$44:$E$78,$B$44:$B$78,"FGA-1",$D$44:$D$78,"&lt;&gt;VAGO")</f>
        <v>5</v>
      </c>
      <c r="D80" s="220">
        <f>SUMIFS($E$44:$E$78,$B$44:$B$78,"FGA-1",$D$44:$D$78,"VAGO")</f>
        <v>0</v>
      </c>
      <c r="E80" s="220">
        <f t="shared" si="7"/>
        <v>5</v>
      </c>
      <c r="F80" s="226"/>
      <c r="G80" s="212">
        <f>SUMIF($B$67:$B$71,"FGA-1",$G$67:$G$71)</f>
        <v>5250.47</v>
      </c>
      <c r="H80" s="212">
        <f>SUMIF($B$67:$B$71,"FGA-1",$H$67:$H$71)</f>
        <v>872.08</v>
      </c>
      <c r="I80" s="212">
        <f>SUMIF($B$67:$B$71,"FGA-1",$I$67:$I$71)</f>
        <v>6122.55</v>
      </c>
      <c r="J80" s="213"/>
    </row>
    <row r="81" spans="1:10" x14ac:dyDescent="0.25">
      <c r="A81" s="219" t="s">
        <v>502</v>
      </c>
      <c r="B81" s="234" t="s">
        <v>98</v>
      </c>
      <c r="C81" s="220">
        <f>SUMIFS($E$44:$E$78,$B$44:$B$78,"FGA-2",$D$44:$D$78,"&lt;&gt;VAGO")</f>
        <v>7</v>
      </c>
      <c r="D81" s="220">
        <f>SUMIFS($E$44:$E$78,$B$44:$B$78,"FGA-2",$D$44:$D$78,"VAGO")</f>
        <v>0</v>
      </c>
      <c r="E81" s="220">
        <f t="shared" si="7"/>
        <v>7</v>
      </c>
      <c r="F81" s="226"/>
      <c r="G81" s="212">
        <f>SUMIF($B$72:$B$78,"FGA-2",$G$72:$G$78)</f>
        <v>0</v>
      </c>
      <c r="H81" s="212">
        <f>SUMIF($B$72:$B$78,"FGA-2",$H$72:$H$78)</f>
        <v>1604.64</v>
      </c>
      <c r="I81" s="212">
        <f>SUMIF($B$72:$B$78,"FGA-2",$I$72:$I$78)</f>
        <v>1604.64</v>
      </c>
      <c r="J81" s="213"/>
    </row>
    <row r="82" spans="1:10" x14ac:dyDescent="0.25">
      <c r="A82" s="219" t="s">
        <v>503</v>
      </c>
      <c r="B82" s="234" t="s">
        <v>504</v>
      </c>
      <c r="C82" s="220">
        <f>SUMIFS($E$44:$E$78,$B$44:$B$78,"FGA-3",$D$44:$D$78,"&lt;&gt;VAGO")</f>
        <v>0</v>
      </c>
      <c r="D82" s="220">
        <f>SUMIFS($E$44:$E$78,$B$44:$B$78,"FGA-3",$D$44:$D$78,"VAGO")</f>
        <v>0</v>
      </c>
      <c r="E82" s="220">
        <f t="shared" si="7"/>
        <v>0</v>
      </c>
      <c r="F82" s="224"/>
      <c r="G82" s="212">
        <f>SUMIF($B$44:$B$78,"FGA-3",$G$44:$G$78)</f>
        <v>0</v>
      </c>
      <c r="H82" s="212">
        <f>SUMIF($B$44:$B$78,"FGA-3",$G$44:$G$78)</f>
        <v>0</v>
      </c>
      <c r="I82" s="212">
        <f>SUMIF($B$44:$B$78,"FGA-3",$G$44:$G$78)</f>
        <v>0</v>
      </c>
      <c r="J82" s="213"/>
    </row>
    <row r="83" spans="1:10" ht="30" x14ac:dyDescent="0.25">
      <c r="A83" s="216" t="s">
        <v>505</v>
      </c>
      <c r="B83" s="233"/>
      <c r="C83" s="217">
        <f t="shared" ref="C83:E83" ca="1" si="8">SUM(C77:C82)</f>
        <v>35</v>
      </c>
      <c r="D83" s="217">
        <f t="shared" ca="1" si="8"/>
        <v>0</v>
      </c>
      <c r="E83" s="217">
        <f t="shared" ca="1" si="8"/>
        <v>35</v>
      </c>
      <c r="F83" s="233"/>
      <c r="G83" s="235">
        <f>SUM(G77:G82)</f>
        <v>97443.300000000017</v>
      </c>
      <c r="H83" s="235">
        <f>SUM(H77:H82)</f>
        <v>22888.45</v>
      </c>
      <c r="I83" s="235">
        <f>SUM(I77:I82)</f>
        <v>120331.75000000003</v>
      </c>
      <c r="J83" s="213"/>
    </row>
    <row r="84" spans="1:10" x14ac:dyDescent="0.25">
      <c r="A84" s="223"/>
      <c r="B84" s="223"/>
      <c r="C84" s="223"/>
      <c r="D84" s="223"/>
      <c r="E84" s="223"/>
      <c r="F84" s="223"/>
      <c r="G84" s="223"/>
      <c r="H84" s="223"/>
      <c r="I84" s="229"/>
      <c r="J84" s="229"/>
    </row>
    <row r="85" spans="1:10" ht="60" x14ac:dyDescent="0.25">
      <c r="A85" s="216"/>
      <c r="B85" s="216"/>
      <c r="C85" s="217" t="s">
        <v>506</v>
      </c>
      <c r="D85" s="217" t="s">
        <v>507</v>
      </c>
      <c r="E85" s="217" t="s">
        <v>508</v>
      </c>
      <c r="F85" s="218"/>
      <c r="G85" s="217" t="s">
        <v>509</v>
      </c>
      <c r="H85" s="217" t="s">
        <v>510</v>
      </c>
      <c r="I85" s="217" t="s">
        <v>511</v>
      </c>
      <c r="J85" s="229"/>
    </row>
    <row r="86" spans="1:10" ht="30" x14ac:dyDescent="0.25">
      <c r="A86" s="216" t="s">
        <v>512</v>
      </c>
      <c r="B86" s="218"/>
      <c r="C86" s="217">
        <f ca="1">SUM(C23+C37+C83)</f>
        <v>46</v>
      </c>
      <c r="D86" s="217">
        <f ca="1">SUM(D23+D37+D83)</f>
        <v>0</v>
      </c>
      <c r="E86" s="217">
        <f ca="1">SUM(E23+E37+E83)</f>
        <v>46</v>
      </c>
      <c r="F86" s="218"/>
      <c r="G86" s="235">
        <f ca="1">SUM(H23+G37+G83)</f>
        <v>185959.39</v>
      </c>
      <c r="H86" s="235">
        <f ca="1">SUM(I23+H37+H83)</f>
        <v>68541.39</v>
      </c>
      <c r="I86" s="235">
        <f ca="1">SUM(J23+I37+I83)</f>
        <v>254500.78000000003</v>
      </c>
      <c r="J86" s="229"/>
    </row>
    <row r="87" spans="1:10" x14ac:dyDescent="0.25">
      <c r="A87" s="223"/>
      <c r="B87" s="223"/>
      <c r="C87" s="223"/>
      <c r="D87" s="223"/>
      <c r="E87" s="223"/>
      <c r="F87" s="223"/>
      <c r="G87" s="223"/>
      <c r="H87" s="223"/>
      <c r="I87" s="229"/>
      <c r="J87" s="229"/>
    </row>
    <row r="88" spans="1:10" x14ac:dyDescent="0.25">
      <c r="A88" s="271" t="s">
        <v>513</v>
      </c>
      <c r="B88" s="264"/>
      <c r="C88" s="264"/>
      <c r="D88" s="264"/>
      <c r="E88" s="264"/>
      <c r="F88" s="265"/>
      <c r="G88" s="213"/>
      <c r="H88" s="223"/>
      <c r="I88" s="223"/>
      <c r="J88" s="223"/>
    </row>
    <row r="89" spans="1:10" x14ac:dyDescent="0.25">
      <c r="A89" s="272" t="s">
        <v>514</v>
      </c>
      <c r="B89" s="264"/>
      <c r="C89" s="264"/>
      <c r="D89" s="264"/>
      <c r="E89" s="264"/>
      <c r="F89" s="265"/>
      <c r="G89" s="213"/>
      <c r="H89" s="223"/>
      <c r="I89" s="223"/>
      <c r="J89" s="223"/>
    </row>
    <row r="90" spans="1:10" x14ac:dyDescent="0.25">
      <c r="A90" s="272" t="s">
        <v>515</v>
      </c>
      <c r="B90" s="264"/>
      <c r="C90" s="264"/>
      <c r="D90" s="264"/>
      <c r="E90" s="264"/>
      <c r="F90" s="265"/>
      <c r="G90" s="213"/>
      <c r="H90" s="223"/>
      <c r="I90" s="223"/>
      <c r="J90" s="223"/>
    </row>
    <row r="91" spans="1:10" x14ac:dyDescent="0.25">
      <c r="A91" s="273" t="s">
        <v>516</v>
      </c>
      <c r="B91" s="264"/>
      <c r="C91" s="264"/>
      <c r="D91" s="264"/>
      <c r="E91" s="264"/>
      <c r="F91" s="265"/>
      <c r="G91" s="213"/>
      <c r="H91" s="223"/>
      <c r="I91" s="223"/>
      <c r="J91" s="223"/>
    </row>
    <row r="92" spans="1:10" x14ac:dyDescent="0.25">
      <c r="A92" s="273" t="s">
        <v>517</v>
      </c>
      <c r="B92" s="264"/>
      <c r="C92" s="264"/>
      <c r="D92" s="264"/>
      <c r="E92" s="264"/>
      <c r="F92" s="265"/>
      <c r="G92" s="213"/>
      <c r="H92" s="223"/>
      <c r="I92" s="223"/>
      <c r="J92" s="223"/>
    </row>
    <row r="93" spans="1:10" x14ac:dyDescent="0.25">
      <c r="A93" s="273" t="s">
        <v>518</v>
      </c>
      <c r="B93" s="264"/>
      <c r="C93" s="264"/>
      <c r="D93" s="264"/>
      <c r="E93" s="264"/>
      <c r="F93" s="265"/>
      <c r="G93" s="213"/>
      <c r="H93" s="223"/>
      <c r="I93" s="223"/>
      <c r="J93" s="223"/>
    </row>
    <row r="94" spans="1:10" x14ac:dyDescent="0.25">
      <c r="A94" s="273"/>
      <c r="B94" s="264"/>
      <c r="C94" s="264"/>
      <c r="D94" s="264"/>
      <c r="E94" s="264"/>
      <c r="F94" s="265"/>
      <c r="G94" s="213"/>
      <c r="H94" s="223"/>
      <c r="I94" s="223"/>
      <c r="J94" s="223"/>
    </row>
    <row r="95" spans="1:10" x14ac:dyDescent="0.25">
      <c r="A95" s="273"/>
      <c r="B95" s="264"/>
      <c r="C95" s="264"/>
      <c r="D95" s="264"/>
      <c r="E95" s="264"/>
      <c r="F95" s="265"/>
      <c r="G95" s="213"/>
      <c r="H95" s="223"/>
      <c r="I95" s="223"/>
      <c r="J95" s="223"/>
    </row>
    <row r="96" spans="1:10" x14ac:dyDescent="0.25">
      <c r="A96" s="270"/>
      <c r="B96" s="264"/>
      <c r="C96" s="264"/>
      <c r="D96" s="264"/>
      <c r="E96" s="264"/>
      <c r="F96" s="265"/>
      <c r="G96" s="213"/>
      <c r="H96" s="223"/>
      <c r="I96" s="223"/>
      <c r="J96" s="223"/>
    </row>
    <row r="97" spans="1:10" x14ac:dyDescent="0.25">
      <c r="A97" s="270"/>
      <c r="B97" s="264"/>
      <c r="C97" s="264"/>
      <c r="D97" s="264"/>
      <c r="E97" s="264"/>
      <c r="F97" s="265"/>
      <c r="G97" s="213"/>
      <c r="H97" s="223"/>
      <c r="I97" s="223"/>
      <c r="J97" s="223"/>
    </row>
    <row r="98" spans="1:10" x14ac:dyDescent="0.25">
      <c r="A98" s="270"/>
      <c r="B98" s="264"/>
      <c r="C98" s="264"/>
      <c r="D98" s="264"/>
      <c r="E98" s="264"/>
      <c r="F98" s="265"/>
      <c r="G98" s="213"/>
      <c r="H98" s="223"/>
      <c r="I98" s="223"/>
      <c r="J98" s="223"/>
    </row>
    <row r="99" spans="1:10" x14ac:dyDescent="0.25">
      <c r="A99" s="270"/>
      <c r="B99" s="264"/>
      <c r="C99" s="264"/>
      <c r="D99" s="264"/>
      <c r="E99" s="264"/>
      <c r="F99" s="265"/>
      <c r="G99" s="213"/>
      <c r="H99" s="223"/>
      <c r="I99" s="223"/>
      <c r="J99" s="223"/>
    </row>
    <row r="100" spans="1:10" x14ac:dyDescent="0.25">
      <c r="A100" s="270"/>
      <c r="B100" s="264"/>
      <c r="C100" s="264"/>
      <c r="D100" s="264"/>
      <c r="E100" s="264"/>
      <c r="F100" s="265"/>
      <c r="G100" s="213"/>
      <c r="H100" s="223"/>
      <c r="I100" s="223"/>
      <c r="J100" s="223"/>
    </row>
    <row r="101" spans="1:10" x14ac:dyDescent="0.25">
      <c r="A101" s="275"/>
      <c r="B101" s="267"/>
      <c r="C101" s="267"/>
      <c r="D101" s="267"/>
      <c r="E101" s="267"/>
      <c r="F101" s="267"/>
      <c r="G101" s="213"/>
      <c r="H101" s="223"/>
      <c r="I101" s="223"/>
      <c r="J101" s="223"/>
    </row>
    <row r="102" spans="1:10" x14ac:dyDescent="0.25">
      <c r="A102" s="271" t="s">
        <v>519</v>
      </c>
      <c r="B102" s="264"/>
      <c r="C102" s="264"/>
      <c r="D102" s="264"/>
      <c r="E102" s="264"/>
      <c r="F102" s="265"/>
      <c r="G102" s="213"/>
      <c r="H102" s="223"/>
      <c r="I102" s="223"/>
      <c r="J102" s="223"/>
    </row>
    <row r="103" spans="1:10" x14ac:dyDescent="0.25">
      <c r="A103" s="276" t="s">
        <v>520</v>
      </c>
      <c r="B103" s="264"/>
      <c r="C103" s="264"/>
      <c r="D103" s="264"/>
      <c r="E103" s="264"/>
      <c r="F103" s="265"/>
      <c r="G103" s="213"/>
      <c r="H103" s="223"/>
      <c r="I103" s="223"/>
      <c r="J103" s="223"/>
    </row>
    <row r="104" spans="1:10" x14ac:dyDescent="0.25">
      <c r="A104" s="274" t="s">
        <v>521</v>
      </c>
      <c r="B104" s="264"/>
      <c r="C104" s="264"/>
      <c r="D104" s="264"/>
      <c r="E104" s="264"/>
      <c r="F104" s="265"/>
      <c r="G104" s="213"/>
      <c r="H104" s="223"/>
      <c r="I104" s="223"/>
      <c r="J104" s="223"/>
    </row>
    <row r="105" spans="1:10" x14ac:dyDescent="0.25">
      <c r="A105" s="274" t="s">
        <v>522</v>
      </c>
      <c r="B105" s="264"/>
      <c r="C105" s="264"/>
      <c r="D105" s="264"/>
      <c r="E105" s="264"/>
      <c r="F105" s="265"/>
      <c r="G105" s="213"/>
      <c r="H105" s="223"/>
      <c r="I105" s="223"/>
      <c r="J105" s="223"/>
    </row>
    <row r="106" spans="1:10" x14ac:dyDescent="0.25">
      <c r="A106" s="274" t="s">
        <v>523</v>
      </c>
      <c r="B106" s="264"/>
      <c r="C106" s="264"/>
      <c r="D106" s="264"/>
      <c r="E106" s="264"/>
      <c r="F106" s="265"/>
      <c r="G106" s="213"/>
      <c r="H106" s="223"/>
      <c r="I106" s="223"/>
      <c r="J106" s="223"/>
    </row>
    <row r="107" spans="1:10" x14ac:dyDescent="0.25">
      <c r="A107" s="274" t="s">
        <v>524</v>
      </c>
      <c r="B107" s="264"/>
      <c r="C107" s="264"/>
      <c r="D107" s="264"/>
      <c r="E107" s="264"/>
      <c r="F107" s="265"/>
      <c r="G107" s="213"/>
      <c r="H107" s="223"/>
      <c r="I107" s="223"/>
      <c r="J107" s="223"/>
    </row>
    <row r="108" spans="1:10" x14ac:dyDescent="0.25">
      <c r="A108" s="274" t="s">
        <v>525</v>
      </c>
      <c r="B108" s="264"/>
      <c r="C108" s="264"/>
      <c r="D108" s="264"/>
      <c r="E108" s="264"/>
      <c r="F108" s="265"/>
      <c r="G108" s="213"/>
      <c r="H108" s="223"/>
      <c r="I108" s="223"/>
      <c r="J108" s="223"/>
    </row>
    <row r="109" spans="1:10" x14ac:dyDescent="0.25">
      <c r="A109" s="274" t="s">
        <v>526</v>
      </c>
      <c r="B109" s="264"/>
      <c r="C109" s="264"/>
      <c r="D109" s="264"/>
      <c r="E109" s="264"/>
      <c r="F109" s="265"/>
      <c r="G109" s="213"/>
      <c r="H109" s="223"/>
      <c r="I109" s="223"/>
      <c r="J109" s="223"/>
    </row>
    <row r="110" spans="1:10" x14ac:dyDescent="0.25">
      <c r="A110" s="274" t="s">
        <v>527</v>
      </c>
      <c r="B110" s="264"/>
      <c r="C110" s="264"/>
      <c r="D110" s="264"/>
      <c r="E110" s="264"/>
      <c r="F110" s="265"/>
      <c r="G110" s="213"/>
      <c r="H110" s="223"/>
      <c r="I110" s="223"/>
      <c r="J110" s="223"/>
    </row>
    <row r="111" spans="1:10" x14ac:dyDescent="0.25">
      <c r="A111" s="274" t="s">
        <v>528</v>
      </c>
      <c r="B111" s="264"/>
      <c r="C111" s="264"/>
      <c r="D111" s="264"/>
      <c r="E111" s="264"/>
      <c r="F111" s="265"/>
      <c r="G111" s="213"/>
      <c r="H111" s="223"/>
      <c r="I111" s="223"/>
      <c r="J111" s="223"/>
    </row>
    <row r="112" spans="1:10" x14ac:dyDescent="0.25">
      <c r="A112" s="274" t="s">
        <v>529</v>
      </c>
      <c r="B112" s="264"/>
      <c r="C112" s="264"/>
      <c r="D112" s="264"/>
      <c r="E112" s="264"/>
      <c r="F112" s="265"/>
      <c r="G112" s="213"/>
      <c r="H112" s="223"/>
      <c r="I112" s="223"/>
      <c r="J112" s="223"/>
    </row>
    <row r="113" spans="1:10" x14ac:dyDescent="0.25">
      <c r="A113" s="274" t="s">
        <v>530</v>
      </c>
      <c r="B113" s="264"/>
      <c r="C113" s="264"/>
      <c r="D113" s="264"/>
      <c r="E113" s="264"/>
      <c r="F113" s="265"/>
      <c r="G113" s="213"/>
      <c r="H113" s="223"/>
      <c r="I113" s="223"/>
      <c r="J113" s="223"/>
    </row>
    <row r="114" spans="1:10" x14ac:dyDescent="0.25">
      <c r="A114" s="274" t="s">
        <v>531</v>
      </c>
      <c r="B114" s="264"/>
      <c r="C114" s="264"/>
      <c r="D114" s="264"/>
      <c r="E114" s="264"/>
      <c r="F114" s="265"/>
      <c r="G114" s="213"/>
      <c r="H114" s="223"/>
      <c r="I114" s="223"/>
      <c r="J114" s="223"/>
    </row>
    <row r="115" spans="1:10" x14ac:dyDescent="0.25">
      <c r="A115" s="274" t="s">
        <v>532</v>
      </c>
      <c r="B115" s="264"/>
      <c r="C115" s="264"/>
      <c r="D115" s="264"/>
      <c r="E115" s="264"/>
      <c r="F115" s="265"/>
      <c r="G115" s="213"/>
      <c r="H115" s="223"/>
      <c r="I115" s="223"/>
      <c r="J115" s="223"/>
    </row>
    <row r="116" spans="1:10" x14ac:dyDescent="0.25">
      <c r="A116" s="274" t="s">
        <v>533</v>
      </c>
      <c r="B116" s="264"/>
      <c r="C116" s="264"/>
      <c r="D116" s="264"/>
      <c r="E116" s="264"/>
      <c r="F116" s="265"/>
      <c r="G116" s="213"/>
      <c r="H116" s="223"/>
      <c r="I116" s="223"/>
      <c r="J116" s="223"/>
    </row>
    <row r="117" spans="1:10" x14ac:dyDescent="0.25">
      <c r="A117" s="274" t="s">
        <v>534</v>
      </c>
      <c r="B117" s="264"/>
      <c r="C117" s="264"/>
      <c r="D117" s="264"/>
      <c r="E117" s="264"/>
      <c r="F117" s="265"/>
      <c r="G117" s="213"/>
      <c r="H117" s="223"/>
      <c r="I117" s="223"/>
      <c r="J117" s="223"/>
    </row>
    <row r="118" spans="1:10" x14ac:dyDescent="0.25">
      <c r="A118" s="274" t="s">
        <v>535</v>
      </c>
      <c r="B118" s="264"/>
      <c r="C118" s="264"/>
      <c r="D118" s="264"/>
      <c r="E118" s="264"/>
      <c r="F118" s="265"/>
      <c r="G118" s="213"/>
      <c r="H118" s="223"/>
      <c r="I118" s="223"/>
      <c r="J118" s="223"/>
    </row>
    <row r="119" spans="1:10" x14ac:dyDescent="0.25">
      <c r="A119" s="274" t="s">
        <v>536</v>
      </c>
      <c r="B119" s="264"/>
      <c r="C119" s="264"/>
      <c r="D119" s="264"/>
      <c r="E119" s="264"/>
      <c r="F119" s="265"/>
      <c r="G119" s="213"/>
      <c r="H119" s="223"/>
      <c r="I119" s="223"/>
      <c r="J119" s="223"/>
    </row>
    <row r="120" spans="1:10" x14ac:dyDescent="0.25">
      <c r="A120" s="274" t="s">
        <v>537</v>
      </c>
      <c r="B120" s="264"/>
      <c r="C120" s="264"/>
      <c r="D120" s="264"/>
      <c r="E120" s="264"/>
      <c r="F120" s="265"/>
      <c r="G120" s="213"/>
      <c r="H120" s="223"/>
      <c r="I120" s="223"/>
      <c r="J120" s="223"/>
    </row>
    <row r="121" spans="1:10" x14ac:dyDescent="0.25">
      <c r="A121" s="274" t="s">
        <v>538</v>
      </c>
      <c r="B121" s="264"/>
      <c r="C121" s="264"/>
      <c r="D121" s="264"/>
      <c r="E121" s="264"/>
      <c r="F121" s="265"/>
      <c r="G121" s="213"/>
      <c r="H121" s="223"/>
      <c r="I121" s="223"/>
      <c r="J121" s="223"/>
    </row>
    <row r="122" spans="1:10" x14ac:dyDescent="0.25">
      <c r="A122" s="274" t="s">
        <v>539</v>
      </c>
      <c r="B122" s="264"/>
      <c r="C122" s="264"/>
      <c r="D122" s="264"/>
      <c r="E122" s="264"/>
      <c r="F122" s="265"/>
      <c r="G122" s="213"/>
      <c r="H122" s="223"/>
      <c r="I122" s="223"/>
      <c r="J122" s="223"/>
    </row>
    <row r="123" spans="1:10" x14ac:dyDescent="0.25">
      <c r="A123" s="274" t="s">
        <v>540</v>
      </c>
      <c r="B123" s="264"/>
      <c r="C123" s="264"/>
      <c r="D123" s="264"/>
      <c r="E123" s="264"/>
      <c r="F123" s="265"/>
      <c r="G123" s="213"/>
      <c r="H123" s="223"/>
      <c r="I123" s="223"/>
      <c r="J123" s="223"/>
    </row>
    <row r="124" spans="1:10" x14ac:dyDescent="0.25">
      <c r="A124" s="274" t="s">
        <v>541</v>
      </c>
      <c r="B124" s="264"/>
      <c r="C124" s="264"/>
      <c r="D124" s="264"/>
      <c r="E124" s="264"/>
      <c r="F124" s="265"/>
      <c r="G124" s="213"/>
      <c r="H124" s="223"/>
      <c r="I124" s="223"/>
      <c r="J124" s="223"/>
    </row>
    <row r="125" spans="1:10" x14ac:dyDescent="0.25">
      <c r="A125" s="274" t="s">
        <v>542</v>
      </c>
      <c r="B125" s="264"/>
      <c r="C125" s="264"/>
      <c r="D125" s="264"/>
      <c r="E125" s="264"/>
      <c r="F125" s="265"/>
      <c r="G125" s="213"/>
      <c r="H125" s="223"/>
      <c r="I125" s="223"/>
      <c r="J125" s="223"/>
    </row>
    <row r="126" spans="1:10" x14ac:dyDescent="0.25">
      <c r="A126" s="274" t="s">
        <v>543</v>
      </c>
      <c r="B126" s="264"/>
      <c r="C126" s="264"/>
      <c r="D126" s="264"/>
      <c r="E126" s="264"/>
      <c r="F126" s="265"/>
      <c r="G126" s="213"/>
      <c r="H126" s="223"/>
      <c r="I126" s="223"/>
      <c r="J126" s="223"/>
    </row>
    <row r="127" spans="1:10" x14ac:dyDescent="0.25">
      <c r="A127" s="274" t="s">
        <v>544</v>
      </c>
      <c r="B127" s="264"/>
      <c r="C127" s="264"/>
      <c r="D127" s="264"/>
      <c r="E127" s="264"/>
      <c r="F127" s="265"/>
      <c r="G127" s="213"/>
      <c r="H127" s="223"/>
      <c r="I127" s="223"/>
      <c r="J127" s="223"/>
    </row>
    <row r="128" spans="1:10" x14ac:dyDescent="0.25">
      <c r="A128" s="274" t="s">
        <v>545</v>
      </c>
      <c r="B128" s="264"/>
      <c r="C128" s="264"/>
      <c r="D128" s="264"/>
      <c r="E128" s="264"/>
      <c r="F128" s="265"/>
      <c r="G128" s="213"/>
      <c r="H128" s="223"/>
      <c r="I128" s="223"/>
      <c r="J128" s="223"/>
    </row>
    <row r="129" spans="1:10" x14ac:dyDescent="0.25">
      <c r="A129" s="274" t="s">
        <v>546</v>
      </c>
      <c r="B129" s="264"/>
      <c r="C129" s="264"/>
      <c r="D129" s="264"/>
      <c r="E129" s="264"/>
      <c r="F129" s="265"/>
      <c r="G129" s="213"/>
      <c r="H129" s="223"/>
      <c r="I129" s="223"/>
      <c r="J129" s="223"/>
    </row>
    <row r="130" spans="1:10" x14ac:dyDescent="0.25">
      <c r="A130" s="274" t="s">
        <v>547</v>
      </c>
      <c r="B130" s="264"/>
      <c r="C130" s="264"/>
      <c r="D130" s="264"/>
      <c r="E130" s="264"/>
      <c r="F130" s="265"/>
      <c r="G130" s="213"/>
      <c r="H130" s="223"/>
      <c r="I130" s="223"/>
      <c r="J130" s="223"/>
    </row>
    <row r="131" spans="1:10" x14ac:dyDescent="0.25">
      <c r="A131" s="274" t="s">
        <v>548</v>
      </c>
      <c r="B131" s="264"/>
      <c r="C131" s="264"/>
      <c r="D131" s="264"/>
      <c r="E131" s="264"/>
      <c r="F131" s="265"/>
      <c r="G131" s="213"/>
      <c r="H131" s="223"/>
      <c r="I131" s="223"/>
      <c r="J131" s="223"/>
    </row>
    <row r="132" spans="1:10" x14ac:dyDescent="0.25">
      <c r="A132" s="274" t="s">
        <v>549</v>
      </c>
      <c r="B132" s="264"/>
      <c r="C132" s="264"/>
      <c r="D132" s="264"/>
      <c r="E132" s="264"/>
      <c r="F132" s="265"/>
      <c r="G132" s="213"/>
      <c r="H132" s="223"/>
      <c r="I132" s="223"/>
      <c r="J132" s="223"/>
    </row>
    <row r="133" spans="1:10" x14ac:dyDescent="0.25">
      <c r="A133" s="274" t="s">
        <v>550</v>
      </c>
      <c r="B133" s="264"/>
      <c r="C133" s="264"/>
      <c r="D133" s="264"/>
      <c r="E133" s="264"/>
      <c r="F133" s="265"/>
      <c r="G133" s="213"/>
      <c r="H133" s="223"/>
      <c r="I133" s="223"/>
      <c r="J133" s="223"/>
    </row>
    <row r="134" spans="1:10" x14ac:dyDescent="0.25">
      <c r="A134" s="274" t="s">
        <v>551</v>
      </c>
      <c r="B134" s="264"/>
      <c r="C134" s="264"/>
      <c r="D134" s="264"/>
      <c r="E134" s="264"/>
      <c r="F134" s="265"/>
      <c r="G134" s="213"/>
      <c r="H134" s="223"/>
      <c r="I134" s="223"/>
      <c r="J134" s="223"/>
    </row>
    <row r="135" spans="1:10" x14ac:dyDescent="0.25">
      <c r="A135" s="274" t="s">
        <v>552</v>
      </c>
      <c r="B135" s="264"/>
      <c r="C135" s="264"/>
      <c r="D135" s="264"/>
      <c r="E135" s="264"/>
      <c r="F135" s="265"/>
      <c r="G135" s="213"/>
      <c r="H135" s="223"/>
      <c r="I135" s="223"/>
      <c r="J135" s="223"/>
    </row>
    <row r="136" spans="1:10" x14ac:dyDescent="0.25">
      <c r="A136" s="274" t="s">
        <v>553</v>
      </c>
      <c r="B136" s="264"/>
      <c r="C136" s="264"/>
      <c r="D136" s="264"/>
      <c r="E136" s="264"/>
      <c r="F136" s="265"/>
      <c r="G136" s="213"/>
      <c r="H136" s="223"/>
      <c r="I136" s="223"/>
      <c r="J136" s="223"/>
    </row>
    <row r="137" spans="1:10" x14ac:dyDescent="0.25">
      <c r="A137" s="274" t="s">
        <v>554</v>
      </c>
      <c r="B137" s="264"/>
      <c r="C137" s="264"/>
      <c r="D137" s="264"/>
      <c r="E137" s="264"/>
      <c r="F137" s="265"/>
      <c r="G137" s="213"/>
      <c r="H137" s="223"/>
      <c r="I137" s="223"/>
      <c r="J137" s="223"/>
    </row>
    <row r="138" spans="1:10" x14ac:dyDescent="0.25">
      <c r="A138" s="274" t="s">
        <v>555</v>
      </c>
      <c r="B138" s="264"/>
      <c r="C138" s="264"/>
      <c r="D138" s="264"/>
      <c r="E138" s="264"/>
      <c r="F138" s="265"/>
      <c r="G138" s="213"/>
      <c r="H138" s="223"/>
      <c r="I138" s="223"/>
      <c r="J138" s="223"/>
    </row>
    <row r="139" spans="1:10" x14ac:dyDescent="0.25">
      <c r="A139" s="274" t="s">
        <v>556</v>
      </c>
      <c r="B139" s="264"/>
      <c r="C139" s="264"/>
      <c r="D139" s="264"/>
      <c r="E139" s="264"/>
      <c r="F139" s="265"/>
      <c r="G139" s="213"/>
      <c r="H139" s="223"/>
      <c r="I139" s="223"/>
      <c r="J139" s="223"/>
    </row>
    <row r="140" spans="1:10" x14ac:dyDescent="0.25">
      <c r="A140" s="274" t="s">
        <v>557</v>
      </c>
      <c r="B140" s="264"/>
      <c r="C140" s="264"/>
      <c r="D140" s="264"/>
      <c r="E140" s="264"/>
      <c r="F140" s="265"/>
      <c r="G140" s="213"/>
      <c r="H140" s="223"/>
      <c r="I140" s="223"/>
      <c r="J140" s="223"/>
    </row>
    <row r="141" spans="1:10" x14ac:dyDescent="0.25">
      <c r="A141" s="274" t="s">
        <v>558</v>
      </c>
      <c r="B141" s="264"/>
      <c r="C141" s="264"/>
      <c r="D141" s="264"/>
      <c r="E141" s="264"/>
      <c r="F141" s="265"/>
      <c r="G141" s="213"/>
      <c r="H141" s="223"/>
      <c r="I141" s="223"/>
      <c r="J141" s="223"/>
    </row>
    <row r="142" spans="1:10" x14ac:dyDescent="0.25">
      <c r="A142" s="274" t="s">
        <v>559</v>
      </c>
      <c r="B142" s="264"/>
      <c r="C142" s="264"/>
      <c r="D142" s="264"/>
      <c r="E142" s="264"/>
      <c r="F142" s="265"/>
      <c r="G142" s="213"/>
      <c r="H142" s="223"/>
      <c r="I142" s="223"/>
      <c r="J142" s="223"/>
    </row>
    <row r="143" spans="1:10" x14ac:dyDescent="0.25">
      <c r="A143" s="274" t="s">
        <v>560</v>
      </c>
      <c r="B143" s="264"/>
      <c r="C143" s="264"/>
      <c r="D143" s="264"/>
      <c r="E143" s="264"/>
      <c r="F143" s="265"/>
      <c r="G143" s="213"/>
      <c r="H143" s="223"/>
      <c r="I143" s="223"/>
      <c r="J143" s="223"/>
    </row>
    <row r="144" spans="1:10" x14ac:dyDescent="0.25">
      <c r="A144" s="274" t="s">
        <v>561</v>
      </c>
      <c r="B144" s="264"/>
      <c r="C144" s="264"/>
      <c r="D144" s="264"/>
      <c r="E144" s="264"/>
      <c r="F144" s="265"/>
      <c r="G144" s="244"/>
      <c r="H144" s="244"/>
      <c r="I144" s="244"/>
      <c r="J144" s="244"/>
    </row>
    <row r="145" spans="1:10" x14ac:dyDescent="0.25">
      <c r="A145" s="274" t="s">
        <v>562</v>
      </c>
      <c r="B145" s="264"/>
      <c r="C145" s="264"/>
      <c r="D145" s="264"/>
      <c r="E145" s="264"/>
      <c r="F145" s="265"/>
      <c r="G145" s="244"/>
      <c r="H145" s="244"/>
      <c r="I145" s="244"/>
      <c r="J145" s="244"/>
    </row>
    <row r="146" spans="1:10" x14ac:dyDescent="0.25">
      <c r="A146" s="274" t="s">
        <v>563</v>
      </c>
      <c r="B146" s="264"/>
      <c r="C146" s="264"/>
      <c r="D146" s="264"/>
      <c r="E146" s="264"/>
      <c r="F146" s="265"/>
      <c r="G146" s="244"/>
      <c r="H146" s="244"/>
      <c r="I146" s="244"/>
      <c r="J146" s="244"/>
    </row>
    <row r="147" spans="1:10" x14ac:dyDescent="0.25">
      <c r="A147" s="274" t="s">
        <v>564</v>
      </c>
      <c r="B147" s="264"/>
      <c r="C147" s="264"/>
      <c r="D147" s="264"/>
      <c r="E147" s="264"/>
      <c r="F147" s="265"/>
      <c r="G147" s="244"/>
      <c r="H147" s="244"/>
      <c r="I147" s="244"/>
      <c r="J147" s="244"/>
    </row>
    <row r="148" spans="1:10" x14ac:dyDescent="0.25">
      <c r="A148" s="274" t="s">
        <v>565</v>
      </c>
      <c r="B148" s="264"/>
      <c r="C148" s="264"/>
      <c r="D148" s="264"/>
      <c r="E148" s="264"/>
      <c r="F148" s="265"/>
      <c r="G148" s="244"/>
      <c r="H148" s="244"/>
      <c r="I148" s="244"/>
      <c r="J148" s="244"/>
    </row>
    <row r="149" spans="1:10" x14ac:dyDescent="0.25">
      <c r="A149" s="274" t="s">
        <v>566</v>
      </c>
      <c r="B149" s="264"/>
      <c r="C149" s="264"/>
      <c r="D149" s="264"/>
      <c r="E149" s="264"/>
      <c r="F149" s="265"/>
      <c r="G149" s="244"/>
      <c r="H149" s="244"/>
      <c r="I149" s="244"/>
      <c r="J149" s="244"/>
    </row>
    <row r="150" spans="1:10" x14ac:dyDescent="0.25">
      <c r="A150" s="274" t="s">
        <v>567</v>
      </c>
      <c r="B150" s="264"/>
      <c r="C150" s="264"/>
      <c r="D150" s="264"/>
      <c r="E150" s="264"/>
      <c r="F150" s="265"/>
      <c r="G150" s="244"/>
      <c r="H150" s="244"/>
      <c r="I150" s="244"/>
      <c r="J150" s="244"/>
    </row>
    <row r="151" spans="1:10" x14ac:dyDescent="0.25">
      <c r="A151" s="274" t="s">
        <v>568</v>
      </c>
      <c r="B151" s="264"/>
      <c r="C151" s="264"/>
      <c r="D151" s="264"/>
      <c r="E151" s="264"/>
      <c r="F151" s="265"/>
      <c r="G151" s="244"/>
      <c r="H151" s="244"/>
      <c r="I151" s="244"/>
      <c r="J151" s="244"/>
    </row>
    <row r="152" spans="1:10" x14ac:dyDescent="0.25">
      <c r="A152" s="274" t="s">
        <v>569</v>
      </c>
      <c r="B152" s="264"/>
      <c r="C152" s="264"/>
      <c r="D152" s="264"/>
      <c r="E152" s="264"/>
      <c r="F152" s="265"/>
      <c r="G152" s="244"/>
      <c r="H152" s="244"/>
      <c r="I152" s="244"/>
      <c r="J152" s="244"/>
    </row>
    <row r="153" spans="1:10" x14ac:dyDescent="0.25">
      <c r="A153" s="274" t="s">
        <v>570</v>
      </c>
      <c r="B153" s="264"/>
      <c r="C153" s="264"/>
      <c r="D153" s="264"/>
      <c r="E153" s="264"/>
      <c r="F153" s="265"/>
      <c r="G153" s="244"/>
      <c r="H153" s="244"/>
      <c r="I153" s="244"/>
      <c r="J153" s="244"/>
    </row>
    <row r="154" spans="1:10" x14ac:dyDescent="0.25">
      <c r="A154" s="274" t="s">
        <v>571</v>
      </c>
      <c r="B154" s="264"/>
      <c r="C154" s="264"/>
      <c r="D154" s="264"/>
      <c r="E154" s="264"/>
      <c r="F154" s="265"/>
      <c r="G154" s="244"/>
      <c r="H154" s="244"/>
      <c r="I154" s="244"/>
      <c r="J154" s="244"/>
    </row>
    <row r="155" spans="1:10" x14ac:dyDescent="0.25">
      <c r="A155" s="274" t="s">
        <v>572</v>
      </c>
      <c r="B155" s="264"/>
      <c r="C155" s="264"/>
      <c r="D155" s="264"/>
      <c r="E155" s="264"/>
      <c r="F155" s="265"/>
      <c r="G155" s="244"/>
      <c r="H155" s="244"/>
      <c r="I155" s="244"/>
      <c r="J155" s="244"/>
    </row>
    <row r="156" spans="1:10" x14ac:dyDescent="0.25">
      <c r="A156" s="274" t="s">
        <v>573</v>
      </c>
      <c r="B156" s="264"/>
      <c r="C156" s="264"/>
      <c r="D156" s="264"/>
      <c r="E156" s="264"/>
      <c r="F156" s="265"/>
      <c r="G156" s="244"/>
      <c r="H156" s="244"/>
      <c r="I156" s="244"/>
      <c r="J156" s="244"/>
    </row>
    <row r="157" spans="1:10" x14ac:dyDescent="0.25">
      <c r="A157" s="274" t="s">
        <v>574</v>
      </c>
      <c r="B157" s="264"/>
      <c r="C157" s="264"/>
      <c r="D157" s="264"/>
      <c r="E157" s="264"/>
      <c r="F157" s="265"/>
      <c r="G157" s="244"/>
      <c r="H157" s="244"/>
      <c r="I157" s="244"/>
      <c r="J157" s="244"/>
    </row>
    <row r="158" spans="1:10" x14ac:dyDescent="0.25">
      <c r="A158" s="274" t="s">
        <v>575</v>
      </c>
      <c r="B158" s="264"/>
      <c r="C158" s="264"/>
      <c r="D158" s="264"/>
      <c r="E158" s="264"/>
      <c r="F158" s="265"/>
      <c r="G158" s="244"/>
      <c r="H158" s="244"/>
      <c r="I158" s="244"/>
      <c r="J158" s="244"/>
    </row>
    <row r="159" spans="1:10" x14ac:dyDescent="0.25">
      <c r="A159" s="274" t="s">
        <v>576</v>
      </c>
      <c r="B159" s="264"/>
      <c r="C159" s="264"/>
      <c r="D159" s="264"/>
      <c r="E159" s="264"/>
      <c r="F159" s="265"/>
      <c r="G159" s="244"/>
      <c r="H159" s="244"/>
      <c r="I159" s="244"/>
      <c r="J159" s="244"/>
    </row>
    <row r="160" spans="1:10" x14ac:dyDescent="0.25">
      <c r="A160" s="274" t="s">
        <v>577</v>
      </c>
      <c r="B160" s="264"/>
      <c r="C160" s="264"/>
      <c r="D160" s="264"/>
      <c r="E160" s="264"/>
      <c r="F160" s="265"/>
      <c r="G160" s="244"/>
      <c r="H160" s="244"/>
      <c r="I160" s="244"/>
      <c r="J160" s="244"/>
    </row>
    <row r="161" spans="1:10" x14ac:dyDescent="0.25">
      <c r="A161" s="274" t="s">
        <v>578</v>
      </c>
      <c r="B161" s="264"/>
      <c r="C161" s="264"/>
      <c r="D161" s="264"/>
      <c r="E161" s="264"/>
      <c r="F161" s="265"/>
      <c r="G161" s="244"/>
      <c r="H161" s="244"/>
      <c r="I161" s="244"/>
      <c r="J161" s="244"/>
    </row>
    <row r="162" spans="1:10" x14ac:dyDescent="0.25">
      <c r="A162" s="274" t="s">
        <v>579</v>
      </c>
      <c r="B162" s="264"/>
      <c r="C162" s="264"/>
      <c r="D162" s="264"/>
      <c r="E162" s="264"/>
      <c r="F162" s="265"/>
      <c r="G162" s="244"/>
      <c r="H162" s="244"/>
      <c r="I162" s="244"/>
      <c r="J162" s="244"/>
    </row>
    <row r="163" spans="1:10" x14ac:dyDescent="0.25">
      <c r="A163" s="274" t="s">
        <v>580</v>
      </c>
      <c r="B163" s="264"/>
      <c r="C163" s="264"/>
      <c r="D163" s="264"/>
      <c r="E163" s="264"/>
      <c r="F163" s="265"/>
      <c r="G163" s="244"/>
      <c r="H163" s="244"/>
      <c r="I163" s="244"/>
      <c r="J163" s="244"/>
    </row>
    <row r="167" spans="1:10" x14ac:dyDescent="0.25">
      <c r="A167" t="s">
        <v>581</v>
      </c>
    </row>
    <row r="169" spans="1:10" x14ac:dyDescent="0.25">
      <c r="A169" s="105" t="s">
        <v>582</v>
      </c>
    </row>
  </sheetData>
  <mergeCells count="80"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2:F162"/>
    <mergeCell ref="A163:F163"/>
    <mergeCell ref="A156:F156"/>
    <mergeCell ref="A157:F157"/>
    <mergeCell ref="A158:F158"/>
    <mergeCell ref="A159:F159"/>
    <mergeCell ref="A160:F160"/>
    <mergeCell ref="A161:F161"/>
  </mergeCells>
  <dataValidations count="4">
    <dataValidation type="list" allowBlank="1" sqref="B41:B75" xr:uid="{00000000-0002-0000-0A00-000000000000}">
      <formula1>"FGS-1,FGS-2,FGS-3,FGA-1,FGA-2,FGA-3"</formula1>
    </dataValidation>
    <dataValidation type="list" allowBlank="1" sqref="D41:D75 D27:D30 D4:D10" xr:uid="{00000000-0002-0000-0A00-000001000000}">
      <formula1>"AGP,CLH,CLT,COM,CTD,CTI,DES,DISP,ELE,ESG,EST,EXM,EXQ,EXR,FRQ,REV,VAGO"</formula1>
    </dataValidation>
    <dataValidation type="list" allowBlank="1" sqref="B27:B30" xr:uid="{00000000-0002-0000-0A00-000002000000}">
      <formula1>"FDA,FDA-1,FDA-2,FDA-3,FDA-4"</formula1>
    </dataValidation>
    <dataValidation type="list" allowBlank="1" sqref="B4:B10" xr:uid="{00000000-0002-0000-0A00-000003000000}">
      <formula1>"DAS,DAS-1,DAS-2,DAS-3,DAS-4,DAS-5,CAA-1,CAA-2,CAA-3,CAA-4,CAA-5"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2"/>
  <sheetViews>
    <sheetView topLeftCell="A35" zoomScale="90" zoomScaleNormal="90" workbookViewId="0">
      <selection activeCell="A51" sqref="A51"/>
    </sheetView>
  </sheetViews>
  <sheetFormatPr defaultRowHeight="15" x14ac:dyDescent="0.25"/>
  <cols>
    <col min="1" max="1" width="81.140625" style="246" customWidth="1"/>
    <col min="2" max="2" width="13.7109375" style="246" customWidth="1"/>
    <col min="3" max="3" width="19.85546875" style="246" customWidth="1"/>
    <col min="4" max="4" width="16.5703125" style="246" customWidth="1"/>
    <col min="5" max="5" width="11.28515625" style="246" customWidth="1"/>
    <col min="6" max="6" width="61.85546875" style="246" customWidth="1"/>
    <col min="7" max="7" width="22.7109375" style="246" customWidth="1"/>
    <col min="8" max="8" width="20.85546875" style="246" customWidth="1"/>
    <col min="9" max="9" width="20.42578125" style="246" customWidth="1"/>
    <col min="10" max="10" width="17.140625" style="246" customWidth="1"/>
    <col min="12" max="12" width="8.140625" customWidth="1"/>
  </cols>
  <sheetData>
    <row r="1" spans="1:10" ht="21" x14ac:dyDescent="0.25">
      <c r="A1" s="266" t="s">
        <v>338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21" x14ac:dyDescent="0.25">
      <c r="A2" s="268" t="s">
        <v>339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ht="21" x14ac:dyDescent="0.25">
      <c r="A3" s="268" t="s">
        <v>340</v>
      </c>
      <c r="B3" s="264"/>
      <c r="C3" s="264"/>
      <c r="D3" s="264"/>
      <c r="E3" s="264"/>
      <c r="F3" s="264"/>
      <c r="G3" s="264"/>
      <c r="H3" s="264"/>
      <c r="I3" s="264"/>
      <c r="J3" s="264"/>
    </row>
    <row r="4" spans="1:10" x14ac:dyDescent="0.25">
      <c r="A4" s="196">
        <v>44573</v>
      </c>
      <c r="B4" s="269" t="s">
        <v>341</v>
      </c>
      <c r="C4" s="264"/>
      <c r="D4" s="264"/>
      <c r="E4" s="264"/>
      <c r="F4" s="264"/>
      <c r="G4" s="264"/>
      <c r="H4" s="264"/>
      <c r="I4" s="264"/>
      <c r="J4" s="265"/>
    </row>
    <row r="5" spans="1:10" x14ac:dyDescent="0.25">
      <c r="A5" s="263" t="s">
        <v>342</v>
      </c>
      <c r="B5" s="264"/>
      <c r="C5" s="264"/>
      <c r="D5" s="264"/>
      <c r="E5" s="264"/>
      <c r="F5" s="264"/>
      <c r="G5" s="264"/>
      <c r="H5" s="264"/>
      <c r="I5" s="264"/>
      <c r="J5" s="265"/>
    </row>
    <row r="6" spans="1:10" ht="30" x14ac:dyDescent="0.25">
      <c r="A6" s="201" t="s">
        <v>343</v>
      </c>
      <c r="B6" s="202" t="s">
        <v>344</v>
      </c>
      <c r="C6" s="202" t="s">
        <v>345</v>
      </c>
      <c r="D6" s="202" t="s">
        <v>346</v>
      </c>
      <c r="E6" s="202" t="s">
        <v>347</v>
      </c>
      <c r="F6" s="202" t="s">
        <v>348</v>
      </c>
      <c r="G6" s="202" t="s">
        <v>349</v>
      </c>
      <c r="H6" s="202" t="s">
        <v>350</v>
      </c>
      <c r="I6" s="202" t="s">
        <v>351</v>
      </c>
      <c r="J6" s="202" t="s">
        <v>352</v>
      </c>
    </row>
    <row r="7" spans="1:10" x14ac:dyDescent="0.25">
      <c r="A7" s="206" t="s">
        <v>353</v>
      </c>
      <c r="B7" s="207" t="s">
        <v>17</v>
      </c>
      <c r="C7" s="208" t="s">
        <v>354</v>
      </c>
      <c r="D7" s="209" t="s">
        <v>355</v>
      </c>
      <c r="E7" s="210">
        <v>1</v>
      </c>
      <c r="F7" s="206" t="s">
        <v>356</v>
      </c>
      <c r="G7" s="211">
        <v>0</v>
      </c>
      <c r="H7" s="211">
        <v>8479.34</v>
      </c>
      <c r="I7" s="211">
        <v>7973.3</v>
      </c>
      <c r="J7" s="212">
        <f t="shared" ref="J7:J13" si="0">SUM(G7:I7)</f>
        <v>16452.64</v>
      </c>
    </row>
    <row r="8" spans="1:10" x14ac:dyDescent="0.25">
      <c r="A8" s="206" t="s">
        <v>357</v>
      </c>
      <c r="B8" s="207" t="s">
        <v>19</v>
      </c>
      <c r="C8" s="208" t="s">
        <v>358</v>
      </c>
      <c r="D8" s="209" t="s">
        <v>359</v>
      </c>
      <c r="E8" s="210">
        <v>1</v>
      </c>
      <c r="F8" s="215" t="s">
        <v>360</v>
      </c>
      <c r="G8" s="211">
        <v>0</v>
      </c>
      <c r="H8" s="211">
        <v>930.22</v>
      </c>
      <c r="I8" s="211">
        <v>3720.87</v>
      </c>
      <c r="J8" s="212">
        <f t="shared" si="0"/>
        <v>4651.09</v>
      </c>
    </row>
    <row r="9" spans="1:10" x14ac:dyDescent="0.25">
      <c r="A9" s="206" t="s">
        <v>361</v>
      </c>
      <c r="B9" s="207" t="s">
        <v>226</v>
      </c>
      <c r="C9" s="208" t="s">
        <v>362</v>
      </c>
      <c r="D9" s="209" t="s">
        <v>359</v>
      </c>
      <c r="E9" s="210">
        <v>1</v>
      </c>
      <c r="F9" s="206" t="s">
        <v>363</v>
      </c>
      <c r="G9" s="211">
        <v>0</v>
      </c>
      <c r="H9" s="211">
        <v>431.89</v>
      </c>
      <c r="I9" s="211">
        <v>1727.55</v>
      </c>
      <c r="J9" s="212">
        <f t="shared" si="0"/>
        <v>2159.44</v>
      </c>
    </row>
    <row r="10" spans="1:10" x14ac:dyDescent="0.25">
      <c r="A10" s="206" t="s">
        <v>364</v>
      </c>
      <c r="B10" s="207" t="s">
        <v>365</v>
      </c>
      <c r="C10" s="208" t="s">
        <v>366</v>
      </c>
      <c r="D10" s="209" t="s">
        <v>359</v>
      </c>
      <c r="E10" s="210">
        <v>1</v>
      </c>
      <c r="F10" s="206" t="s">
        <v>367</v>
      </c>
      <c r="G10" s="211">
        <v>0</v>
      </c>
      <c r="H10" s="211">
        <v>265.77999999999997</v>
      </c>
      <c r="I10" s="211">
        <v>1063.1099999999999</v>
      </c>
      <c r="J10" s="212">
        <f t="shared" si="0"/>
        <v>1328.8899999999999</v>
      </c>
    </row>
    <row r="11" spans="1:10" x14ac:dyDescent="0.25">
      <c r="A11" s="206" t="s">
        <v>368</v>
      </c>
      <c r="B11" s="207" t="s">
        <v>192</v>
      </c>
      <c r="C11" s="208" t="s">
        <v>369</v>
      </c>
      <c r="D11" s="209" t="s">
        <v>359</v>
      </c>
      <c r="E11" s="210">
        <v>1</v>
      </c>
      <c r="F11" s="206" t="s">
        <v>370</v>
      </c>
      <c r="G11" s="211">
        <v>0</v>
      </c>
      <c r="H11" s="211">
        <v>664.44</v>
      </c>
      <c r="I11" s="211">
        <v>2657.77</v>
      </c>
      <c r="J11" s="212">
        <f t="shared" si="0"/>
        <v>3322.21</v>
      </c>
    </row>
    <row r="12" spans="1:10" ht="15" customHeight="1" x14ac:dyDescent="0.25">
      <c r="A12" s="206" t="s">
        <v>371</v>
      </c>
      <c r="B12" s="207" t="s">
        <v>192</v>
      </c>
      <c r="C12" s="208" t="s">
        <v>372</v>
      </c>
      <c r="D12" s="209" t="s">
        <v>359</v>
      </c>
      <c r="E12" s="210">
        <v>1</v>
      </c>
      <c r="F12" s="206" t="s">
        <v>603</v>
      </c>
      <c r="G12" s="211">
        <v>0</v>
      </c>
      <c r="H12" s="211">
        <v>664.44</v>
      </c>
      <c r="I12" s="211">
        <v>2657.77</v>
      </c>
      <c r="J12" s="212">
        <f t="shared" si="0"/>
        <v>3322.21</v>
      </c>
    </row>
    <row r="13" spans="1:10" x14ac:dyDescent="0.25">
      <c r="A13" s="206" t="s">
        <v>374</v>
      </c>
      <c r="B13" s="209" t="s">
        <v>19</v>
      </c>
      <c r="C13" s="208" t="s">
        <v>375</v>
      </c>
      <c r="D13" s="209" t="s">
        <v>359</v>
      </c>
      <c r="E13" s="210">
        <v>1</v>
      </c>
      <c r="F13" s="206" t="s">
        <v>596</v>
      </c>
      <c r="G13" s="211">
        <v>0</v>
      </c>
      <c r="H13" s="211">
        <v>930.22</v>
      </c>
      <c r="I13" s="211">
        <v>3720.87</v>
      </c>
      <c r="J13" s="212">
        <f t="shared" si="0"/>
        <v>4651.09</v>
      </c>
    </row>
    <row r="14" spans="1:10" ht="45" x14ac:dyDescent="0.25">
      <c r="A14" s="216" t="s">
        <v>377</v>
      </c>
      <c r="B14" s="216" t="s">
        <v>378</v>
      </c>
      <c r="C14" s="217" t="s">
        <v>379</v>
      </c>
      <c r="D14" s="217" t="s">
        <v>380</v>
      </c>
      <c r="E14" s="217" t="s">
        <v>381</v>
      </c>
      <c r="F14" s="218"/>
      <c r="G14" s="217" t="s">
        <v>382</v>
      </c>
      <c r="H14" s="217" t="s">
        <v>383</v>
      </c>
      <c r="I14" s="217" t="s">
        <v>384</v>
      </c>
      <c r="J14" s="217" t="s">
        <v>385</v>
      </c>
    </row>
    <row r="15" spans="1:10" x14ac:dyDescent="0.25">
      <c r="A15" s="219" t="s">
        <v>386</v>
      </c>
      <c r="B15" s="210" t="s">
        <v>387</v>
      </c>
      <c r="C15" s="220">
        <f>SUMIFS($E$7:$E$13,$B$7:$B$13,"DAS",$D$7:$D$13,"&lt;&gt;VAGO")</f>
        <v>0</v>
      </c>
      <c r="D15" s="220">
        <f>SUMIFS($E$7:$E$13,$B$7:$B$13,"DAS",$D$7:$D$13,"VAGO")</f>
        <v>0</v>
      </c>
      <c r="E15" s="220">
        <f t="shared" ref="E15:E25" si="1">C15+D15</f>
        <v>0</v>
      </c>
      <c r="F15" s="221"/>
      <c r="G15" s="222">
        <f>SUMIF($B$7:$B$13,"DAS",$G$7:$G$13)</f>
        <v>0</v>
      </c>
      <c r="H15" s="222">
        <f>SUMIF($B$7:$B$13,"DAS",$H$7:$H$13)</f>
        <v>0</v>
      </c>
      <c r="I15" s="222">
        <f>SUMIF($B$7:$B$13,"DAS",$I$7:$I$13)</f>
        <v>0</v>
      </c>
      <c r="J15" s="222">
        <f>SUMIF($B$7:$B$13,"DAS",$J$7:$J$13)</f>
        <v>0</v>
      </c>
    </row>
    <row r="16" spans="1:10" x14ac:dyDescent="0.25">
      <c r="A16" s="219" t="s">
        <v>388</v>
      </c>
      <c r="B16" s="210" t="s">
        <v>17</v>
      </c>
      <c r="C16" s="220">
        <f>SUMIFS($E$7:$E$13,$B$7:$B$13,"DAS-1",$D$7:$D$13,"&lt;&gt;VAGO")</f>
        <v>1</v>
      </c>
      <c r="D16" s="220">
        <f>SUMIFS($E$7:$E$13,$B$7:$B$13,"DAS-1",$D$7:$D$13,"VAGO")</f>
        <v>0</v>
      </c>
      <c r="E16" s="220">
        <f t="shared" si="1"/>
        <v>1</v>
      </c>
      <c r="F16" s="224"/>
      <c r="G16" s="222">
        <f>SUMIF($B$7:$B$13,"DAS-1",$G$7:$G$13)</f>
        <v>0</v>
      </c>
      <c r="H16" s="222">
        <f>SUMIF($B$7:$B$13,"DAS-1",$H$7:$H$13)</f>
        <v>8479.34</v>
      </c>
      <c r="I16" s="222">
        <f>SUMIF($B$7:$B$13,"DAS-1",$I$7:$I$13)</f>
        <v>7973.3</v>
      </c>
      <c r="J16" s="222">
        <f>SUMIF($B$7:$B$13,"DAS-1",$J$7:$J$13)</f>
        <v>16452.64</v>
      </c>
    </row>
    <row r="17" spans="1:10" x14ac:dyDescent="0.25">
      <c r="A17" s="219" t="s">
        <v>389</v>
      </c>
      <c r="B17" s="210" t="s">
        <v>390</v>
      </c>
      <c r="C17" s="220">
        <f>SUMIFS($E$7:$E$13,$B$7:$B$13,"DAS-2",$D$7:$D$13,"&lt;&gt;VAGO")</f>
        <v>0</v>
      </c>
      <c r="D17" s="220">
        <f>SUMIFS($E$7:$E$13,$B$7:$B$13,"DAS-2",$D$7:$D$13,"VAGO")</f>
        <v>0</v>
      </c>
      <c r="E17" s="220">
        <f t="shared" si="1"/>
        <v>0</v>
      </c>
      <c r="F17" s="224"/>
      <c r="G17" s="222">
        <f>SUMIF($B$7:$B$13,"DAS-2",$G$7:$G$13)</f>
        <v>0</v>
      </c>
      <c r="H17" s="222">
        <f>SUMIF($B$7:$B$13,"DAS-2",$H$7:$H$13)</f>
        <v>0</v>
      </c>
      <c r="I17" s="222">
        <f>SUMIF($B$7:$B$13,"DAS-2",$I$7:$I$13)</f>
        <v>0</v>
      </c>
      <c r="J17" s="222">
        <f>SUMIF($B$7:$B$13,"DAS-2",$J$7:$J$13)</f>
        <v>0</v>
      </c>
    </row>
    <row r="18" spans="1:10" ht="15" customHeight="1" x14ac:dyDescent="0.25">
      <c r="A18" s="219" t="s">
        <v>391</v>
      </c>
      <c r="B18" s="210" t="s">
        <v>392</v>
      </c>
      <c r="C18" s="220">
        <f>SUMIFS($E$7:$E$13,$B$7:$B$13,"DAS-3",$D$7:$D$13,"&lt;&gt;VAGO")</f>
        <v>0</v>
      </c>
      <c r="D18" s="220">
        <f>SUMIFS($E$7:$E$13,$B$7:$B$13,"DAS-3",$D$7:$D$13,"VAGO")</f>
        <v>0</v>
      </c>
      <c r="E18" s="220">
        <f t="shared" si="1"/>
        <v>0</v>
      </c>
      <c r="F18" s="224"/>
      <c r="G18" s="222">
        <f>SUMIF($B$7:$B$13,"DAS-3",$G$7:$G$13)</f>
        <v>0</v>
      </c>
      <c r="H18" s="222">
        <f>SUMIF($B$7:$B$13,"DAS-3",$H$7:$H$13)</f>
        <v>0</v>
      </c>
      <c r="I18" s="222">
        <f>SUMIF($B$7:$B$13,"DAS-3",$I$7:$I$13)</f>
        <v>0</v>
      </c>
      <c r="J18" s="222">
        <f>SUMIF($B$7:$B$13,"DAS-3",$J$7:$J$13)</f>
        <v>0</v>
      </c>
    </row>
    <row r="19" spans="1:10" ht="15" customHeight="1" x14ac:dyDescent="0.25">
      <c r="A19" s="225" t="s">
        <v>393</v>
      </c>
      <c r="B19" s="210" t="s">
        <v>394</v>
      </c>
      <c r="C19" s="220">
        <f>SUMIFS($E$7:$E$13,$B$7:$B$13,"DAS-4",$D$7:$D$13,"&lt;&gt;VAGO")</f>
        <v>0</v>
      </c>
      <c r="D19" s="220">
        <f>SUMIFS($E$7:$E$13,$B$7:$B$13,"DAS-4",$D$7:$D$13,"VAGO")</f>
        <v>0</v>
      </c>
      <c r="E19" s="220">
        <f t="shared" si="1"/>
        <v>0</v>
      </c>
      <c r="F19" s="226"/>
      <c r="G19" s="222">
        <f>SUMIF($B$7:$B$13,"DAS-4",$G$7:$G$13)</f>
        <v>0</v>
      </c>
      <c r="H19" s="222">
        <f>SUMIF($B$7:$B$13,"DAS-4",$H$7:$H$13)</f>
        <v>0</v>
      </c>
      <c r="I19" s="222">
        <f>SUMIF($B$7:$B$13,"DAS-4",$I$7:$I$13)</f>
        <v>0</v>
      </c>
      <c r="J19" s="222">
        <f>SUMIF($B$7:$B$13,"DAS-4",$J$7:$J$13)</f>
        <v>0</v>
      </c>
    </row>
    <row r="20" spans="1:10" ht="15" customHeight="1" x14ac:dyDescent="0.25">
      <c r="A20" s="225" t="s">
        <v>395</v>
      </c>
      <c r="B20" s="210" t="s">
        <v>19</v>
      </c>
      <c r="C20" s="220">
        <f>SUMIFS($E$7:$E$13,$B$7:$B$13,"DAS-5",$D$7:$D$13,"&lt;&gt;VAGO")</f>
        <v>2</v>
      </c>
      <c r="D20" s="220">
        <f>SUMIFS($E$7:$E$13,$B$7:$B$13,"DAS-5",$D$7:$D$13,"VAGO")</f>
        <v>0</v>
      </c>
      <c r="E20" s="220">
        <f t="shared" si="1"/>
        <v>2</v>
      </c>
      <c r="F20" s="226"/>
      <c r="G20" s="222">
        <f>SUMIF($B$7:$B$13,"DAS-5",$G$7:$G$13)</f>
        <v>0</v>
      </c>
      <c r="H20" s="222">
        <f>SUMIF($B$7:$B$13,"DAS-5",$H$7:$H$13)</f>
        <v>1860.44</v>
      </c>
      <c r="I20" s="222">
        <f>SUMIF($B$7:$B$13,"DAS-5",$I$7:$I$13)</f>
        <v>7441.74</v>
      </c>
      <c r="J20" s="222">
        <f>SUMIF($B$7:$B$13,"DAS-5",$J$7:$J$13)</f>
        <v>9302.18</v>
      </c>
    </row>
    <row r="21" spans="1:10" ht="15" customHeight="1" x14ac:dyDescent="0.25">
      <c r="A21" s="225" t="s">
        <v>396</v>
      </c>
      <c r="B21" s="210" t="s">
        <v>397</v>
      </c>
      <c r="C21" s="220">
        <f>SUMIFS($E$7:$E$13,$B$7:$B$13,"CAA-1",$D$7:$D$13,"&lt;&gt;VAGO")</f>
        <v>0</v>
      </c>
      <c r="D21" s="220">
        <f>SUMIFS($E$7:$E$13,$B$7:$B$13,"CAA-1",$D$7:$D$13,"VAGO")</f>
        <v>0</v>
      </c>
      <c r="E21" s="220">
        <f t="shared" si="1"/>
        <v>0</v>
      </c>
      <c r="F21" s="226"/>
      <c r="G21" s="222">
        <f>SUMIF($B$7:$B$13,"CAA-1",$G$7:$G$13)</f>
        <v>0</v>
      </c>
      <c r="H21" s="222">
        <f>SUMIF($B$7:$B$13,"CAA-1",$H$7:$H$13)</f>
        <v>0</v>
      </c>
      <c r="I21" s="222">
        <f>SUMIF($B$7:$B$13,"CAA-1",$I$7:$I$13)</f>
        <v>0</v>
      </c>
      <c r="J21" s="222">
        <f>SUMIF($B$7:$B$13,"CAA-1",$J$7:$J$13)</f>
        <v>0</v>
      </c>
    </row>
    <row r="22" spans="1:10" ht="15" customHeight="1" x14ac:dyDescent="0.25">
      <c r="A22" s="225" t="s">
        <v>398</v>
      </c>
      <c r="B22" s="210" t="s">
        <v>192</v>
      </c>
      <c r="C22" s="220">
        <f>SUMIFS($E$7:$E$13,$B$7:$B$13,"CAA-2",$D$7:$D$13,"&lt;&gt;VAGO")</f>
        <v>2</v>
      </c>
      <c r="D22" s="220">
        <f>SUMIFS($E$7:$E$13,$B$7:$B$13,"CAA-2",$D$7:$D$13,"VAGO")</f>
        <v>0</v>
      </c>
      <c r="E22" s="220">
        <f t="shared" si="1"/>
        <v>2</v>
      </c>
      <c r="F22" s="226"/>
      <c r="G22" s="222">
        <f>SUMIF($B$7:$B$13,"CAA-2",$G$7:$G$13)</f>
        <v>0</v>
      </c>
      <c r="H22" s="222">
        <f>SUMIF($B$7:$B$13,"CAA-2",$H$7:$H$13)</f>
        <v>1328.88</v>
      </c>
      <c r="I22" s="222">
        <f>SUMIF($B$7:$B$13,"CAA-2",$I$7:$I$13)</f>
        <v>5315.54</v>
      </c>
      <c r="J22" s="222">
        <f>SUMIF($B$7:$B$13,"CAA-2",$J$7:$J$13)</f>
        <v>6644.42</v>
      </c>
    </row>
    <row r="23" spans="1:10" x14ac:dyDescent="0.25">
      <c r="A23" s="225" t="s">
        <v>399</v>
      </c>
      <c r="B23" s="210" t="s">
        <v>226</v>
      </c>
      <c r="C23" s="220">
        <f>SUMIFS($E$7:$E$13,$B$7:$B$13,"CAA-3",$D$7:$D$13,"&lt;&gt;VAGO")</f>
        <v>1</v>
      </c>
      <c r="D23" s="220">
        <f>SUMIFS($E$7:$E$13,$B$7:$B$13,"CAA-3",$D$7:$D$13,"VAGO")</f>
        <v>0</v>
      </c>
      <c r="E23" s="220">
        <f t="shared" si="1"/>
        <v>1</v>
      </c>
      <c r="F23" s="224"/>
      <c r="G23" s="222">
        <f>SUMIF($B$7:$B$13,"CAA-3",$G$7:$G$13)</f>
        <v>0</v>
      </c>
      <c r="H23" s="222">
        <f>SUMIF($B$7:$B$13,"CAA-3",$H$7:$H$13)</f>
        <v>431.89</v>
      </c>
      <c r="I23" s="222">
        <f>SUMIF($B$7:$B$13,"CAA-3",$I$7:$I$13)</f>
        <v>1727.55</v>
      </c>
      <c r="J23" s="222">
        <f>SUMIF($B$7:$B$13,"CAA-3",$J$7:$J$13)</f>
        <v>2159.44</v>
      </c>
    </row>
    <row r="24" spans="1:10" x14ac:dyDescent="0.25">
      <c r="A24" s="225" t="s">
        <v>400</v>
      </c>
      <c r="B24" s="210" t="s">
        <v>365</v>
      </c>
      <c r="C24" s="220">
        <f>SUMIFS($E$7:$E$13,$B$7:$B$13,"CAA-4",$D$7:$D$13,"&lt;&gt;VAGO")</f>
        <v>1</v>
      </c>
      <c r="D24" s="220">
        <f>SUMIFS($E$7:$E$13,$B$7:$B$13,"CAA-4",$D$7:$D$13,"VAGO")</f>
        <v>0</v>
      </c>
      <c r="E24" s="220">
        <f t="shared" si="1"/>
        <v>1</v>
      </c>
      <c r="F24" s="224"/>
      <c r="G24" s="222">
        <f>SUMIF($B$7:$B$13,"CAA-4",$G$7:$G$13)</f>
        <v>0</v>
      </c>
      <c r="H24" s="222">
        <f>SUMIF($B$7:$B$13,"CAA-4",$H$7:$H$13)</f>
        <v>265.77999999999997</v>
      </c>
      <c r="I24" s="222">
        <f>SUMIF($B$7:$B$13,"CAA-4",$I$7:$I$13)</f>
        <v>1063.1099999999999</v>
      </c>
      <c r="J24" s="222">
        <f>SUMIF($B$7:$B$13,"CAA-4",$J$7:$J$13)</f>
        <v>1328.8899999999999</v>
      </c>
    </row>
    <row r="25" spans="1:10" s="20" customFormat="1" x14ac:dyDescent="0.25">
      <c r="A25" s="225" t="s">
        <v>401</v>
      </c>
      <c r="B25" s="210" t="s">
        <v>402</v>
      </c>
      <c r="C25" s="220">
        <f>SUMIFS($E$7:$E$13,$B$7:$B$13,"CAA-5",$D$7:$D$13,"&lt;&gt;VAGO")</f>
        <v>0</v>
      </c>
      <c r="D25" s="220">
        <f>SUMIFS($E$7:$E$13,$B$7:$B$13,"CAA-5",$D$7:$D$13,"VAGO")</f>
        <v>0</v>
      </c>
      <c r="E25" s="220">
        <f t="shared" si="1"/>
        <v>0</v>
      </c>
      <c r="F25" s="224"/>
      <c r="G25" s="222">
        <f>SUMIF($B$7:$B$13,"CAA-5",$G$7:$G$13)</f>
        <v>0</v>
      </c>
      <c r="H25" s="222">
        <f>SUMIF($B$7:$B$13,"CAA-5",$H$7:$H$13)</f>
        <v>0</v>
      </c>
      <c r="I25" s="222">
        <f>SUMIF($B$7:$B$13,"CAA-5",$I$7:$I$13)</f>
        <v>0</v>
      </c>
      <c r="J25" s="222">
        <f>SUMIF($B$7:$B$13,"CAA-5",$J$7:$J$13)</f>
        <v>0</v>
      </c>
    </row>
    <row r="26" spans="1:10" x14ac:dyDescent="0.25">
      <c r="A26" s="216" t="s">
        <v>403</v>
      </c>
      <c r="B26" s="218"/>
      <c r="C26" s="217">
        <f>SUM(C15:C25)</f>
        <v>7</v>
      </c>
      <c r="D26" s="217">
        <f>SUM(D15:D25)</f>
        <v>0</v>
      </c>
      <c r="E26" s="217">
        <f>SUM(E15:E25)</f>
        <v>7</v>
      </c>
      <c r="F26" s="218"/>
      <c r="G26" s="227">
        <f>SUM(G15:G25)</f>
        <v>0</v>
      </c>
      <c r="H26" s="227">
        <f>SUM(H15:H25)</f>
        <v>12366.33</v>
      </c>
      <c r="I26" s="227">
        <f>SUM(I15:I25)</f>
        <v>23521.24</v>
      </c>
      <c r="J26" s="227">
        <f>SUM(J15:J25)</f>
        <v>35887.57</v>
      </c>
    </row>
    <row r="27" spans="1:10" s="67" customFormat="1" x14ac:dyDescent="0.25">
      <c r="A27" s="223"/>
      <c r="B27" s="223"/>
      <c r="C27" s="223"/>
      <c r="D27" s="223"/>
      <c r="E27" s="223"/>
      <c r="F27" s="223"/>
      <c r="G27" s="223"/>
      <c r="H27" s="213"/>
      <c r="I27" s="213"/>
      <c r="J27" s="228"/>
    </row>
    <row r="28" spans="1:10" x14ac:dyDescent="0.25">
      <c r="A28" s="263" t="s">
        <v>404</v>
      </c>
      <c r="B28" s="264"/>
      <c r="C28" s="264"/>
      <c r="D28" s="264"/>
      <c r="E28" s="264"/>
      <c r="F28" s="264"/>
      <c r="G28" s="264"/>
      <c r="H28" s="264"/>
      <c r="I28" s="265"/>
      <c r="J28" s="223"/>
    </row>
    <row r="29" spans="1:10" ht="30" x14ac:dyDescent="0.25">
      <c r="A29" s="202" t="s">
        <v>405</v>
      </c>
      <c r="B29" s="202" t="s">
        <v>406</v>
      </c>
      <c r="C29" s="202" t="s">
        <v>407</v>
      </c>
      <c r="D29" s="202" t="s">
        <v>408</v>
      </c>
      <c r="E29" s="202" t="s">
        <v>409</v>
      </c>
      <c r="F29" s="202" t="s">
        <v>410</v>
      </c>
      <c r="G29" s="202" t="s">
        <v>411</v>
      </c>
      <c r="H29" s="202" t="s">
        <v>412</v>
      </c>
      <c r="I29" s="202" t="s">
        <v>413</v>
      </c>
      <c r="J29" s="229"/>
    </row>
    <row r="30" spans="1:10" x14ac:dyDescent="0.25">
      <c r="A30" s="230" t="s">
        <v>414</v>
      </c>
      <c r="B30" s="231" t="s">
        <v>18</v>
      </c>
      <c r="C30" s="208" t="s">
        <v>369</v>
      </c>
      <c r="D30" s="209" t="s">
        <v>355</v>
      </c>
      <c r="E30" s="210">
        <v>1</v>
      </c>
      <c r="F30" s="232" t="s">
        <v>415</v>
      </c>
      <c r="G30" s="211">
        <v>7324.77</v>
      </c>
      <c r="H30" s="211">
        <v>2657.77</v>
      </c>
      <c r="I30" s="212">
        <f t="shared" ref="I30:I33" si="2">SUM(G30:H30)</f>
        <v>9982.5400000000009</v>
      </c>
      <c r="J30" s="223"/>
    </row>
    <row r="31" spans="1:10" s="20" customFormat="1" x14ac:dyDescent="0.25">
      <c r="A31" s="230" t="s">
        <v>416</v>
      </c>
      <c r="B31" s="231" t="s">
        <v>23</v>
      </c>
      <c r="C31" s="208" t="s">
        <v>417</v>
      </c>
      <c r="D31" s="209" t="s">
        <v>355</v>
      </c>
      <c r="E31" s="210">
        <v>1</v>
      </c>
      <c r="F31" s="232" t="s">
        <v>418</v>
      </c>
      <c r="G31" s="211">
        <v>8075.56</v>
      </c>
      <c r="H31" s="211">
        <v>3720.87</v>
      </c>
      <c r="I31" s="212">
        <f t="shared" si="2"/>
        <v>11796.43</v>
      </c>
      <c r="J31" s="223"/>
    </row>
    <row r="32" spans="1:10" ht="15" customHeight="1" x14ac:dyDescent="0.25">
      <c r="A32" s="230" t="s">
        <v>419</v>
      </c>
      <c r="B32" s="231" t="s">
        <v>23</v>
      </c>
      <c r="C32" s="208" t="s">
        <v>420</v>
      </c>
      <c r="D32" s="209" t="s">
        <v>355</v>
      </c>
      <c r="E32" s="210">
        <v>1</v>
      </c>
      <c r="F32" s="230" t="s">
        <v>594</v>
      </c>
      <c r="G32" s="211">
        <v>7324.77</v>
      </c>
      <c r="H32" s="211">
        <v>3720.87</v>
      </c>
      <c r="I32" s="212">
        <f t="shared" si="2"/>
        <v>11045.64</v>
      </c>
      <c r="J32" s="223"/>
    </row>
    <row r="33" spans="1:10" ht="15" customHeight="1" x14ac:dyDescent="0.25">
      <c r="A33" s="230" t="s">
        <v>422</v>
      </c>
      <c r="B33" s="231" t="s">
        <v>23</v>
      </c>
      <c r="C33" s="208" t="s">
        <v>369</v>
      </c>
      <c r="D33" s="209" t="s">
        <v>355</v>
      </c>
      <c r="E33" s="210">
        <v>1</v>
      </c>
      <c r="F33" s="230" t="s">
        <v>595</v>
      </c>
      <c r="G33" s="211">
        <v>5512.99</v>
      </c>
      <c r="H33" s="211">
        <v>3720.87</v>
      </c>
      <c r="I33" s="212">
        <f t="shared" si="2"/>
        <v>9233.86</v>
      </c>
      <c r="J33" s="223"/>
    </row>
    <row r="34" spans="1:10" ht="15" customHeight="1" x14ac:dyDescent="0.25">
      <c r="A34" s="216" t="s">
        <v>424</v>
      </c>
      <c r="B34" s="216" t="s">
        <v>425</v>
      </c>
      <c r="C34" s="217" t="s">
        <v>426</v>
      </c>
      <c r="D34" s="217" t="s">
        <v>427</v>
      </c>
      <c r="E34" s="217" t="s">
        <v>428</v>
      </c>
      <c r="F34" s="233"/>
      <c r="G34" s="217" t="s">
        <v>429</v>
      </c>
      <c r="H34" s="217" t="s">
        <v>430</v>
      </c>
      <c r="I34" s="217" t="s">
        <v>431</v>
      </c>
      <c r="J34" s="223"/>
    </row>
    <row r="35" spans="1:10" ht="15" customHeight="1" x14ac:dyDescent="0.25">
      <c r="A35" s="219" t="s">
        <v>432</v>
      </c>
      <c r="B35" s="234" t="s">
        <v>433</v>
      </c>
      <c r="C35" s="220">
        <f>SUMIFS($E$30:$E$33,$B$30:$B$33,"FDA",$D$30:$D$33,"&lt;&gt;VAGO")</f>
        <v>0</v>
      </c>
      <c r="D35" s="220">
        <f>SUMIFS($E$30:$E$33,$B$30:$B$33,"FDA",$D$30:$D$33,"VAGO")</f>
        <v>0</v>
      </c>
      <c r="E35" s="220">
        <f t="shared" ref="E35:E39" si="3">C35+D35</f>
        <v>0</v>
      </c>
      <c r="F35" s="221"/>
      <c r="G35" s="212">
        <f>SUMIF($B$30:$B$33,"FDA",$G$30:$G$33)</f>
        <v>0</v>
      </c>
      <c r="H35" s="212">
        <f>SUMIF($B$30:$B$33,"FDA",$H$30:$H$33)</f>
        <v>0</v>
      </c>
      <c r="I35" s="212">
        <f>SUMIF($B$30:$B$33,"FDA",$I$30:$I$33)</f>
        <v>0</v>
      </c>
      <c r="J35" s="213"/>
    </row>
    <row r="36" spans="1:10" ht="15" customHeight="1" x14ac:dyDescent="0.25">
      <c r="A36" s="219" t="s">
        <v>434</v>
      </c>
      <c r="B36" s="234" t="s">
        <v>435</v>
      </c>
      <c r="C36" s="220">
        <f>SUMIFS($E$30:$E$33,$B$30:$B$33,"FDA-1",$D$30:$D$33,"&lt;&gt;VAGO")</f>
        <v>0</v>
      </c>
      <c r="D36" s="220">
        <f>SUMIFS($E$30:$E$33,$B$30:$B$33,"FDA-1",$D$30:$D$33,"VAGO")</f>
        <v>0</v>
      </c>
      <c r="E36" s="220">
        <f t="shared" si="3"/>
        <v>0</v>
      </c>
      <c r="F36" s="221"/>
      <c r="G36" s="212">
        <f>SUMIF($B$30:$B$33,"FDA-1",$G$30:$G$33)</f>
        <v>0</v>
      </c>
      <c r="H36" s="212">
        <f>SUMIF($B$30:$B$33,"FDA-1",$H$30:$H$33)</f>
        <v>0</v>
      </c>
      <c r="I36" s="212">
        <f>SUMIF($B$30:$B$33,"FDA-1",$I$30:$I$33)</f>
        <v>0</v>
      </c>
      <c r="J36" s="213"/>
    </row>
    <row r="37" spans="1:10" ht="15" customHeight="1" x14ac:dyDescent="0.25">
      <c r="A37" s="219" t="s">
        <v>436</v>
      </c>
      <c r="B37" s="234" t="s">
        <v>437</v>
      </c>
      <c r="C37" s="220">
        <f>SUMIFS($E$30:$E$33,$B$30:$B$33,"FDA-2",$D$30:$D$33,"&lt;&gt;VAGO")</f>
        <v>0</v>
      </c>
      <c r="D37" s="220">
        <f>SUMIFS($E$30:$E$33,$B$30:$B$33,"FDA-2",$D$30:$D$33,"VAGO")</f>
        <v>0</v>
      </c>
      <c r="E37" s="220">
        <f t="shared" si="3"/>
        <v>0</v>
      </c>
      <c r="F37" s="224"/>
      <c r="G37" s="212">
        <f>SUMIF($B$30:$B$33,"FDA-2",$G$30:$G$33)</f>
        <v>0</v>
      </c>
      <c r="H37" s="212">
        <f>SUMIF($B$30:$B$33,"FDA-2",$H$30:$H$33)</f>
        <v>0</v>
      </c>
      <c r="I37" s="212">
        <f>SUMIF($B$30:$B$33,"FDA-2",$I$30:$I$33)</f>
        <v>0</v>
      </c>
      <c r="J37" s="213"/>
    </row>
    <row r="38" spans="1:10" ht="15" customHeight="1" x14ac:dyDescent="0.25">
      <c r="A38" s="219" t="s">
        <v>438</v>
      </c>
      <c r="B38" s="234" t="s">
        <v>23</v>
      </c>
      <c r="C38" s="220">
        <f>SUMIFS($E$30:$E$33,$B$30:$B$33,"FDA-3",$D$30:$D$33,"&lt;&gt;VAGO")</f>
        <v>3</v>
      </c>
      <c r="D38" s="220">
        <f>SUMIFS($E$30:$E$33,$B$30:$B$33,"FDA-3",$D$30:$D$33,"VAGO")</f>
        <v>0</v>
      </c>
      <c r="E38" s="220">
        <f t="shared" si="3"/>
        <v>3</v>
      </c>
      <c r="F38" s="226"/>
      <c r="G38" s="212">
        <f>SUMIF($B$30:$B$33,"FDA-3",$G$30:$G$33)</f>
        <v>20913.32</v>
      </c>
      <c r="H38" s="212">
        <f>SUMIF($B$30:$B$33,"FDA-3",$H$30:$H$33)</f>
        <v>11162.61</v>
      </c>
      <c r="I38" s="212">
        <f>SUMIF($B$30:$B$33,"FDA-3",$I$30:$I$33)</f>
        <v>32075.93</v>
      </c>
      <c r="J38" s="213"/>
    </row>
    <row r="39" spans="1:10" ht="15" customHeight="1" x14ac:dyDescent="0.25">
      <c r="A39" s="219" t="s">
        <v>439</v>
      </c>
      <c r="B39" s="234" t="s">
        <v>18</v>
      </c>
      <c r="C39" s="220">
        <f>SUMIFS($E$30:$E$33,$B$30:$B$33,"FDA-4",$D$30:$D$33,"&lt;&gt;VAGO")</f>
        <v>1</v>
      </c>
      <c r="D39" s="220">
        <f>SUMIFS($E$30:$E$33,$B$30:$B$33,"FDA-4",$D$30:$D$33,"VAGO")</f>
        <v>0</v>
      </c>
      <c r="E39" s="220">
        <f t="shared" si="3"/>
        <v>1</v>
      </c>
      <c r="F39" s="224"/>
      <c r="G39" s="212">
        <f>SUMIF($B$30:$B$33,"FDA-4",$G$30:$G$33)</f>
        <v>7324.77</v>
      </c>
      <c r="H39" s="212">
        <f>SUMIF($B$30:$B$33,"FDA-4",$H$30:$H$33)</f>
        <v>2657.77</v>
      </c>
      <c r="I39" s="212">
        <f>SUMIF($B$30:$B$33,"FDA-4",$I$30:$I$33)</f>
        <v>9982.5400000000009</v>
      </c>
      <c r="J39" s="213"/>
    </row>
    <row r="40" spans="1:10" ht="30" x14ac:dyDescent="0.25">
      <c r="A40" s="216" t="s">
        <v>440</v>
      </c>
      <c r="B40" s="233"/>
      <c r="C40" s="217">
        <f t="shared" ref="C40:E40" si="4">SUM(C36:C39)</f>
        <v>4</v>
      </c>
      <c r="D40" s="217">
        <f t="shared" si="4"/>
        <v>0</v>
      </c>
      <c r="E40" s="217">
        <f t="shared" si="4"/>
        <v>4</v>
      </c>
      <c r="F40" s="233"/>
      <c r="G40" s="235">
        <f t="shared" ref="G40:I40" si="5">SUM(G35:G39)</f>
        <v>28238.09</v>
      </c>
      <c r="H40" s="235">
        <f t="shared" si="5"/>
        <v>13820.380000000001</v>
      </c>
      <c r="I40" s="235">
        <f t="shared" si="5"/>
        <v>42058.47</v>
      </c>
      <c r="J40" s="213"/>
    </row>
    <row r="41" spans="1:10" x14ac:dyDescent="0.25">
      <c r="A41" s="228"/>
      <c r="B41" s="228"/>
      <c r="C41" s="228"/>
      <c r="D41" s="228"/>
      <c r="E41" s="228"/>
      <c r="F41" s="228"/>
      <c r="G41" s="228"/>
      <c r="H41" s="228"/>
      <c r="I41" s="198"/>
      <c r="J41" s="213"/>
    </row>
    <row r="42" spans="1:10" ht="15" customHeight="1" x14ac:dyDescent="0.25">
      <c r="A42" s="263" t="s">
        <v>441</v>
      </c>
      <c r="B42" s="264"/>
      <c r="C42" s="264"/>
      <c r="D42" s="264"/>
      <c r="E42" s="264"/>
      <c r="F42" s="264"/>
      <c r="G42" s="264"/>
      <c r="H42" s="264"/>
      <c r="I42" s="265"/>
      <c r="J42" s="213"/>
    </row>
    <row r="43" spans="1:10" ht="15" customHeight="1" x14ac:dyDescent="0.25">
      <c r="A43" s="236" t="s">
        <v>442</v>
      </c>
      <c r="B43" s="202" t="s">
        <v>443</v>
      </c>
      <c r="C43" s="202" t="s">
        <v>444</v>
      </c>
      <c r="D43" s="202" t="s">
        <v>445</v>
      </c>
      <c r="E43" s="202" t="s">
        <v>446</v>
      </c>
      <c r="F43" s="202" t="s">
        <v>447</v>
      </c>
      <c r="G43" s="202" t="s">
        <v>448</v>
      </c>
      <c r="H43" s="202" t="s">
        <v>449</v>
      </c>
      <c r="I43" s="202" t="s">
        <v>450</v>
      </c>
      <c r="J43" s="198"/>
    </row>
    <row r="44" spans="1:10" ht="15" customHeight="1" x14ac:dyDescent="0.25">
      <c r="A44" s="237"/>
      <c r="B44" s="238" t="s">
        <v>38</v>
      </c>
      <c r="C44" s="238"/>
      <c r="D44" s="209" t="s">
        <v>355</v>
      </c>
      <c r="E44" s="210">
        <v>1</v>
      </c>
      <c r="F44" s="239" t="s">
        <v>451</v>
      </c>
      <c r="G44" s="211">
        <v>7691.01</v>
      </c>
      <c r="H44" s="211">
        <v>1200.69</v>
      </c>
      <c r="I44" s="212">
        <f>SUM(G44:H44)</f>
        <v>8891.7000000000007</v>
      </c>
      <c r="J44" s="213"/>
    </row>
    <row r="45" spans="1:10" ht="15" customHeight="1" x14ac:dyDescent="0.25">
      <c r="A45" s="240"/>
      <c r="B45" s="238" t="s">
        <v>38</v>
      </c>
      <c r="C45" s="209"/>
      <c r="D45" s="209" t="s">
        <v>355</v>
      </c>
      <c r="E45" s="210">
        <v>1</v>
      </c>
      <c r="F45" s="230" t="s">
        <v>599</v>
      </c>
      <c r="G45" s="211">
        <v>7324.77</v>
      </c>
      <c r="H45" s="211">
        <v>1200.69</v>
      </c>
      <c r="I45" s="212">
        <f t="shared" ref="I45:I78" si="6">SUM(G45:H45)</f>
        <v>8525.4600000000009</v>
      </c>
      <c r="J45" s="213"/>
    </row>
    <row r="46" spans="1:10" ht="15" customHeight="1" x14ac:dyDescent="0.25">
      <c r="A46" s="240"/>
      <c r="B46" s="238" t="s">
        <v>38</v>
      </c>
      <c r="C46" s="209"/>
      <c r="D46" s="209" t="s">
        <v>355</v>
      </c>
      <c r="E46" s="210">
        <v>1</v>
      </c>
      <c r="F46" s="230" t="s">
        <v>597</v>
      </c>
      <c r="G46" s="211">
        <v>7691.01</v>
      </c>
      <c r="H46" s="211">
        <v>1200.69</v>
      </c>
      <c r="I46" s="212">
        <f t="shared" si="6"/>
        <v>8891.7000000000007</v>
      </c>
      <c r="J46" s="213"/>
    </row>
    <row r="47" spans="1:10" ht="15" customHeight="1" x14ac:dyDescent="0.25">
      <c r="A47" s="240"/>
      <c r="B47" s="238" t="s">
        <v>38</v>
      </c>
      <c r="C47" s="209"/>
      <c r="D47" s="209" t="s">
        <v>355</v>
      </c>
      <c r="E47" s="210">
        <v>1</v>
      </c>
      <c r="F47" s="230" t="s">
        <v>454</v>
      </c>
      <c r="G47" s="211">
        <v>7324.77</v>
      </c>
      <c r="H47" s="211">
        <v>1200.69</v>
      </c>
      <c r="I47" s="212">
        <f t="shared" si="6"/>
        <v>8525.4600000000009</v>
      </c>
      <c r="J47" s="213"/>
    </row>
    <row r="48" spans="1:10" ht="15" customHeight="1" x14ac:dyDescent="0.25">
      <c r="A48" s="240"/>
      <c r="B48" s="238" t="s">
        <v>38</v>
      </c>
      <c r="C48" s="209"/>
      <c r="D48" s="209" t="s">
        <v>355</v>
      </c>
      <c r="E48" s="210">
        <v>1</v>
      </c>
      <c r="F48" s="230" t="s">
        <v>455</v>
      </c>
      <c r="G48" s="211">
        <v>8075.56</v>
      </c>
      <c r="H48" s="211">
        <v>1200.69</v>
      </c>
      <c r="I48" s="212">
        <f t="shared" si="6"/>
        <v>9276.25</v>
      </c>
      <c r="J48" s="213"/>
    </row>
    <row r="49" spans="1:10" s="20" customFormat="1" ht="15" customHeight="1" x14ac:dyDescent="0.25">
      <c r="A49" s="240"/>
      <c r="B49" s="238" t="s">
        <v>38</v>
      </c>
      <c r="C49" s="209"/>
      <c r="D49" s="209" t="s">
        <v>355</v>
      </c>
      <c r="E49" s="210">
        <v>1</v>
      </c>
      <c r="F49" s="230" t="s">
        <v>456</v>
      </c>
      <c r="G49" s="211">
        <v>7691.01</v>
      </c>
      <c r="H49" s="211">
        <v>1200.69</v>
      </c>
      <c r="I49" s="212">
        <f t="shared" si="6"/>
        <v>8891.7000000000007</v>
      </c>
      <c r="J49" s="213"/>
    </row>
    <row r="50" spans="1:10" ht="15" customHeight="1" x14ac:dyDescent="0.25">
      <c r="A50" s="240"/>
      <c r="B50" s="238" t="s">
        <v>38</v>
      </c>
      <c r="C50" s="209"/>
      <c r="D50" s="209" t="s">
        <v>355</v>
      </c>
      <c r="E50" s="210">
        <v>1</v>
      </c>
      <c r="F50" s="230" t="s">
        <v>457</v>
      </c>
      <c r="G50" s="211">
        <v>7324.77</v>
      </c>
      <c r="H50" s="211">
        <v>1200.69</v>
      </c>
      <c r="I50" s="212">
        <f t="shared" si="6"/>
        <v>8525.4600000000009</v>
      </c>
      <c r="J50" s="213"/>
    </row>
    <row r="51" spans="1:10" ht="15" customHeight="1" x14ac:dyDescent="0.25">
      <c r="A51" s="240"/>
      <c r="B51" s="238" t="s">
        <v>38</v>
      </c>
      <c r="C51" s="209"/>
      <c r="D51" s="209" t="s">
        <v>355</v>
      </c>
      <c r="E51" s="210">
        <v>1</v>
      </c>
      <c r="F51" s="230" t="s">
        <v>598</v>
      </c>
      <c r="G51" s="211">
        <v>7324.77</v>
      </c>
      <c r="H51" s="211">
        <v>1200.69</v>
      </c>
      <c r="I51" s="212">
        <f t="shared" si="6"/>
        <v>8525.4600000000009</v>
      </c>
      <c r="J51" s="213"/>
    </row>
    <row r="52" spans="1:10" ht="15" customHeight="1" x14ac:dyDescent="0.25">
      <c r="A52" s="240"/>
      <c r="B52" s="238" t="s">
        <v>38</v>
      </c>
      <c r="C52" s="209"/>
      <c r="D52" s="209" t="s">
        <v>355</v>
      </c>
      <c r="E52" s="210">
        <v>1</v>
      </c>
      <c r="F52" s="230" t="s">
        <v>600</v>
      </c>
      <c r="G52" s="211">
        <v>7691.01</v>
      </c>
      <c r="H52" s="211">
        <v>1200.69</v>
      </c>
      <c r="I52" s="212">
        <f t="shared" si="6"/>
        <v>8891.7000000000007</v>
      </c>
      <c r="J52" s="213"/>
    </row>
    <row r="53" spans="1:10" ht="15" customHeight="1" x14ac:dyDescent="0.25">
      <c r="A53" s="240"/>
      <c r="B53" s="238" t="s">
        <v>38</v>
      </c>
      <c r="C53" s="209"/>
      <c r="D53" s="209" t="s">
        <v>355</v>
      </c>
      <c r="E53" s="210">
        <v>1</v>
      </c>
      <c r="F53" s="230" t="s">
        <v>460</v>
      </c>
      <c r="G53" s="211">
        <v>7691.01</v>
      </c>
      <c r="H53" s="211">
        <v>1200.69</v>
      </c>
      <c r="I53" s="212">
        <f t="shared" si="6"/>
        <v>8891.7000000000007</v>
      </c>
      <c r="J53" s="213"/>
    </row>
    <row r="54" spans="1:10" ht="15" customHeight="1" x14ac:dyDescent="0.25">
      <c r="A54" s="240"/>
      <c r="B54" s="238" t="s">
        <v>38</v>
      </c>
      <c r="C54" s="209"/>
      <c r="D54" s="209" t="s">
        <v>355</v>
      </c>
      <c r="E54" s="210">
        <v>1</v>
      </c>
      <c r="F54" s="230" t="s">
        <v>601</v>
      </c>
      <c r="G54" s="211">
        <v>7324.77</v>
      </c>
      <c r="H54" s="211">
        <v>1200.69</v>
      </c>
      <c r="I54" s="212">
        <f t="shared" si="6"/>
        <v>8525.4600000000009</v>
      </c>
      <c r="J54" s="213"/>
    </row>
    <row r="55" spans="1:10" ht="15" customHeight="1" x14ac:dyDescent="0.25">
      <c r="A55" s="240"/>
      <c r="B55" s="238" t="s">
        <v>38</v>
      </c>
      <c r="C55" s="209"/>
      <c r="D55" s="209" t="s">
        <v>355</v>
      </c>
      <c r="E55" s="210">
        <v>1</v>
      </c>
      <c r="F55" s="230" t="s">
        <v>462</v>
      </c>
      <c r="G55" s="211">
        <v>2186.5700000000002</v>
      </c>
      <c r="H55" s="211">
        <v>1200.69</v>
      </c>
      <c r="I55" s="212">
        <f t="shared" si="6"/>
        <v>3387.26</v>
      </c>
      <c r="J55" s="213"/>
    </row>
    <row r="56" spans="1:10" ht="15" customHeight="1" x14ac:dyDescent="0.25">
      <c r="A56" s="240"/>
      <c r="B56" s="238" t="s">
        <v>38</v>
      </c>
      <c r="C56" s="209"/>
      <c r="D56" s="209" t="s">
        <v>355</v>
      </c>
      <c r="E56" s="210">
        <v>1</v>
      </c>
      <c r="F56" s="230" t="s">
        <v>463</v>
      </c>
      <c r="G56" s="211">
        <v>4762.33</v>
      </c>
      <c r="H56" s="211">
        <v>1200.69</v>
      </c>
      <c r="I56" s="212">
        <f>SUM(G56:H56)</f>
        <v>5963.02</v>
      </c>
      <c r="J56" s="213"/>
    </row>
    <row r="57" spans="1:10" ht="15" customHeight="1" x14ac:dyDescent="0.25">
      <c r="A57" s="240"/>
      <c r="B57" s="238" t="s">
        <v>38</v>
      </c>
      <c r="C57" s="209"/>
      <c r="D57" s="209" t="s">
        <v>355</v>
      </c>
      <c r="E57" s="210">
        <v>1</v>
      </c>
      <c r="F57" s="230" t="s">
        <v>605</v>
      </c>
      <c r="G57" s="211">
        <v>4762.33</v>
      </c>
      <c r="H57" s="211">
        <v>1200.69</v>
      </c>
      <c r="I57" s="212">
        <f t="shared" si="6"/>
        <v>5963.02</v>
      </c>
      <c r="J57" s="213"/>
    </row>
    <row r="58" spans="1:10" ht="15" customHeight="1" x14ac:dyDescent="0.25">
      <c r="A58" s="240"/>
      <c r="B58" s="238" t="s">
        <v>38</v>
      </c>
      <c r="C58" s="209"/>
      <c r="D58" s="209" t="s">
        <v>355</v>
      </c>
      <c r="E58" s="210">
        <v>1</v>
      </c>
      <c r="F58" s="230" t="s">
        <v>465</v>
      </c>
      <c r="G58" s="211">
        <v>5512.99</v>
      </c>
      <c r="H58" s="211">
        <v>1200.69</v>
      </c>
      <c r="I58" s="212">
        <f t="shared" si="6"/>
        <v>6713.68</v>
      </c>
      <c r="J58" s="213"/>
    </row>
    <row r="59" spans="1:10" ht="15" customHeight="1" x14ac:dyDescent="0.25">
      <c r="A59" s="240"/>
      <c r="B59" s="238" t="s">
        <v>38</v>
      </c>
      <c r="C59" s="209"/>
      <c r="D59" s="209" t="s">
        <v>355</v>
      </c>
      <c r="E59" s="210">
        <v>1</v>
      </c>
      <c r="F59" s="230" t="s">
        <v>466</v>
      </c>
      <c r="G59" s="211">
        <v>4762.33</v>
      </c>
      <c r="H59" s="211">
        <v>1200.69</v>
      </c>
      <c r="I59" s="212">
        <f t="shared" si="6"/>
        <v>5963.02</v>
      </c>
      <c r="J59" s="213"/>
    </row>
    <row r="60" spans="1:10" ht="15" customHeight="1" x14ac:dyDescent="0.25">
      <c r="A60" s="240"/>
      <c r="B60" s="238" t="s">
        <v>38</v>
      </c>
      <c r="C60" s="209"/>
      <c r="D60" s="209" t="s">
        <v>355</v>
      </c>
      <c r="E60" s="210">
        <v>1</v>
      </c>
      <c r="F60" s="230" t="s">
        <v>467</v>
      </c>
      <c r="G60" s="211">
        <v>5046.58</v>
      </c>
      <c r="H60" s="211">
        <v>1200.69</v>
      </c>
      <c r="I60" s="212">
        <f t="shared" si="6"/>
        <v>6247.27</v>
      </c>
      <c r="J60" s="213"/>
    </row>
    <row r="61" spans="1:10" ht="15" customHeight="1" x14ac:dyDescent="0.25">
      <c r="A61" s="240"/>
      <c r="B61" s="238" t="s">
        <v>38</v>
      </c>
      <c r="C61" s="209"/>
      <c r="D61" s="209" t="s">
        <v>355</v>
      </c>
      <c r="E61" s="210">
        <v>1</v>
      </c>
      <c r="F61" s="230" t="s">
        <v>468</v>
      </c>
      <c r="G61" s="211">
        <v>4712.03</v>
      </c>
      <c r="H61" s="211">
        <v>1200.69</v>
      </c>
      <c r="I61" s="212">
        <f t="shared" si="6"/>
        <v>5912.7199999999993</v>
      </c>
      <c r="J61" s="213"/>
    </row>
    <row r="62" spans="1:10" ht="15" customHeight="1" x14ac:dyDescent="0.25">
      <c r="A62" s="240"/>
      <c r="B62" s="238" t="s">
        <v>38</v>
      </c>
      <c r="C62" s="209"/>
      <c r="D62" s="209" t="s">
        <v>469</v>
      </c>
      <c r="E62" s="210">
        <v>1</v>
      </c>
      <c r="F62" s="230" t="s">
        <v>583</v>
      </c>
      <c r="G62" s="211">
        <v>0</v>
      </c>
      <c r="H62" s="211">
        <v>1200.69</v>
      </c>
      <c r="I62" s="212">
        <f t="shared" si="6"/>
        <v>1200.69</v>
      </c>
      <c r="J62" s="213"/>
    </row>
    <row r="63" spans="1:10" ht="15" customHeight="1" x14ac:dyDescent="0.25">
      <c r="A63" s="240"/>
      <c r="B63" s="238" t="s">
        <v>38</v>
      </c>
      <c r="C63" s="209"/>
      <c r="D63" s="209" t="s">
        <v>469</v>
      </c>
      <c r="E63" s="210">
        <v>1</v>
      </c>
      <c r="F63" s="230" t="s">
        <v>584</v>
      </c>
      <c r="G63" s="211">
        <v>0</v>
      </c>
      <c r="H63" s="211">
        <v>1200.69</v>
      </c>
      <c r="I63" s="212">
        <f t="shared" si="6"/>
        <v>1200.69</v>
      </c>
      <c r="J63" s="213"/>
    </row>
    <row r="64" spans="1:10" ht="15" customHeight="1" x14ac:dyDescent="0.25">
      <c r="A64" s="240"/>
      <c r="B64" s="238" t="s">
        <v>79</v>
      </c>
      <c r="C64" s="209"/>
      <c r="D64" s="209" t="s">
        <v>355</v>
      </c>
      <c r="E64" s="210">
        <v>1</v>
      </c>
      <c r="F64" s="230" t="s">
        <v>472</v>
      </c>
      <c r="G64" s="211">
        <v>8075.56</v>
      </c>
      <c r="H64" s="211">
        <v>732.55</v>
      </c>
      <c r="I64" s="212">
        <f t="shared" si="6"/>
        <v>8808.11</v>
      </c>
      <c r="J64" s="213"/>
    </row>
    <row r="65" spans="1:10" ht="15" customHeight="1" x14ac:dyDescent="0.25">
      <c r="A65" s="240"/>
      <c r="B65" s="238" t="s">
        <v>79</v>
      </c>
      <c r="C65" s="209"/>
      <c r="D65" s="209" t="s">
        <v>355</v>
      </c>
      <c r="E65" s="210">
        <v>1</v>
      </c>
      <c r="F65" s="230" t="s">
        <v>473</v>
      </c>
      <c r="G65" s="211">
        <v>5046.58</v>
      </c>
      <c r="H65" s="211">
        <v>732.55</v>
      </c>
      <c r="I65" s="212">
        <f t="shared" si="6"/>
        <v>5779.13</v>
      </c>
      <c r="J65" s="213"/>
    </row>
    <row r="66" spans="1:10" ht="15" customHeight="1" x14ac:dyDescent="0.25">
      <c r="A66" s="240"/>
      <c r="B66" s="238" t="s">
        <v>79</v>
      </c>
      <c r="C66" s="209"/>
      <c r="D66" s="209" t="s">
        <v>355</v>
      </c>
      <c r="E66" s="210">
        <v>1</v>
      </c>
      <c r="F66" s="230" t="s">
        <v>602</v>
      </c>
      <c r="G66" s="211">
        <v>5298.91</v>
      </c>
      <c r="H66" s="211">
        <v>732.55</v>
      </c>
      <c r="I66" s="212">
        <f t="shared" si="6"/>
        <v>6031.46</v>
      </c>
      <c r="J66" s="213"/>
    </row>
    <row r="67" spans="1:10" ht="15" customHeight="1" x14ac:dyDescent="0.25">
      <c r="A67" s="240"/>
      <c r="B67" s="238" t="s">
        <v>86</v>
      </c>
      <c r="C67" s="209"/>
      <c r="D67" s="209" t="s">
        <v>355</v>
      </c>
      <c r="E67" s="210">
        <v>1</v>
      </c>
      <c r="F67" s="230" t="s">
        <v>475</v>
      </c>
      <c r="G67" s="211">
        <v>2410.69</v>
      </c>
      <c r="H67" s="211">
        <v>436.04</v>
      </c>
      <c r="I67" s="212">
        <f t="shared" si="6"/>
        <v>2846.73</v>
      </c>
      <c r="J67" s="213"/>
    </row>
    <row r="68" spans="1:10" ht="15" customHeight="1" x14ac:dyDescent="0.25">
      <c r="A68" s="240"/>
      <c r="B68" s="238" t="s">
        <v>86</v>
      </c>
      <c r="C68" s="209"/>
      <c r="D68" s="209" t="s">
        <v>355</v>
      </c>
      <c r="E68" s="210">
        <v>1</v>
      </c>
      <c r="F68" s="230" t="s">
        <v>476</v>
      </c>
      <c r="G68" s="211">
        <v>2186.5700000000002</v>
      </c>
      <c r="H68" s="211">
        <v>436.04</v>
      </c>
      <c r="I68" s="212">
        <f t="shared" si="6"/>
        <v>2622.61</v>
      </c>
      <c r="J68" s="213"/>
    </row>
    <row r="69" spans="1:10" ht="15" customHeight="1" x14ac:dyDescent="0.25">
      <c r="A69" s="237"/>
      <c r="B69" s="238" t="s">
        <v>86</v>
      </c>
      <c r="C69" s="209"/>
      <c r="D69" s="209" t="s">
        <v>469</v>
      </c>
      <c r="E69" s="210">
        <v>1</v>
      </c>
      <c r="F69" s="230" t="s">
        <v>585</v>
      </c>
      <c r="G69" s="211">
        <v>0</v>
      </c>
      <c r="H69" s="211">
        <v>436.04</v>
      </c>
      <c r="I69" s="212">
        <f t="shared" si="6"/>
        <v>436.04</v>
      </c>
      <c r="J69" s="213"/>
    </row>
    <row r="70" spans="1:10" ht="15" customHeight="1" x14ac:dyDescent="0.25">
      <c r="A70" s="237"/>
      <c r="B70" s="238" t="s">
        <v>86</v>
      </c>
      <c r="C70" s="238"/>
      <c r="D70" s="208" t="s">
        <v>469</v>
      </c>
      <c r="E70" s="210">
        <v>1</v>
      </c>
      <c r="F70" s="232" t="s">
        <v>586</v>
      </c>
      <c r="G70" s="211">
        <v>0</v>
      </c>
      <c r="H70" s="211">
        <v>436.04</v>
      </c>
      <c r="I70" s="212">
        <f t="shared" si="6"/>
        <v>436.04</v>
      </c>
      <c r="J70" s="213"/>
    </row>
    <row r="71" spans="1:10" ht="15" customHeight="1" x14ac:dyDescent="0.25">
      <c r="A71" s="237"/>
      <c r="B71" s="238" t="s">
        <v>86</v>
      </c>
      <c r="C71" s="238"/>
      <c r="D71" s="208" t="s">
        <v>355</v>
      </c>
      <c r="E71" s="210">
        <v>1</v>
      </c>
      <c r="F71" s="232" t="s">
        <v>479</v>
      </c>
      <c r="G71" s="211">
        <v>5250.47</v>
      </c>
      <c r="H71" s="211">
        <v>436.04</v>
      </c>
      <c r="I71" s="212">
        <f t="shared" si="6"/>
        <v>5686.51</v>
      </c>
      <c r="J71" s="213"/>
    </row>
    <row r="72" spans="1:10" ht="15" customHeight="1" x14ac:dyDescent="0.25">
      <c r="A72" s="237"/>
      <c r="B72" s="238" t="s">
        <v>98</v>
      </c>
      <c r="C72" s="238"/>
      <c r="D72" s="208" t="s">
        <v>355</v>
      </c>
      <c r="E72" s="210">
        <v>1</v>
      </c>
      <c r="F72" s="239" t="s">
        <v>480</v>
      </c>
      <c r="G72" s="211">
        <v>2186.5700000000002</v>
      </c>
      <c r="H72" s="211">
        <v>401.16</v>
      </c>
      <c r="I72" s="212">
        <f t="shared" si="6"/>
        <v>2587.73</v>
      </c>
      <c r="J72" s="213"/>
    </row>
    <row r="73" spans="1:10" ht="15" customHeight="1" x14ac:dyDescent="0.25">
      <c r="A73" s="237"/>
      <c r="B73" s="238" t="s">
        <v>98</v>
      </c>
      <c r="C73" s="238"/>
      <c r="D73" s="208" t="s">
        <v>469</v>
      </c>
      <c r="E73" s="210">
        <v>1</v>
      </c>
      <c r="F73" s="239" t="s">
        <v>587</v>
      </c>
      <c r="G73" s="211">
        <v>0</v>
      </c>
      <c r="H73" s="211">
        <v>401.16</v>
      </c>
      <c r="I73" s="212">
        <f t="shared" si="6"/>
        <v>401.16</v>
      </c>
      <c r="J73" s="213"/>
    </row>
    <row r="74" spans="1:10" ht="15" customHeight="1" x14ac:dyDescent="0.25">
      <c r="A74" s="237"/>
      <c r="B74" s="241" t="s">
        <v>98</v>
      </c>
      <c r="C74" s="238"/>
      <c r="D74" s="208" t="s">
        <v>469</v>
      </c>
      <c r="E74" s="210">
        <v>1</v>
      </c>
      <c r="F74" s="239" t="s">
        <v>588</v>
      </c>
      <c r="G74" s="211">
        <v>0</v>
      </c>
      <c r="H74" s="211">
        <v>401.16</v>
      </c>
      <c r="I74" s="212">
        <f t="shared" si="6"/>
        <v>401.16</v>
      </c>
      <c r="J74" s="213"/>
    </row>
    <row r="75" spans="1:10" ht="15" customHeight="1" x14ac:dyDescent="0.25">
      <c r="A75" s="237"/>
      <c r="B75" s="241" t="s">
        <v>98</v>
      </c>
      <c r="C75" s="238"/>
      <c r="D75" s="208" t="s">
        <v>469</v>
      </c>
      <c r="E75" s="210">
        <v>1</v>
      </c>
      <c r="F75" s="239" t="s">
        <v>589</v>
      </c>
      <c r="G75" s="211">
        <v>0</v>
      </c>
      <c r="H75" s="211">
        <v>401.16</v>
      </c>
      <c r="I75" s="212">
        <f t="shared" si="6"/>
        <v>401.16</v>
      </c>
      <c r="J75" s="213"/>
    </row>
    <row r="76" spans="1:10" ht="15" customHeight="1" x14ac:dyDescent="0.25">
      <c r="A76" s="237"/>
      <c r="B76" s="241" t="s">
        <v>98</v>
      </c>
      <c r="C76" s="238"/>
      <c r="D76" s="208" t="s">
        <v>469</v>
      </c>
      <c r="E76" s="210">
        <v>1</v>
      </c>
      <c r="F76" s="239" t="s">
        <v>590</v>
      </c>
      <c r="G76" s="211">
        <v>0</v>
      </c>
      <c r="H76" s="211">
        <v>401.16</v>
      </c>
      <c r="I76" s="212">
        <f t="shared" si="6"/>
        <v>401.16</v>
      </c>
      <c r="J76" s="213"/>
    </row>
    <row r="77" spans="1:10" ht="15" customHeight="1" x14ac:dyDescent="0.25">
      <c r="A77" s="237"/>
      <c r="B77" s="241" t="s">
        <v>98</v>
      </c>
      <c r="C77" s="238"/>
      <c r="D77" s="208" t="s">
        <v>469</v>
      </c>
      <c r="E77" s="210">
        <v>1</v>
      </c>
      <c r="F77" s="239" t="s">
        <v>591</v>
      </c>
      <c r="G77" s="211">
        <v>0</v>
      </c>
      <c r="H77" s="211">
        <v>401.16</v>
      </c>
      <c r="I77" s="212">
        <f t="shared" si="6"/>
        <v>401.16</v>
      </c>
      <c r="J77" s="213"/>
    </row>
    <row r="78" spans="1:10" ht="15" customHeight="1" x14ac:dyDescent="0.25">
      <c r="A78" s="237"/>
      <c r="B78" s="241" t="s">
        <v>98</v>
      </c>
      <c r="C78" s="238"/>
      <c r="D78" s="208" t="s">
        <v>469</v>
      </c>
      <c r="E78" s="210">
        <v>1</v>
      </c>
      <c r="F78" s="239" t="s">
        <v>592</v>
      </c>
      <c r="G78" s="211">
        <v>0</v>
      </c>
      <c r="H78" s="211">
        <v>401.16</v>
      </c>
      <c r="I78" s="212">
        <f t="shared" si="6"/>
        <v>401.16</v>
      </c>
      <c r="J78" s="213"/>
    </row>
    <row r="79" spans="1:10" ht="45" x14ac:dyDescent="0.25">
      <c r="A79" s="216" t="s">
        <v>487</v>
      </c>
      <c r="B79" s="216" t="s">
        <v>488</v>
      </c>
      <c r="C79" s="217" t="s">
        <v>489</v>
      </c>
      <c r="D79" s="217" t="s">
        <v>490</v>
      </c>
      <c r="E79" s="217" t="s">
        <v>491</v>
      </c>
      <c r="F79" s="233"/>
      <c r="G79" s="217" t="s">
        <v>492</v>
      </c>
      <c r="H79" s="217" t="s">
        <v>493</v>
      </c>
      <c r="I79" s="217" t="s">
        <v>494</v>
      </c>
      <c r="J79" s="213"/>
    </row>
    <row r="80" spans="1:10" x14ac:dyDescent="0.25">
      <c r="A80" s="219" t="s">
        <v>495</v>
      </c>
      <c r="B80" s="234" t="s">
        <v>38</v>
      </c>
      <c r="C80" s="220">
        <f>SUMIFS($E$44:$E$78,$B$44:$B$78,"FGS-1",$D$44:$D$78,"&lt;&gt;VAGO")</f>
        <v>20</v>
      </c>
      <c r="D80" s="220">
        <f>SUMIFS($E$44:$E$78,$B$44:$B$78,"FGS-1",$D$44:$D$78,"VAGO")</f>
        <v>0</v>
      </c>
      <c r="E80" s="220">
        <f t="shared" ref="E80:E85" si="7">C80+D80</f>
        <v>20</v>
      </c>
      <c r="F80" s="221"/>
      <c r="G80" s="212">
        <f>SUMIF($B$44:$B$63,"FGS-1",$G$44:$G$63)</f>
        <v>114899.62000000002</v>
      </c>
      <c r="H80" s="212">
        <f>SUMIF($B$44:$B$63,"FGS-1",$H$44:$H$63)</f>
        <v>24013.799999999996</v>
      </c>
      <c r="I80" s="212">
        <f>SUMIF($B$44:$B$63,"FGS-1",$I$44:$I$63)</f>
        <v>138913.42000000001</v>
      </c>
      <c r="J80" s="213"/>
    </row>
    <row r="81" spans="1:10" x14ac:dyDescent="0.25">
      <c r="A81" s="219" t="s">
        <v>496</v>
      </c>
      <c r="B81" s="234" t="s">
        <v>497</v>
      </c>
      <c r="C81" s="220">
        <f>SUMIFS($E$44:$E$78,$B$44:$B$78,"FGS-2",$D$44:$D$78,"&lt;&gt;VAGO")</f>
        <v>3</v>
      </c>
      <c r="D81" s="220">
        <f>SUMIFS($E$44:$E$78,$B$44:$B$78,"FGS-2",$D$44:$D$78,"VAGO")</f>
        <v>0</v>
      </c>
      <c r="E81" s="220">
        <f t="shared" si="7"/>
        <v>3</v>
      </c>
      <c r="F81" s="224"/>
      <c r="G81" s="212">
        <f>SUMIF($B$64:$B$66,"FGS-2",$G$64:$G$66)</f>
        <v>18421.05</v>
      </c>
      <c r="H81" s="212">
        <f>SUMIF($B$64:$B$66,"FGS-2",$H$64:$H$66)</f>
        <v>2197.6499999999996</v>
      </c>
      <c r="I81" s="212">
        <f>SUMIF($B$64:$B$66,"FGS-2",$I$64:$I$66)</f>
        <v>20618.7</v>
      </c>
      <c r="J81" s="213"/>
    </row>
    <row r="82" spans="1:10" x14ac:dyDescent="0.25">
      <c r="A82" s="219" t="s">
        <v>498</v>
      </c>
      <c r="B82" s="234" t="s">
        <v>499</v>
      </c>
      <c r="C82" s="220">
        <f>SUMIFS($E$44:$E$78,$B$44:$B$78,"FGS-3",$D$44:$D$78,"&lt;&gt;VAGO")</f>
        <v>0</v>
      </c>
      <c r="D82" s="220">
        <f>SUMIFS($E$44:$E$78,$B$44:$B$78,"FGS-3",$D$44:$D$78,"VAGO")</f>
        <v>0</v>
      </c>
      <c r="E82" s="220">
        <f t="shared" si="7"/>
        <v>0</v>
      </c>
      <c r="F82" s="224"/>
      <c r="G82" s="212">
        <f>SUMIF($B$44:$B$78,"FGS-3",$G$44:$G$78)</f>
        <v>0</v>
      </c>
      <c r="H82" s="212">
        <f>SUMIF($B$44:$B$78,"FGS-3",$G$44:$G$78)</f>
        <v>0</v>
      </c>
      <c r="I82" s="212">
        <f>SUMIF($B$44:$B$78,"FGS-3",$G$44:$G$78)</f>
        <v>0</v>
      </c>
      <c r="J82" s="213"/>
    </row>
    <row r="83" spans="1:10" x14ac:dyDescent="0.25">
      <c r="A83" s="225" t="s">
        <v>500</v>
      </c>
      <c r="B83" s="242" t="s">
        <v>501</v>
      </c>
      <c r="C83" s="220">
        <f>SUMIFS($E$44:$E$78,$B$44:$B$78,"FGA-1",$D$44:$D$78,"&lt;&gt;VAGO")</f>
        <v>5</v>
      </c>
      <c r="D83" s="220">
        <f>SUMIFS($E$44:$E$78,$B$44:$B$78,"FGA-1",$D$44:$D$78,"VAGO")</f>
        <v>0</v>
      </c>
      <c r="E83" s="220">
        <f t="shared" si="7"/>
        <v>5</v>
      </c>
      <c r="F83" s="226"/>
      <c r="G83" s="212">
        <f>SUMIF($B$67:$B$71,"FGA-1",$G$67:$G$71)</f>
        <v>9847.73</v>
      </c>
      <c r="H83" s="212">
        <f>SUMIF($B$67:$B$71,"FGA-1",$H$67:$H$71)</f>
        <v>2180.2000000000003</v>
      </c>
      <c r="I83" s="212">
        <f>SUMIF($B$67:$B$71,"FGA-1",$I$67:$I$71)</f>
        <v>12027.93</v>
      </c>
      <c r="J83" s="213"/>
    </row>
    <row r="84" spans="1:10" x14ac:dyDescent="0.25">
      <c r="A84" s="219" t="s">
        <v>502</v>
      </c>
      <c r="B84" s="234" t="s">
        <v>98</v>
      </c>
      <c r="C84" s="220">
        <f>SUMIFS($E$44:$E$78,$B$44:$B$78,"FGA-2",$D$44:$D$78,"&lt;&gt;VAGO")</f>
        <v>7</v>
      </c>
      <c r="D84" s="220">
        <f>SUMIFS($E$44:$E$78,$B$44:$B$78,"FGA-2",$D$44:$D$78,"VAGO")</f>
        <v>0</v>
      </c>
      <c r="E84" s="220">
        <f t="shared" si="7"/>
        <v>7</v>
      </c>
      <c r="F84" s="226"/>
      <c r="G84" s="212">
        <f>SUMIF($B$72:$B$78,"FGA-2",$G$72:$G$78)</f>
        <v>2186.5700000000002</v>
      </c>
      <c r="H84" s="212">
        <f>SUMIF($B$72:$B$78,"FGA-2",$H$72:$H$78)</f>
        <v>2808.12</v>
      </c>
      <c r="I84" s="212">
        <f>SUMIF($B$72:$B$78,"FGA-2",$I$72:$I$78)</f>
        <v>4994.6899999999996</v>
      </c>
      <c r="J84" s="213"/>
    </row>
    <row r="85" spans="1:10" x14ac:dyDescent="0.25">
      <c r="A85" s="219" t="s">
        <v>503</v>
      </c>
      <c r="B85" s="234" t="s">
        <v>504</v>
      </c>
      <c r="C85" s="220">
        <f>SUMIFS($E$44:$E$78,$B$44:$B$78,"FGA-3",$D$44:$D$78,"&lt;&gt;VAGO")</f>
        <v>0</v>
      </c>
      <c r="D85" s="220">
        <f>SUMIFS($E$44:$E$78,$B$44:$B$78,"FGA-3",$D$44:$D$78,"VAGO")</f>
        <v>0</v>
      </c>
      <c r="E85" s="220">
        <f t="shared" si="7"/>
        <v>0</v>
      </c>
      <c r="F85" s="224"/>
      <c r="G85" s="212">
        <f>SUMIF($B$44:$B$78,"FGA-3",$G$44:$G$78)</f>
        <v>0</v>
      </c>
      <c r="H85" s="212">
        <f>SUMIF($B$44:$B$78,"FGA-3",$G$44:$G$78)</f>
        <v>0</v>
      </c>
      <c r="I85" s="212">
        <f>SUMIF($B$44:$B$78,"FGA-3",$G$44:$G$78)</f>
        <v>0</v>
      </c>
      <c r="J85" s="213"/>
    </row>
    <row r="86" spans="1:10" ht="30" x14ac:dyDescent="0.25">
      <c r="A86" s="216" t="s">
        <v>505</v>
      </c>
      <c r="B86" s="233"/>
      <c r="C86" s="217">
        <f t="shared" ref="C86:E86" si="8">SUM(C80:C85)</f>
        <v>35</v>
      </c>
      <c r="D86" s="217">
        <f t="shared" si="8"/>
        <v>0</v>
      </c>
      <c r="E86" s="217">
        <f t="shared" si="8"/>
        <v>35</v>
      </c>
      <c r="F86" s="233"/>
      <c r="G86" s="235">
        <f>SUM(G80:G85)</f>
        <v>145354.97000000003</v>
      </c>
      <c r="H86" s="235">
        <f>SUM(H80:H85)</f>
        <v>31199.769999999997</v>
      </c>
      <c r="I86" s="235">
        <f>SUM(I80:I85)</f>
        <v>176554.74000000002</v>
      </c>
      <c r="J86" s="213"/>
    </row>
    <row r="87" spans="1:10" x14ac:dyDescent="0.25">
      <c r="A87" s="223"/>
      <c r="B87" s="223"/>
      <c r="C87" s="223"/>
      <c r="D87" s="223"/>
      <c r="E87" s="223"/>
      <c r="F87" s="223"/>
      <c r="G87" s="223"/>
      <c r="H87" s="223"/>
      <c r="I87" s="229"/>
      <c r="J87" s="229"/>
    </row>
    <row r="88" spans="1:10" ht="45" x14ac:dyDescent="0.25">
      <c r="A88" s="216"/>
      <c r="B88" s="216"/>
      <c r="C88" s="217" t="s">
        <v>506</v>
      </c>
      <c r="D88" s="217" t="s">
        <v>507</v>
      </c>
      <c r="E88" s="217" t="s">
        <v>508</v>
      </c>
      <c r="F88" s="218"/>
      <c r="G88" s="217" t="s">
        <v>509</v>
      </c>
      <c r="H88" s="217" t="s">
        <v>510</v>
      </c>
      <c r="I88" s="217" t="s">
        <v>511</v>
      </c>
      <c r="J88" s="229"/>
    </row>
    <row r="89" spans="1:10" ht="30" x14ac:dyDescent="0.25">
      <c r="A89" s="216" t="s">
        <v>512</v>
      </c>
      <c r="B89" s="218"/>
      <c r="C89" s="217">
        <f>SUM(C26+C40+C86)</f>
        <v>46</v>
      </c>
      <c r="D89" s="217">
        <f>SUM(D26+D40+D86)</f>
        <v>0</v>
      </c>
      <c r="E89" s="217">
        <f>SUM(E26+E40+E86)</f>
        <v>46</v>
      </c>
      <c r="F89" s="218"/>
      <c r="G89" s="235">
        <f>SUM(H26+G40+G86)</f>
        <v>185959.39</v>
      </c>
      <c r="H89" s="235">
        <f>SUM(I26+H40+H86)</f>
        <v>68541.39</v>
      </c>
      <c r="I89" s="235">
        <f>SUM(J26+I40+I86)</f>
        <v>254500.78000000003</v>
      </c>
      <c r="J89" s="229"/>
    </row>
    <row r="90" spans="1:10" x14ac:dyDescent="0.25">
      <c r="A90" s="223"/>
      <c r="B90" s="223"/>
      <c r="C90" s="223"/>
      <c r="D90" s="223"/>
      <c r="E90" s="223"/>
      <c r="F90" s="223"/>
      <c r="G90" s="223"/>
      <c r="H90" s="223"/>
      <c r="I90" s="229"/>
      <c r="J90" s="229"/>
    </row>
    <row r="91" spans="1:10" x14ac:dyDescent="0.25">
      <c r="A91" s="271" t="s">
        <v>513</v>
      </c>
      <c r="B91" s="264"/>
      <c r="C91" s="264"/>
      <c r="D91" s="264"/>
      <c r="E91" s="264"/>
      <c r="F91" s="265"/>
      <c r="G91" s="213"/>
      <c r="H91" s="223"/>
      <c r="I91" s="223"/>
      <c r="J91" s="223"/>
    </row>
    <row r="92" spans="1:10" x14ac:dyDescent="0.25">
      <c r="A92" s="272" t="s">
        <v>514</v>
      </c>
      <c r="B92" s="264"/>
      <c r="C92" s="264"/>
      <c r="D92" s="264"/>
      <c r="E92" s="264"/>
      <c r="F92" s="265"/>
      <c r="G92" s="213"/>
      <c r="H92" s="223"/>
      <c r="I92" s="223"/>
      <c r="J92" s="223"/>
    </row>
    <row r="93" spans="1:10" x14ac:dyDescent="0.25">
      <c r="A93" s="272" t="s">
        <v>515</v>
      </c>
      <c r="B93" s="264"/>
      <c r="C93" s="264"/>
      <c r="D93" s="264"/>
      <c r="E93" s="264"/>
      <c r="F93" s="265"/>
      <c r="G93" s="213"/>
      <c r="H93" s="223"/>
      <c r="I93" s="223"/>
      <c r="J93" s="223"/>
    </row>
    <row r="94" spans="1:10" x14ac:dyDescent="0.25">
      <c r="A94" s="273" t="s">
        <v>516</v>
      </c>
      <c r="B94" s="264"/>
      <c r="C94" s="264"/>
      <c r="D94" s="264"/>
      <c r="E94" s="264"/>
      <c r="F94" s="265"/>
      <c r="G94" s="213"/>
      <c r="H94" s="223"/>
      <c r="I94" s="223"/>
      <c r="J94" s="223"/>
    </row>
    <row r="95" spans="1:10" x14ac:dyDescent="0.25">
      <c r="A95" s="273" t="s">
        <v>517</v>
      </c>
      <c r="B95" s="264"/>
      <c r="C95" s="264"/>
      <c r="D95" s="264"/>
      <c r="E95" s="264"/>
      <c r="F95" s="265"/>
      <c r="G95" s="213"/>
      <c r="H95" s="223"/>
      <c r="I95" s="223"/>
      <c r="J95" s="223"/>
    </row>
    <row r="96" spans="1:10" x14ac:dyDescent="0.25">
      <c r="A96" s="273" t="s">
        <v>518</v>
      </c>
      <c r="B96" s="264"/>
      <c r="C96" s="264"/>
      <c r="D96" s="264"/>
      <c r="E96" s="264"/>
      <c r="F96" s="265"/>
      <c r="G96" s="213"/>
      <c r="H96" s="223"/>
      <c r="I96" s="223"/>
      <c r="J96" s="223"/>
    </row>
    <row r="97" spans="1:10" x14ac:dyDescent="0.25">
      <c r="A97" s="273"/>
      <c r="B97" s="264"/>
      <c r="C97" s="264"/>
      <c r="D97" s="264"/>
      <c r="E97" s="264"/>
      <c r="F97" s="265"/>
      <c r="G97" s="213"/>
      <c r="H97" s="223"/>
      <c r="I97" s="223"/>
      <c r="J97" s="223"/>
    </row>
    <row r="98" spans="1:10" x14ac:dyDescent="0.25">
      <c r="A98" s="273"/>
      <c r="B98" s="264"/>
      <c r="C98" s="264"/>
      <c r="D98" s="264"/>
      <c r="E98" s="264"/>
      <c r="F98" s="265"/>
      <c r="G98" s="213"/>
      <c r="H98" s="223"/>
      <c r="I98" s="223"/>
      <c r="J98" s="223"/>
    </row>
    <row r="99" spans="1:10" x14ac:dyDescent="0.25">
      <c r="A99" s="270"/>
      <c r="B99" s="264"/>
      <c r="C99" s="264"/>
      <c r="D99" s="264"/>
      <c r="E99" s="264"/>
      <c r="F99" s="265"/>
      <c r="G99" s="213"/>
      <c r="H99" s="223"/>
      <c r="I99" s="223"/>
      <c r="J99" s="223"/>
    </row>
    <row r="100" spans="1:10" x14ac:dyDescent="0.25">
      <c r="A100" s="270"/>
      <c r="B100" s="264"/>
      <c r="C100" s="264"/>
      <c r="D100" s="264"/>
      <c r="E100" s="264"/>
      <c r="F100" s="265"/>
      <c r="G100" s="213"/>
      <c r="H100" s="223"/>
      <c r="I100" s="223"/>
      <c r="J100" s="223"/>
    </row>
    <row r="101" spans="1:10" x14ac:dyDescent="0.25">
      <c r="A101" s="270"/>
      <c r="B101" s="264"/>
      <c r="C101" s="264"/>
      <c r="D101" s="264"/>
      <c r="E101" s="264"/>
      <c r="F101" s="265"/>
      <c r="G101" s="213"/>
      <c r="H101" s="223"/>
      <c r="I101" s="223"/>
      <c r="J101" s="223"/>
    </row>
    <row r="102" spans="1:10" x14ac:dyDescent="0.25">
      <c r="A102" s="270"/>
      <c r="B102" s="264"/>
      <c r="C102" s="264"/>
      <c r="D102" s="264"/>
      <c r="E102" s="264"/>
      <c r="F102" s="265"/>
      <c r="G102" s="213"/>
      <c r="H102" s="223"/>
      <c r="I102" s="223"/>
      <c r="J102" s="223"/>
    </row>
    <row r="103" spans="1:10" x14ac:dyDescent="0.25">
      <c r="A103" s="270"/>
      <c r="B103" s="264"/>
      <c r="C103" s="264"/>
      <c r="D103" s="264"/>
      <c r="E103" s="264"/>
      <c r="F103" s="265"/>
      <c r="G103" s="213"/>
      <c r="H103" s="223"/>
      <c r="I103" s="223"/>
      <c r="J103" s="223"/>
    </row>
    <row r="104" spans="1:10" x14ac:dyDescent="0.25">
      <c r="A104" s="275"/>
      <c r="B104" s="267"/>
      <c r="C104" s="267"/>
      <c r="D104" s="267"/>
      <c r="E104" s="267"/>
      <c r="F104" s="267"/>
      <c r="G104" s="213"/>
      <c r="H104" s="223"/>
      <c r="I104" s="223"/>
      <c r="J104" s="223"/>
    </row>
    <row r="105" spans="1:10" x14ac:dyDescent="0.25">
      <c r="A105" s="271" t="s">
        <v>519</v>
      </c>
      <c r="B105" s="264"/>
      <c r="C105" s="264"/>
      <c r="D105" s="264"/>
      <c r="E105" s="264"/>
      <c r="F105" s="265"/>
      <c r="G105" s="213"/>
      <c r="H105" s="223"/>
      <c r="I105" s="223"/>
      <c r="J105" s="223"/>
    </row>
    <row r="106" spans="1:10" x14ac:dyDescent="0.25">
      <c r="A106" s="276" t="s">
        <v>520</v>
      </c>
      <c r="B106" s="264"/>
      <c r="C106" s="264"/>
      <c r="D106" s="264"/>
      <c r="E106" s="264"/>
      <c r="F106" s="265"/>
      <c r="G106" s="213"/>
      <c r="H106" s="223"/>
      <c r="I106" s="223"/>
      <c r="J106" s="223"/>
    </row>
    <row r="107" spans="1:10" x14ac:dyDescent="0.25">
      <c r="A107" s="274" t="s">
        <v>521</v>
      </c>
      <c r="B107" s="264"/>
      <c r="C107" s="264"/>
      <c r="D107" s="264"/>
      <c r="E107" s="264"/>
      <c r="F107" s="265"/>
      <c r="G107" s="213"/>
      <c r="H107" s="223"/>
      <c r="I107" s="223"/>
      <c r="J107" s="223"/>
    </row>
    <row r="108" spans="1:10" x14ac:dyDescent="0.25">
      <c r="A108" s="274" t="s">
        <v>522</v>
      </c>
      <c r="B108" s="264"/>
      <c r="C108" s="264"/>
      <c r="D108" s="264"/>
      <c r="E108" s="264"/>
      <c r="F108" s="265"/>
      <c r="G108" s="213"/>
      <c r="H108" s="223"/>
      <c r="I108" s="223"/>
      <c r="J108" s="223"/>
    </row>
    <row r="109" spans="1:10" x14ac:dyDescent="0.25">
      <c r="A109" s="274" t="s">
        <v>523</v>
      </c>
      <c r="B109" s="264"/>
      <c r="C109" s="264"/>
      <c r="D109" s="264"/>
      <c r="E109" s="264"/>
      <c r="F109" s="265"/>
      <c r="G109" s="213"/>
      <c r="H109" s="223"/>
      <c r="I109" s="223"/>
      <c r="J109" s="223"/>
    </row>
    <row r="110" spans="1:10" x14ac:dyDescent="0.25">
      <c r="A110" s="274" t="s">
        <v>524</v>
      </c>
      <c r="B110" s="264"/>
      <c r="C110" s="264"/>
      <c r="D110" s="264"/>
      <c r="E110" s="264"/>
      <c r="F110" s="265"/>
      <c r="G110" s="213"/>
      <c r="H110" s="223"/>
      <c r="I110" s="223"/>
      <c r="J110" s="223"/>
    </row>
    <row r="111" spans="1:10" x14ac:dyDescent="0.25">
      <c r="A111" s="274" t="s">
        <v>525</v>
      </c>
      <c r="B111" s="264"/>
      <c r="C111" s="264"/>
      <c r="D111" s="264"/>
      <c r="E111" s="264"/>
      <c r="F111" s="265"/>
      <c r="G111" s="213"/>
      <c r="H111" s="223"/>
      <c r="I111" s="223"/>
      <c r="J111" s="223"/>
    </row>
    <row r="112" spans="1:10" x14ac:dyDescent="0.25">
      <c r="A112" s="274" t="s">
        <v>526</v>
      </c>
      <c r="B112" s="264"/>
      <c r="C112" s="264"/>
      <c r="D112" s="264"/>
      <c r="E112" s="264"/>
      <c r="F112" s="265"/>
      <c r="G112" s="213"/>
      <c r="H112" s="223"/>
      <c r="I112" s="223"/>
      <c r="J112" s="223"/>
    </row>
    <row r="113" spans="1:10" x14ac:dyDescent="0.25">
      <c r="A113" s="274" t="s">
        <v>527</v>
      </c>
      <c r="B113" s="264"/>
      <c r="C113" s="264"/>
      <c r="D113" s="264"/>
      <c r="E113" s="264"/>
      <c r="F113" s="265"/>
      <c r="G113" s="213"/>
      <c r="H113" s="223"/>
      <c r="I113" s="223"/>
      <c r="J113" s="223"/>
    </row>
    <row r="114" spans="1:10" x14ac:dyDescent="0.25">
      <c r="A114" s="274" t="s">
        <v>528</v>
      </c>
      <c r="B114" s="264"/>
      <c r="C114" s="264"/>
      <c r="D114" s="264"/>
      <c r="E114" s="264"/>
      <c r="F114" s="265"/>
      <c r="G114" s="213"/>
      <c r="H114" s="223"/>
      <c r="I114" s="223"/>
      <c r="J114" s="223"/>
    </row>
    <row r="115" spans="1:10" x14ac:dyDescent="0.25">
      <c r="A115" s="274" t="s">
        <v>529</v>
      </c>
      <c r="B115" s="264"/>
      <c r="C115" s="264"/>
      <c r="D115" s="264"/>
      <c r="E115" s="264"/>
      <c r="F115" s="265"/>
      <c r="G115" s="213"/>
      <c r="H115" s="223"/>
      <c r="I115" s="223"/>
      <c r="J115" s="223"/>
    </row>
    <row r="116" spans="1:10" x14ac:dyDescent="0.25">
      <c r="A116" s="274" t="s">
        <v>530</v>
      </c>
      <c r="B116" s="264"/>
      <c r="C116" s="264"/>
      <c r="D116" s="264"/>
      <c r="E116" s="264"/>
      <c r="F116" s="265"/>
      <c r="G116" s="213"/>
      <c r="H116" s="223"/>
      <c r="I116" s="223"/>
      <c r="J116" s="223"/>
    </row>
    <row r="117" spans="1:10" x14ac:dyDescent="0.25">
      <c r="A117" s="274" t="s">
        <v>531</v>
      </c>
      <c r="B117" s="264"/>
      <c r="C117" s="264"/>
      <c r="D117" s="264"/>
      <c r="E117" s="264"/>
      <c r="F117" s="265"/>
      <c r="G117" s="213"/>
      <c r="H117" s="223"/>
      <c r="I117" s="223"/>
      <c r="J117" s="223"/>
    </row>
    <row r="118" spans="1:10" x14ac:dyDescent="0.25">
      <c r="A118" s="274" t="s">
        <v>532</v>
      </c>
      <c r="B118" s="264"/>
      <c r="C118" s="264"/>
      <c r="D118" s="264"/>
      <c r="E118" s="264"/>
      <c r="F118" s="265"/>
      <c r="G118" s="213"/>
      <c r="H118" s="223"/>
      <c r="I118" s="223"/>
      <c r="J118" s="223"/>
    </row>
    <row r="119" spans="1:10" x14ac:dyDescent="0.25">
      <c r="A119" s="274" t="s">
        <v>533</v>
      </c>
      <c r="B119" s="264"/>
      <c r="C119" s="264"/>
      <c r="D119" s="264"/>
      <c r="E119" s="264"/>
      <c r="F119" s="265"/>
      <c r="G119" s="213"/>
      <c r="H119" s="223"/>
      <c r="I119" s="223"/>
      <c r="J119" s="223"/>
    </row>
    <row r="120" spans="1:10" x14ac:dyDescent="0.25">
      <c r="A120" s="274" t="s">
        <v>534</v>
      </c>
      <c r="B120" s="264"/>
      <c r="C120" s="264"/>
      <c r="D120" s="264"/>
      <c r="E120" s="264"/>
      <c r="F120" s="265"/>
      <c r="G120" s="213"/>
      <c r="H120" s="223"/>
      <c r="I120" s="223"/>
      <c r="J120" s="223"/>
    </row>
    <row r="121" spans="1:10" x14ac:dyDescent="0.25">
      <c r="A121" s="274" t="s">
        <v>535</v>
      </c>
      <c r="B121" s="264"/>
      <c r="C121" s="264"/>
      <c r="D121" s="264"/>
      <c r="E121" s="264"/>
      <c r="F121" s="265"/>
      <c r="G121" s="213"/>
      <c r="H121" s="223"/>
      <c r="I121" s="223"/>
      <c r="J121" s="223"/>
    </row>
    <row r="122" spans="1:10" x14ac:dyDescent="0.25">
      <c r="A122" s="274" t="s">
        <v>536</v>
      </c>
      <c r="B122" s="264"/>
      <c r="C122" s="264"/>
      <c r="D122" s="264"/>
      <c r="E122" s="264"/>
      <c r="F122" s="265"/>
      <c r="G122" s="213"/>
      <c r="H122" s="223"/>
      <c r="I122" s="223"/>
      <c r="J122" s="223"/>
    </row>
    <row r="123" spans="1:10" x14ac:dyDescent="0.25">
      <c r="A123" s="274" t="s">
        <v>537</v>
      </c>
      <c r="B123" s="264"/>
      <c r="C123" s="264"/>
      <c r="D123" s="264"/>
      <c r="E123" s="264"/>
      <c r="F123" s="265"/>
      <c r="G123" s="213"/>
      <c r="H123" s="223"/>
      <c r="I123" s="223"/>
      <c r="J123" s="223"/>
    </row>
    <row r="124" spans="1:10" x14ac:dyDescent="0.25">
      <c r="A124" s="274" t="s">
        <v>538</v>
      </c>
      <c r="B124" s="264"/>
      <c r="C124" s="264"/>
      <c r="D124" s="264"/>
      <c r="E124" s="264"/>
      <c r="F124" s="265"/>
      <c r="G124" s="213"/>
      <c r="H124" s="223"/>
      <c r="I124" s="223"/>
      <c r="J124" s="223"/>
    </row>
    <row r="125" spans="1:10" x14ac:dyDescent="0.25">
      <c r="A125" s="274" t="s">
        <v>539</v>
      </c>
      <c r="B125" s="264"/>
      <c r="C125" s="264"/>
      <c r="D125" s="264"/>
      <c r="E125" s="264"/>
      <c r="F125" s="265"/>
      <c r="G125" s="213"/>
      <c r="H125" s="223"/>
      <c r="I125" s="223"/>
      <c r="J125" s="223"/>
    </row>
    <row r="126" spans="1:10" x14ac:dyDescent="0.25">
      <c r="A126" s="274" t="s">
        <v>540</v>
      </c>
      <c r="B126" s="264"/>
      <c r="C126" s="264"/>
      <c r="D126" s="264"/>
      <c r="E126" s="264"/>
      <c r="F126" s="265"/>
      <c r="G126" s="213"/>
      <c r="H126" s="223"/>
      <c r="I126" s="223"/>
      <c r="J126" s="223"/>
    </row>
    <row r="127" spans="1:10" x14ac:dyDescent="0.25">
      <c r="A127" s="274" t="s">
        <v>541</v>
      </c>
      <c r="B127" s="264"/>
      <c r="C127" s="264"/>
      <c r="D127" s="264"/>
      <c r="E127" s="264"/>
      <c r="F127" s="265"/>
      <c r="G127" s="213"/>
      <c r="H127" s="223"/>
      <c r="I127" s="223"/>
      <c r="J127" s="223"/>
    </row>
    <row r="128" spans="1:10" x14ac:dyDescent="0.25">
      <c r="A128" s="274" t="s">
        <v>542</v>
      </c>
      <c r="B128" s="264"/>
      <c r="C128" s="264"/>
      <c r="D128" s="264"/>
      <c r="E128" s="264"/>
      <c r="F128" s="265"/>
      <c r="G128" s="213"/>
      <c r="H128" s="223"/>
      <c r="I128" s="223"/>
      <c r="J128" s="223"/>
    </row>
    <row r="129" spans="1:10" x14ac:dyDescent="0.25">
      <c r="A129" s="274" t="s">
        <v>543</v>
      </c>
      <c r="B129" s="264"/>
      <c r="C129" s="264"/>
      <c r="D129" s="264"/>
      <c r="E129" s="264"/>
      <c r="F129" s="265"/>
      <c r="G129" s="213"/>
      <c r="H129" s="223"/>
      <c r="I129" s="223"/>
      <c r="J129" s="223"/>
    </row>
    <row r="130" spans="1:10" x14ac:dyDescent="0.25">
      <c r="A130" s="274" t="s">
        <v>544</v>
      </c>
      <c r="B130" s="264"/>
      <c r="C130" s="264"/>
      <c r="D130" s="264"/>
      <c r="E130" s="264"/>
      <c r="F130" s="265"/>
      <c r="G130" s="213"/>
      <c r="H130" s="223"/>
      <c r="I130" s="223"/>
      <c r="J130" s="223"/>
    </row>
    <row r="131" spans="1:10" x14ac:dyDescent="0.25">
      <c r="A131" s="274" t="s">
        <v>545</v>
      </c>
      <c r="B131" s="264"/>
      <c r="C131" s="264"/>
      <c r="D131" s="264"/>
      <c r="E131" s="264"/>
      <c r="F131" s="265"/>
      <c r="G131" s="213"/>
      <c r="H131" s="223"/>
      <c r="I131" s="223"/>
      <c r="J131" s="223"/>
    </row>
    <row r="132" spans="1:10" x14ac:dyDescent="0.25">
      <c r="A132" s="274" t="s">
        <v>546</v>
      </c>
      <c r="B132" s="264"/>
      <c r="C132" s="264"/>
      <c r="D132" s="264"/>
      <c r="E132" s="264"/>
      <c r="F132" s="265"/>
      <c r="G132" s="213"/>
      <c r="H132" s="223"/>
      <c r="I132" s="223"/>
      <c r="J132" s="223"/>
    </row>
    <row r="133" spans="1:10" x14ac:dyDescent="0.25">
      <c r="A133" s="274" t="s">
        <v>547</v>
      </c>
      <c r="B133" s="264"/>
      <c r="C133" s="264"/>
      <c r="D133" s="264"/>
      <c r="E133" s="264"/>
      <c r="F133" s="265"/>
      <c r="G133" s="213"/>
      <c r="H133" s="223"/>
      <c r="I133" s="223"/>
      <c r="J133" s="223"/>
    </row>
    <row r="134" spans="1:10" x14ac:dyDescent="0.25">
      <c r="A134" s="274" t="s">
        <v>548</v>
      </c>
      <c r="B134" s="264"/>
      <c r="C134" s="264"/>
      <c r="D134" s="264"/>
      <c r="E134" s="264"/>
      <c r="F134" s="265"/>
      <c r="G134" s="213"/>
      <c r="H134" s="223"/>
      <c r="I134" s="223"/>
      <c r="J134" s="223"/>
    </row>
    <row r="135" spans="1:10" x14ac:dyDescent="0.25">
      <c r="A135" s="274" t="s">
        <v>549</v>
      </c>
      <c r="B135" s="264"/>
      <c r="C135" s="264"/>
      <c r="D135" s="264"/>
      <c r="E135" s="264"/>
      <c r="F135" s="265"/>
      <c r="G135" s="213"/>
      <c r="H135" s="223"/>
      <c r="I135" s="223"/>
      <c r="J135" s="223"/>
    </row>
    <row r="136" spans="1:10" x14ac:dyDescent="0.25">
      <c r="A136" s="274" t="s">
        <v>550</v>
      </c>
      <c r="B136" s="264"/>
      <c r="C136" s="264"/>
      <c r="D136" s="264"/>
      <c r="E136" s="264"/>
      <c r="F136" s="265"/>
      <c r="G136" s="213"/>
      <c r="H136" s="223"/>
      <c r="I136" s="223"/>
      <c r="J136" s="223"/>
    </row>
    <row r="137" spans="1:10" x14ac:dyDescent="0.25">
      <c r="A137" s="274" t="s">
        <v>551</v>
      </c>
      <c r="B137" s="264"/>
      <c r="C137" s="264"/>
      <c r="D137" s="264"/>
      <c r="E137" s="264"/>
      <c r="F137" s="265"/>
      <c r="G137" s="213"/>
      <c r="H137" s="223"/>
      <c r="I137" s="223"/>
      <c r="J137" s="223"/>
    </row>
    <row r="138" spans="1:10" x14ac:dyDescent="0.25">
      <c r="A138" s="274" t="s">
        <v>552</v>
      </c>
      <c r="B138" s="264"/>
      <c r="C138" s="264"/>
      <c r="D138" s="264"/>
      <c r="E138" s="264"/>
      <c r="F138" s="265"/>
      <c r="G138" s="213"/>
      <c r="H138" s="223"/>
      <c r="I138" s="223"/>
      <c r="J138" s="223"/>
    </row>
    <row r="139" spans="1:10" x14ac:dyDescent="0.25">
      <c r="A139" s="274" t="s">
        <v>553</v>
      </c>
      <c r="B139" s="264"/>
      <c r="C139" s="264"/>
      <c r="D139" s="264"/>
      <c r="E139" s="264"/>
      <c r="F139" s="265"/>
      <c r="G139" s="213"/>
      <c r="H139" s="223"/>
      <c r="I139" s="223"/>
      <c r="J139" s="223"/>
    </row>
    <row r="140" spans="1:10" x14ac:dyDescent="0.25">
      <c r="A140" s="274" t="s">
        <v>554</v>
      </c>
      <c r="B140" s="264"/>
      <c r="C140" s="264"/>
      <c r="D140" s="264"/>
      <c r="E140" s="264"/>
      <c r="F140" s="265"/>
      <c r="G140" s="213"/>
      <c r="H140" s="223"/>
      <c r="I140" s="223"/>
      <c r="J140" s="223"/>
    </row>
    <row r="141" spans="1:10" x14ac:dyDescent="0.25">
      <c r="A141" s="274" t="s">
        <v>555</v>
      </c>
      <c r="B141" s="264"/>
      <c r="C141" s="264"/>
      <c r="D141" s="264"/>
      <c r="E141" s="264"/>
      <c r="F141" s="265"/>
      <c r="G141" s="213"/>
      <c r="H141" s="223"/>
      <c r="I141" s="223"/>
      <c r="J141" s="223"/>
    </row>
    <row r="142" spans="1:10" x14ac:dyDescent="0.25">
      <c r="A142" s="274" t="s">
        <v>556</v>
      </c>
      <c r="B142" s="264"/>
      <c r="C142" s="264"/>
      <c r="D142" s="264"/>
      <c r="E142" s="264"/>
      <c r="F142" s="265"/>
      <c r="G142" s="213"/>
      <c r="H142" s="223"/>
      <c r="I142" s="223"/>
      <c r="J142" s="223"/>
    </row>
    <row r="143" spans="1:10" x14ac:dyDescent="0.25">
      <c r="A143" s="274" t="s">
        <v>557</v>
      </c>
      <c r="B143" s="264"/>
      <c r="C143" s="264"/>
      <c r="D143" s="264"/>
      <c r="E143" s="264"/>
      <c r="F143" s="265"/>
      <c r="G143" s="213"/>
      <c r="H143" s="223"/>
      <c r="I143" s="223"/>
      <c r="J143" s="223"/>
    </row>
    <row r="144" spans="1:10" x14ac:dyDescent="0.25">
      <c r="A144" s="274" t="s">
        <v>558</v>
      </c>
      <c r="B144" s="264"/>
      <c r="C144" s="264"/>
      <c r="D144" s="264"/>
      <c r="E144" s="264"/>
      <c r="F144" s="265"/>
      <c r="G144" s="213"/>
      <c r="H144" s="223"/>
      <c r="I144" s="223"/>
      <c r="J144" s="223"/>
    </row>
    <row r="145" spans="1:10" x14ac:dyDescent="0.25">
      <c r="A145" s="274" t="s">
        <v>559</v>
      </c>
      <c r="B145" s="264"/>
      <c r="C145" s="264"/>
      <c r="D145" s="264"/>
      <c r="E145" s="264"/>
      <c r="F145" s="265"/>
      <c r="G145" s="213"/>
      <c r="H145" s="223"/>
      <c r="I145" s="223"/>
      <c r="J145" s="223"/>
    </row>
    <row r="146" spans="1:10" x14ac:dyDescent="0.25">
      <c r="A146" s="274" t="s">
        <v>560</v>
      </c>
      <c r="B146" s="264"/>
      <c r="C146" s="264"/>
      <c r="D146" s="264"/>
      <c r="E146" s="264"/>
      <c r="F146" s="265"/>
      <c r="G146" s="213"/>
      <c r="H146" s="223"/>
      <c r="I146" s="223"/>
      <c r="J146" s="223"/>
    </row>
    <row r="147" spans="1:10" x14ac:dyDescent="0.25">
      <c r="A147" s="274" t="s">
        <v>561</v>
      </c>
      <c r="B147" s="264"/>
      <c r="C147" s="264"/>
      <c r="D147" s="264"/>
      <c r="E147" s="264"/>
      <c r="F147" s="265"/>
      <c r="G147" s="244"/>
      <c r="H147" s="244"/>
      <c r="I147" s="244"/>
      <c r="J147" s="244"/>
    </row>
    <row r="148" spans="1:10" x14ac:dyDescent="0.25">
      <c r="A148" s="274" t="s">
        <v>562</v>
      </c>
      <c r="B148" s="264"/>
      <c r="C148" s="264"/>
      <c r="D148" s="264"/>
      <c r="E148" s="264"/>
      <c r="F148" s="265"/>
      <c r="G148" s="244"/>
      <c r="H148" s="244"/>
      <c r="I148" s="244"/>
      <c r="J148" s="244"/>
    </row>
    <row r="149" spans="1:10" x14ac:dyDescent="0.25">
      <c r="A149" s="274" t="s">
        <v>563</v>
      </c>
      <c r="B149" s="264"/>
      <c r="C149" s="264"/>
      <c r="D149" s="264"/>
      <c r="E149" s="264"/>
      <c r="F149" s="265"/>
      <c r="G149" s="244"/>
      <c r="H149" s="244"/>
      <c r="I149" s="244"/>
      <c r="J149" s="244"/>
    </row>
    <row r="150" spans="1:10" x14ac:dyDescent="0.25">
      <c r="A150" s="274" t="s">
        <v>564</v>
      </c>
      <c r="B150" s="264"/>
      <c r="C150" s="264"/>
      <c r="D150" s="264"/>
      <c r="E150" s="264"/>
      <c r="F150" s="265"/>
      <c r="G150" s="244"/>
      <c r="H150" s="244"/>
      <c r="I150" s="244"/>
      <c r="J150" s="244"/>
    </row>
    <row r="151" spans="1:10" x14ac:dyDescent="0.25">
      <c r="A151" s="274" t="s">
        <v>565</v>
      </c>
      <c r="B151" s="264"/>
      <c r="C151" s="264"/>
      <c r="D151" s="264"/>
      <c r="E151" s="264"/>
      <c r="F151" s="265"/>
      <c r="G151" s="244"/>
      <c r="H151" s="244"/>
      <c r="I151" s="244"/>
      <c r="J151" s="244"/>
    </row>
    <row r="152" spans="1:10" x14ac:dyDescent="0.25">
      <c r="A152" s="274" t="s">
        <v>566</v>
      </c>
      <c r="B152" s="264"/>
      <c r="C152" s="264"/>
      <c r="D152" s="264"/>
      <c r="E152" s="264"/>
      <c r="F152" s="265"/>
      <c r="G152" s="244"/>
      <c r="H152" s="244"/>
      <c r="I152" s="244"/>
      <c r="J152" s="244"/>
    </row>
    <row r="153" spans="1:10" x14ac:dyDescent="0.25">
      <c r="A153" s="274" t="s">
        <v>567</v>
      </c>
      <c r="B153" s="264"/>
      <c r="C153" s="264"/>
      <c r="D153" s="264"/>
      <c r="E153" s="264"/>
      <c r="F153" s="265"/>
      <c r="G153" s="244"/>
      <c r="H153" s="244"/>
      <c r="I153" s="244"/>
      <c r="J153" s="244"/>
    </row>
    <row r="154" spans="1:10" x14ac:dyDescent="0.25">
      <c r="A154" s="274" t="s">
        <v>568</v>
      </c>
      <c r="B154" s="264"/>
      <c r="C154" s="264"/>
      <c r="D154" s="264"/>
      <c r="E154" s="264"/>
      <c r="F154" s="265"/>
      <c r="G154" s="244"/>
      <c r="H154" s="244"/>
      <c r="I154" s="244"/>
      <c r="J154" s="244"/>
    </row>
    <row r="155" spans="1:10" x14ac:dyDescent="0.25">
      <c r="A155" s="274" t="s">
        <v>569</v>
      </c>
      <c r="B155" s="264"/>
      <c r="C155" s="264"/>
      <c r="D155" s="264"/>
      <c r="E155" s="264"/>
      <c r="F155" s="265"/>
      <c r="G155" s="244"/>
      <c r="H155" s="244"/>
      <c r="I155" s="244"/>
      <c r="J155" s="244"/>
    </row>
    <row r="156" spans="1:10" x14ac:dyDescent="0.25">
      <c r="A156" s="274" t="s">
        <v>570</v>
      </c>
      <c r="B156" s="264"/>
      <c r="C156" s="264"/>
      <c r="D156" s="264"/>
      <c r="E156" s="264"/>
      <c r="F156" s="265"/>
      <c r="G156" s="244"/>
      <c r="H156" s="244"/>
      <c r="I156" s="244"/>
      <c r="J156" s="244"/>
    </row>
    <row r="157" spans="1:10" x14ac:dyDescent="0.25">
      <c r="A157" s="274" t="s">
        <v>571</v>
      </c>
      <c r="B157" s="264"/>
      <c r="C157" s="264"/>
      <c r="D157" s="264"/>
      <c r="E157" s="264"/>
      <c r="F157" s="265"/>
      <c r="G157" s="244"/>
      <c r="H157" s="244"/>
      <c r="I157" s="244"/>
      <c r="J157" s="244"/>
    </row>
    <row r="158" spans="1:10" x14ac:dyDescent="0.25">
      <c r="A158" s="274" t="s">
        <v>572</v>
      </c>
      <c r="B158" s="264"/>
      <c r="C158" s="264"/>
      <c r="D158" s="264"/>
      <c r="E158" s="264"/>
      <c r="F158" s="265"/>
      <c r="G158" s="244"/>
      <c r="H158" s="244"/>
      <c r="I158" s="244"/>
      <c r="J158" s="244"/>
    </row>
    <row r="159" spans="1:10" x14ac:dyDescent="0.25">
      <c r="A159" s="274" t="s">
        <v>573</v>
      </c>
      <c r="B159" s="264"/>
      <c r="C159" s="264"/>
      <c r="D159" s="264"/>
      <c r="E159" s="264"/>
      <c r="F159" s="265"/>
      <c r="G159" s="244"/>
      <c r="H159" s="244"/>
      <c r="I159" s="244"/>
      <c r="J159" s="244"/>
    </row>
    <row r="160" spans="1:10" x14ac:dyDescent="0.25">
      <c r="A160" s="274" t="s">
        <v>574</v>
      </c>
      <c r="B160" s="264"/>
      <c r="C160" s="264"/>
      <c r="D160" s="264"/>
      <c r="E160" s="264"/>
      <c r="F160" s="265"/>
      <c r="G160" s="244"/>
      <c r="H160" s="244"/>
      <c r="I160" s="244"/>
      <c r="J160" s="244"/>
    </row>
    <row r="161" spans="1:10" x14ac:dyDescent="0.25">
      <c r="A161" s="274" t="s">
        <v>575</v>
      </c>
      <c r="B161" s="264"/>
      <c r="C161" s="264"/>
      <c r="D161" s="264"/>
      <c r="E161" s="264"/>
      <c r="F161" s="265"/>
      <c r="G161" s="244"/>
      <c r="H161" s="244"/>
      <c r="I161" s="244"/>
      <c r="J161" s="244"/>
    </row>
    <row r="162" spans="1:10" x14ac:dyDescent="0.25">
      <c r="A162" s="274" t="s">
        <v>576</v>
      </c>
      <c r="B162" s="264"/>
      <c r="C162" s="264"/>
      <c r="D162" s="264"/>
      <c r="E162" s="264"/>
      <c r="F162" s="265"/>
      <c r="G162" s="244"/>
      <c r="H162" s="244"/>
      <c r="I162" s="244"/>
      <c r="J162" s="244"/>
    </row>
    <row r="163" spans="1:10" x14ac:dyDescent="0.25">
      <c r="A163" s="274" t="s">
        <v>577</v>
      </c>
      <c r="B163" s="264"/>
      <c r="C163" s="264"/>
      <c r="D163" s="264"/>
      <c r="E163" s="264"/>
      <c r="F163" s="265"/>
      <c r="G163" s="244"/>
      <c r="H163" s="244"/>
      <c r="I163" s="244"/>
      <c r="J163" s="244"/>
    </row>
    <row r="164" spans="1:10" x14ac:dyDescent="0.25">
      <c r="A164" s="274" t="s">
        <v>578</v>
      </c>
      <c r="B164" s="264"/>
      <c r="C164" s="264"/>
      <c r="D164" s="264"/>
      <c r="E164" s="264"/>
      <c r="F164" s="265"/>
      <c r="G164" s="244"/>
      <c r="H164" s="244"/>
      <c r="I164" s="244"/>
      <c r="J164" s="244"/>
    </row>
    <row r="165" spans="1:10" x14ac:dyDescent="0.25">
      <c r="A165" s="274" t="s">
        <v>579</v>
      </c>
      <c r="B165" s="264"/>
      <c r="C165" s="264"/>
      <c r="D165" s="264"/>
      <c r="E165" s="264"/>
      <c r="F165" s="265"/>
      <c r="G165" s="244"/>
      <c r="H165" s="244"/>
      <c r="I165" s="244"/>
      <c r="J165" s="244"/>
    </row>
    <row r="166" spans="1:10" x14ac:dyDescent="0.25">
      <c r="A166" s="274" t="s">
        <v>580</v>
      </c>
      <c r="B166" s="264"/>
      <c r="C166" s="264"/>
      <c r="D166" s="264"/>
      <c r="E166" s="264"/>
      <c r="F166" s="265"/>
      <c r="G166" s="244"/>
      <c r="H166" s="244"/>
      <c r="I166" s="244"/>
      <c r="J166" s="244"/>
    </row>
    <row r="167" spans="1:10" x14ac:dyDescent="0.25">
      <c r="A167" s="245"/>
      <c r="B167" s="245"/>
      <c r="C167" s="245"/>
      <c r="D167" s="245"/>
      <c r="E167" s="245"/>
      <c r="F167" s="245"/>
      <c r="G167" s="245"/>
      <c r="H167" s="245"/>
      <c r="I167" s="245"/>
      <c r="J167" s="245"/>
    </row>
    <row r="168" spans="1:10" x14ac:dyDescent="0.25">
      <c r="A168" s="245"/>
      <c r="B168" s="245"/>
      <c r="C168" s="245"/>
      <c r="D168" s="245"/>
      <c r="E168" s="245"/>
      <c r="F168" s="245"/>
      <c r="G168" s="245"/>
      <c r="H168" s="245"/>
      <c r="I168" s="245"/>
      <c r="J168" s="245"/>
    </row>
    <row r="169" spans="1:10" x14ac:dyDescent="0.25">
      <c r="A169" s="247" t="s">
        <v>593</v>
      </c>
      <c r="B169" s="245"/>
      <c r="C169" s="245"/>
      <c r="D169" s="245"/>
      <c r="E169" s="245"/>
      <c r="F169" s="245"/>
      <c r="G169" s="245"/>
      <c r="H169" s="245"/>
      <c r="I169" s="245"/>
      <c r="J169" s="245"/>
    </row>
    <row r="170" spans="1:10" x14ac:dyDescent="0.25">
      <c r="A170" s="245"/>
      <c r="B170" s="245"/>
      <c r="C170" s="245"/>
      <c r="D170" s="245"/>
      <c r="E170" s="245"/>
      <c r="F170" s="245"/>
      <c r="G170" s="245"/>
      <c r="H170" s="245"/>
      <c r="I170" s="245"/>
      <c r="J170" s="245"/>
    </row>
    <row r="171" spans="1:10" x14ac:dyDescent="0.25">
      <c r="A171" s="248" t="s">
        <v>604</v>
      </c>
    </row>
    <row r="172" spans="1:10" x14ac:dyDescent="0.25">
      <c r="A172" s="248" t="s">
        <v>237</v>
      </c>
    </row>
    <row r="182" spans="3:3" x14ac:dyDescent="0.25">
      <c r="C182" s="249"/>
    </row>
  </sheetData>
  <mergeCells count="83">
    <mergeCell ref="A165:F165"/>
    <mergeCell ref="A166:F166"/>
    <mergeCell ref="A159:F159"/>
    <mergeCell ref="A160:F160"/>
    <mergeCell ref="A161:F161"/>
    <mergeCell ref="A162:F162"/>
    <mergeCell ref="A163:F163"/>
    <mergeCell ref="A164:F164"/>
    <mergeCell ref="A158:F158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46:F146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34:F134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22:F122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10:F110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98:F98"/>
    <mergeCell ref="A91:F91"/>
    <mergeCell ref="A92:F92"/>
    <mergeCell ref="A1:J1"/>
    <mergeCell ref="A2:J2"/>
    <mergeCell ref="A3:J3"/>
    <mergeCell ref="B4:J4"/>
    <mergeCell ref="A5:J5"/>
    <mergeCell ref="A28:I28"/>
    <mergeCell ref="A42:I42"/>
    <mergeCell ref="A93:F93"/>
    <mergeCell ref="A94:F94"/>
    <mergeCell ref="A95:F95"/>
    <mergeCell ref="A96:F96"/>
    <mergeCell ref="A97:F97"/>
  </mergeCells>
  <dataValidations count="4">
    <dataValidation type="list" allowBlank="1" sqref="B44:B78" xr:uid="{00000000-0002-0000-0B00-000000000000}">
      <formula1>"FGS-1,FGS-2,FGS-3,FGA-1,FGA-2,FGA-3"</formula1>
    </dataValidation>
    <dataValidation type="list" allowBlank="1" sqref="D44:D78 D7:D13 D30:D33" xr:uid="{00000000-0002-0000-0B00-000001000000}">
      <formula1>"AGP,CLH,CLT,COM,CTD,CTI,DES,DISP,ELE,ESG,EST,EXM,EXQ,EXR,FRQ,REV,VAGO"</formula1>
    </dataValidation>
    <dataValidation type="list" allowBlank="1" sqref="B30:B33" xr:uid="{00000000-0002-0000-0B00-000002000000}">
      <formula1>"FDA,FDA-1,FDA-2,FDA-3,FDA-4"</formula1>
    </dataValidation>
    <dataValidation type="list" allowBlank="1" sqref="B7:B13" xr:uid="{00000000-0002-0000-0B00-000003000000}">
      <formula1>"DAS,DAS-1,DAS-2,DAS-3,DAS-4,DAS-5,CAA-1,CAA-2,CAA-3,CAA-4,CAA-5"</formula1>
    </dataValidation>
  </dataValidations>
  <pageMargins left="0.25" right="0.25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J88"/>
  <sheetViews>
    <sheetView zoomScale="90" zoomScaleNormal="90" workbookViewId="0">
      <selection activeCell="L14" sqref="L14"/>
    </sheetView>
  </sheetViews>
  <sheetFormatPr defaultRowHeight="15" x14ac:dyDescent="0.25"/>
  <cols>
    <col min="1" max="1" width="53.5703125" customWidth="1"/>
    <col min="2" max="2" width="7.7109375" customWidth="1"/>
    <col min="3" max="3" width="9.7109375" customWidth="1"/>
    <col min="4" max="4" width="16.42578125" customWidth="1"/>
    <col min="5" max="5" width="15.85546875" style="2" customWidth="1"/>
    <col min="6" max="6" width="30.5703125" customWidth="1"/>
    <col min="7" max="7" width="12.42578125" customWidth="1"/>
    <col min="8" max="8" width="22.5703125" customWidth="1"/>
    <col min="9" max="9" width="11.7109375" customWidth="1"/>
    <col min="10" max="10" width="11.28515625" customWidth="1"/>
    <col min="12" max="12" width="8.140625" customWidth="1"/>
  </cols>
  <sheetData>
    <row r="5" spans="1:10" x14ac:dyDescent="0.25">
      <c r="A5" s="69" t="s">
        <v>179</v>
      </c>
      <c r="B5" s="69" t="s">
        <v>180</v>
      </c>
      <c r="C5" s="69"/>
      <c r="D5" s="69"/>
      <c r="E5" s="69"/>
      <c r="F5" s="69"/>
      <c r="G5" s="69"/>
    </row>
    <row r="6" spans="1:10" ht="15.75" x14ac:dyDescent="0.25">
      <c r="A6" s="1"/>
      <c r="D6" s="4" t="s">
        <v>178</v>
      </c>
      <c r="E6" s="5"/>
      <c r="F6" s="4"/>
    </row>
    <row r="8" spans="1:10" x14ac:dyDescent="0.25">
      <c r="A8" s="250"/>
      <c r="B8" s="250"/>
      <c r="C8" s="250"/>
      <c r="D8" s="250" t="s">
        <v>9</v>
      </c>
      <c r="E8" s="250"/>
      <c r="F8" s="250"/>
      <c r="G8" s="250"/>
      <c r="H8" s="250"/>
      <c r="I8" s="250"/>
      <c r="J8" s="250"/>
    </row>
    <row r="9" spans="1:10" ht="25.5" x14ac:dyDescent="0.25">
      <c r="A9" s="70" t="s">
        <v>0</v>
      </c>
      <c r="B9" s="71" t="s">
        <v>1</v>
      </c>
      <c r="C9" s="71" t="s">
        <v>2</v>
      </c>
      <c r="D9" s="70" t="s">
        <v>3</v>
      </c>
      <c r="E9" s="71" t="s">
        <v>4</v>
      </c>
      <c r="F9" s="71" t="s">
        <v>5</v>
      </c>
      <c r="G9" s="71" t="s">
        <v>6</v>
      </c>
      <c r="H9" s="70" t="s">
        <v>260</v>
      </c>
      <c r="I9" s="71" t="s">
        <v>7</v>
      </c>
      <c r="J9" s="71" t="s">
        <v>8</v>
      </c>
    </row>
    <row r="10" spans="1:10" x14ac:dyDescent="0.25">
      <c r="A10" s="72" t="s">
        <v>13</v>
      </c>
      <c r="B10" s="25" t="s">
        <v>17</v>
      </c>
      <c r="C10" s="25">
        <v>3090</v>
      </c>
      <c r="D10" s="73">
        <v>43487</v>
      </c>
      <c r="E10" s="74" t="s">
        <v>113</v>
      </c>
      <c r="F10" s="75" t="s">
        <v>10</v>
      </c>
      <c r="G10" s="76" t="s">
        <v>30</v>
      </c>
      <c r="H10" s="42" t="s">
        <v>59</v>
      </c>
      <c r="I10" s="43">
        <v>43466</v>
      </c>
      <c r="J10" s="77"/>
    </row>
    <row r="11" spans="1:10" x14ac:dyDescent="0.25">
      <c r="A11" s="78" t="s">
        <v>14</v>
      </c>
      <c r="B11" s="25" t="s">
        <v>19</v>
      </c>
      <c r="C11" s="94">
        <v>2401</v>
      </c>
      <c r="D11" s="108">
        <v>44096</v>
      </c>
      <c r="E11" s="74" t="s">
        <v>114</v>
      </c>
      <c r="F11" s="109" t="s">
        <v>274</v>
      </c>
      <c r="G11" s="76" t="s">
        <v>31</v>
      </c>
      <c r="H11" s="42" t="s">
        <v>210</v>
      </c>
      <c r="I11" s="80">
        <v>44105</v>
      </c>
      <c r="J11" s="81"/>
    </row>
    <row r="12" spans="1:10" x14ac:dyDescent="0.25">
      <c r="A12" s="147" t="s">
        <v>320</v>
      </c>
      <c r="B12" s="148" t="s">
        <v>19</v>
      </c>
      <c r="C12" s="148">
        <v>3092</v>
      </c>
      <c r="D12" s="149">
        <v>43487</v>
      </c>
      <c r="E12" s="150" t="s">
        <v>297</v>
      </c>
      <c r="F12" s="151" t="s">
        <v>298</v>
      </c>
      <c r="G12" s="152" t="s">
        <v>299</v>
      </c>
      <c r="H12" s="150" t="s">
        <v>59</v>
      </c>
      <c r="I12" s="153">
        <v>43466</v>
      </c>
      <c r="J12" s="154">
        <v>44242</v>
      </c>
    </row>
    <row r="13" spans="1:10" x14ac:dyDescent="0.25">
      <c r="A13" s="155" t="s">
        <v>308</v>
      </c>
      <c r="B13" s="156" t="s">
        <v>19</v>
      </c>
      <c r="C13" s="156">
        <v>590</v>
      </c>
      <c r="D13" s="157">
        <v>44242</v>
      </c>
      <c r="E13" s="158" t="s">
        <v>297</v>
      </c>
      <c r="F13" s="159" t="s">
        <v>298</v>
      </c>
      <c r="G13" s="160" t="s">
        <v>299</v>
      </c>
      <c r="H13" s="161" t="s">
        <v>225</v>
      </c>
      <c r="I13" s="162">
        <v>44243</v>
      </c>
      <c r="J13" s="138"/>
    </row>
    <row r="14" spans="1:10" x14ac:dyDescent="0.25">
      <c r="A14" s="72" t="s">
        <v>15</v>
      </c>
      <c r="B14" s="25" t="s">
        <v>20</v>
      </c>
      <c r="C14" s="94">
        <v>2403</v>
      </c>
      <c r="D14" s="108">
        <v>44096</v>
      </c>
      <c r="E14" s="74" t="s">
        <v>209</v>
      </c>
      <c r="F14" s="109" t="s">
        <v>208</v>
      </c>
      <c r="G14" s="82" t="s">
        <v>212</v>
      </c>
      <c r="H14" s="42" t="s">
        <v>210</v>
      </c>
      <c r="I14" s="80">
        <v>44105</v>
      </c>
      <c r="J14" s="81"/>
    </row>
    <row r="15" spans="1:10" x14ac:dyDescent="0.25">
      <c r="A15" s="147" t="s">
        <v>321</v>
      </c>
      <c r="B15" s="148" t="s">
        <v>322</v>
      </c>
      <c r="C15" s="148">
        <v>3094</v>
      </c>
      <c r="D15" s="149">
        <v>43487</v>
      </c>
      <c r="E15" s="150" t="s">
        <v>115</v>
      </c>
      <c r="F15" s="151" t="s">
        <v>11</v>
      </c>
      <c r="G15" s="148" t="s">
        <v>32</v>
      </c>
      <c r="H15" s="150" t="s">
        <v>59</v>
      </c>
      <c r="I15" s="153">
        <v>43466</v>
      </c>
      <c r="J15" s="154">
        <v>44242</v>
      </c>
    </row>
    <row r="16" spans="1:10" x14ac:dyDescent="0.25">
      <c r="A16" s="155" t="s">
        <v>230</v>
      </c>
      <c r="B16" s="156" t="s">
        <v>226</v>
      </c>
      <c r="C16" s="156">
        <v>594</v>
      </c>
      <c r="D16" s="157">
        <v>44242</v>
      </c>
      <c r="E16" s="158" t="s">
        <v>115</v>
      </c>
      <c r="F16" s="159" t="s">
        <v>11</v>
      </c>
      <c r="G16" s="163" t="s">
        <v>32</v>
      </c>
      <c r="H16" s="161" t="s">
        <v>225</v>
      </c>
      <c r="I16" s="162">
        <v>44243</v>
      </c>
      <c r="J16" s="83"/>
    </row>
    <row r="17" spans="1:10" x14ac:dyDescent="0.25">
      <c r="A17" s="72" t="s">
        <v>16</v>
      </c>
      <c r="B17" s="25" t="s">
        <v>21</v>
      </c>
      <c r="C17" s="25">
        <v>3095</v>
      </c>
      <c r="D17" s="73">
        <v>43487</v>
      </c>
      <c r="E17" s="74" t="s">
        <v>116</v>
      </c>
      <c r="F17" s="75" t="s">
        <v>12</v>
      </c>
      <c r="G17" s="82" t="s">
        <v>33</v>
      </c>
      <c r="H17" s="42" t="s">
        <v>59</v>
      </c>
      <c r="I17" s="43">
        <v>43466</v>
      </c>
      <c r="J17" s="77"/>
    </row>
    <row r="18" spans="1:10" x14ac:dyDescent="0.25">
      <c r="A18" s="147" t="s">
        <v>323</v>
      </c>
      <c r="B18" s="148" t="s">
        <v>192</v>
      </c>
      <c r="C18" s="148">
        <v>7298</v>
      </c>
      <c r="D18" s="149">
        <v>43735</v>
      </c>
      <c r="E18" s="150" t="s">
        <v>195</v>
      </c>
      <c r="F18" s="164" t="s">
        <v>193</v>
      </c>
      <c r="G18" s="150" t="s">
        <v>194</v>
      </c>
      <c r="H18" s="150" t="s">
        <v>324</v>
      </c>
      <c r="I18" s="153">
        <v>43739</v>
      </c>
      <c r="J18" s="154">
        <v>44242</v>
      </c>
    </row>
    <row r="19" spans="1:10" x14ac:dyDescent="0.25">
      <c r="A19" s="155" t="s">
        <v>231</v>
      </c>
      <c r="B19" s="156" t="s">
        <v>192</v>
      </c>
      <c r="C19" s="156">
        <v>592</v>
      </c>
      <c r="D19" s="157">
        <v>44242</v>
      </c>
      <c r="E19" s="158" t="s">
        <v>195</v>
      </c>
      <c r="F19" s="165" t="s">
        <v>193</v>
      </c>
      <c r="G19" s="158" t="s">
        <v>194</v>
      </c>
      <c r="H19" s="161" t="s">
        <v>225</v>
      </c>
      <c r="I19" s="162">
        <v>44243</v>
      </c>
      <c r="J19" s="77"/>
    </row>
    <row r="20" spans="1:10" x14ac:dyDescent="0.25">
      <c r="A20" s="72" t="s">
        <v>22</v>
      </c>
      <c r="B20" s="25" t="s">
        <v>23</v>
      </c>
      <c r="C20" s="25">
        <v>3703</v>
      </c>
      <c r="D20" s="73">
        <v>43509</v>
      </c>
      <c r="E20" s="74" t="s">
        <v>117</v>
      </c>
      <c r="F20" s="75" t="s">
        <v>26</v>
      </c>
      <c r="G20" s="76" t="s">
        <v>34</v>
      </c>
      <c r="H20" s="42" t="s">
        <v>59</v>
      </c>
      <c r="I20" s="43">
        <v>43466</v>
      </c>
      <c r="J20" s="77"/>
    </row>
    <row r="21" spans="1:10" x14ac:dyDescent="0.25">
      <c r="A21" s="72" t="s">
        <v>24</v>
      </c>
      <c r="B21" s="25" t="s">
        <v>23</v>
      </c>
      <c r="C21" s="25">
        <v>3097</v>
      </c>
      <c r="D21" s="73">
        <v>43487</v>
      </c>
      <c r="E21" s="74" t="s">
        <v>118</v>
      </c>
      <c r="F21" s="75" t="s">
        <v>27</v>
      </c>
      <c r="G21" s="76" t="s">
        <v>35</v>
      </c>
      <c r="H21" s="42" t="s">
        <v>59</v>
      </c>
      <c r="I21" s="43">
        <v>43466</v>
      </c>
      <c r="J21" s="77"/>
    </row>
    <row r="22" spans="1:10" x14ac:dyDescent="0.25">
      <c r="A22" s="72" t="s">
        <v>25</v>
      </c>
      <c r="B22" s="25" t="s">
        <v>23</v>
      </c>
      <c r="C22" s="25">
        <v>3096</v>
      </c>
      <c r="D22" s="73">
        <v>43487</v>
      </c>
      <c r="E22" s="74" t="s">
        <v>119</v>
      </c>
      <c r="F22" s="75" t="s">
        <v>28</v>
      </c>
      <c r="G22" s="76" t="s">
        <v>36</v>
      </c>
      <c r="H22" s="42" t="s">
        <v>59</v>
      </c>
      <c r="I22" s="43">
        <v>43466</v>
      </c>
      <c r="J22" s="77"/>
    </row>
    <row r="23" spans="1:10" x14ac:dyDescent="0.25">
      <c r="A23" s="72" t="s">
        <v>232</v>
      </c>
      <c r="B23" s="25" t="s">
        <v>18</v>
      </c>
      <c r="C23" s="25">
        <v>3704</v>
      </c>
      <c r="D23" s="73">
        <v>43509</v>
      </c>
      <c r="E23" s="74" t="s">
        <v>120</v>
      </c>
      <c r="F23" s="75" t="s">
        <v>29</v>
      </c>
      <c r="G23" s="76" t="s">
        <v>37</v>
      </c>
      <c r="H23" s="42" t="s">
        <v>59</v>
      </c>
      <c r="I23" s="43">
        <v>43466</v>
      </c>
      <c r="J23" s="77"/>
    </row>
    <row r="24" spans="1:10" x14ac:dyDescent="0.25">
      <c r="A24" s="72" t="s">
        <v>151</v>
      </c>
      <c r="B24" s="25" t="s">
        <v>38</v>
      </c>
      <c r="C24" s="84" t="s">
        <v>40</v>
      </c>
      <c r="D24" s="84" t="s">
        <v>41</v>
      </c>
      <c r="E24" s="74" t="s">
        <v>121</v>
      </c>
      <c r="F24" s="79" t="s">
        <v>44</v>
      </c>
      <c r="G24" s="25" t="s">
        <v>47</v>
      </c>
      <c r="H24" s="42" t="s">
        <v>152</v>
      </c>
      <c r="I24" s="43">
        <v>42679</v>
      </c>
      <c r="J24" s="77"/>
    </row>
    <row r="25" spans="1:10" x14ac:dyDescent="0.25">
      <c r="A25" s="72" t="s">
        <v>153</v>
      </c>
      <c r="B25" s="25" t="s">
        <v>38</v>
      </c>
      <c r="C25" s="84" t="s">
        <v>40</v>
      </c>
      <c r="D25" s="84" t="s">
        <v>41</v>
      </c>
      <c r="E25" s="74" t="s">
        <v>122</v>
      </c>
      <c r="F25" s="79" t="s">
        <v>45</v>
      </c>
      <c r="G25" s="25" t="s">
        <v>48</v>
      </c>
      <c r="H25" s="42" t="s">
        <v>152</v>
      </c>
      <c r="I25" s="43">
        <v>42679</v>
      </c>
      <c r="J25" s="77"/>
    </row>
    <row r="26" spans="1:10" x14ac:dyDescent="0.25">
      <c r="A26" s="72" t="s">
        <v>39</v>
      </c>
      <c r="B26" s="25" t="s">
        <v>38</v>
      </c>
      <c r="C26" s="84" t="s">
        <v>42</v>
      </c>
      <c r="D26" s="84" t="s">
        <v>43</v>
      </c>
      <c r="E26" s="74" t="s">
        <v>123</v>
      </c>
      <c r="F26" s="79" t="s">
        <v>46</v>
      </c>
      <c r="G26" s="25" t="s">
        <v>49</v>
      </c>
      <c r="H26" s="42" t="s">
        <v>156</v>
      </c>
      <c r="I26" s="43">
        <v>42795</v>
      </c>
      <c r="J26" s="77"/>
    </row>
    <row r="27" spans="1:10" x14ac:dyDescent="0.25">
      <c r="A27" s="72" t="s">
        <v>223</v>
      </c>
      <c r="B27" s="25" t="s">
        <v>38</v>
      </c>
      <c r="C27" s="84" t="s">
        <v>50</v>
      </c>
      <c r="D27" s="84" t="s">
        <v>51</v>
      </c>
      <c r="E27" s="74" t="s">
        <v>124</v>
      </c>
      <c r="F27" s="79" t="s">
        <v>52</v>
      </c>
      <c r="G27" s="25" t="s">
        <v>53</v>
      </c>
      <c r="H27" s="42" t="s">
        <v>159</v>
      </c>
      <c r="I27" s="43">
        <v>43221</v>
      </c>
      <c r="J27" s="77"/>
    </row>
    <row r="28" spans="1:10" s="20" customFormat="1" x14ac:dyDescent="0.25">
      <c r="A28" s="17" t="s">
        <v>229</v>
      </c>
      <c r="B28" s="26" t="s">
        <v>38</v>
      </c>
      <c r="C28" s="27" t="s">
        <v>199</v>
      </c>
      <c r="D28" s="28" t="s">
        <v>200</v>
      </c>
      <c r="E28" s="27" t="s">
        <v>202</v>
      </c>
      <c r="F28" s="21" t="s">
        <v>203</v>
      </c>
      <c r="G28" s="27" t="s">
        <v>204</v>
      </c>
      <c r="H28" s="37" t="s">
        <v>201</v>
      </c>
      <c r="I28" s="38">
        <v>43952</v>
      </c>
      <c r="J28" s="39"/>
    </row>
    <row r="29" spans="1:10" x14ac:dyDescent="0.25">
      <c r="A29" s="72" t="s">
        <v>213</v>
      </c>
      <c r="B29" s="25" t="s">
        <v>38</v>
      </c>
      <c r="C29" s="84" t="s">
        <v>173</v>
      </c>
      <c r="D29" s="84" t="s">
        <v>174</v>
      </c>
      <c r="E29" s="74" t="s">
        <v>140</v>
      </c>
      <c r="F29" s="79" t="s">
        <v>90</v>
      </c>
      <c r="G29" s="85" t="s">
        <v>96</v>
      </c>
      <c r="H29" s="42" t="s">
        <v>172</v>
      </c>
      <c r="I29" s="43">
        <v>43617</v>
      </c>
      <c r="J29" s="77"/>
    </row>
    <row r="30" spans="1:10" x14ac:dyDescent="0.25">
      <c r="A30" s="72" t="s">
        <v>279</v>
      </c>
      <c r="B30" s="25" t="s">
        <v>38</v>
      </c>
      <c r="C30" s="84" t="s">
        <v>40</v>
      </c>
      <c r="D30" s="84" t="s">
        <v>41</v>
      </c>
      <c r="E30" s="74" t="s">
        <v>263</v>
      </c>
      <c r="F30" s="79" t="s">
        <v>264</v>
      </c>
      <c r="G30" s="25" t="s">
        <v>265</v>
      </c>
      <c r="H30" s="42" t="s">
        <v>152</v>
      </c>
      <c r="I30" s="43">
        <v>42679</v>
      </c>
      <c r="J30" s="77"/>
    </row>
    <row r="31" spans="1:10" x14ac:dyDescent="0.25">
      <c r="A31" s="72" t="s">
        <v>221</v>
      </c>
      <c r="B31" s="25" t="s">
        <v>38</v>
      </c>
      <c r="C31" s="84" t="s">
        <v>40</v>
      </c>
      <c r="D31" s="84" t="s">
        <v>41</v>
      </c>
      <c r="E31" s="74" t="s">
        <v>125</v>
      </c>
      <c r="F31" s="79" t="s">
        <v>54</v>
      </c>
      <c r="G31" s="25" t="s">
        <v>55</v>
      </c>
      <c r="H31" s="42" t="s">
        <v>152</v>
      </c>
      <c r="I31" s="43">
        <v>42679</v>
      </c>
      <c r="J31" s="77"/>
    </row>
    <row r="32" spans="1:10" x14ac:dyDescent="0.25">
      <c r="A32" s="72" t="s">
        <v>222</v>
      </c>
      <c r="B32" s="25" t="s">
        <v>38</v>
      </c>
      <c r="C32" s="84" t="s">
        <v>56</v>
      </c>
      <c r="D32" s="84" t="s">
        <v>57</v>
      </c>
      <c r="E32" s="74" t="s">
        <v>126</v>
      </c>
      <c r="F32" s="79" t="s">
        <v>58</v>
      </c>
      <c r="G32" s="25" t="s">
        <v>224</v>
      </c>
      <c r="H32" s="42" t="s">
        <v>164</v>
      </c>
      <c r="I32" s="43">
        <v>43525</v>
      </c>
      <c r="J32" s="77"/>
    </row>
    <row r="33" spans="1:10" x14ac:dyDescent="0.25">
      <c r="A33" s="72" t="s">
        <v>220</v>
      </c>
      <c r="B33" s="25" t="s">
        <v>38</v>
      </c>
      <c r="C33" s="84" t="s">
        <v>40</v>
      </c>
      <c r="D33" s="84" t="s">
        <v>41</v>
      </c>
      <c r="E33" s="74" t="s">
        <v>127</v>
      </c>
      <c r="F33" s="79" t="s">
        <v>60</v>
      </c>
      <c r="G33" s="25" t="s">
        <v>61</v>
      </c>
      <c r="H33" s="42" t="s">
        <v>152</v>
      </c>
      <c r="I33" s="43">
        <v>42679</v>
      </c>
      <c r="J33" s="77"/>
    </row>
    <row r="34" spans="1:10" s="20" customFormat="1" x14ac:dyDescent="0.25">
      <c r="A34" s="17" t="s">
        <v>242</v>
      </c>
      <c r="B34" s="26" t="s">
        <v>38</v>
      </c>
      <c r="C34" s="18" t="s">
        <v>42</v>
      </c>
      <c r="D34" s="18" t="s">
        <v>43</v>
      </c>
      <c r="E34" s="27" t="s">
        <v>128</v>
      </c>
      <c r="F34" s="19" t="s">
        <v>62</v>
      </c>
      <c r="G34" s="18" t="s">
        <v>70</v>
      </c>
      <c r="H34" s="37" t="s">
        <v>156</v>
      </c>
      <c r="I34" s="38">
        <v>42795</v>
      </c>
      <c r="J34" s="41"/>
    </row>
    <row r="35" spans="1:10" x14ac:dyDescent="0.25">
      <c r="A35" s="72" t="s">
        <v>280</v>
      </c>
      <c r="B35" s="25" t="s">
        <v>38</v>
      </c>
      <c r="C35" s="84" t="s">
        <v>40</v>
      </c>
      <c r="D35" s="84" t="s">
        <v>41</v>
      </c>
      <c r="E35" s="74" t="s">
        <v>310</v>
      </c>
      <c r="F35" s="79" t="s">
        <v>311</v>
      </c>
      <c r="G35" s="25" t="s">
        <v>312</v>
      </c>
      <c r="H35" s="42" t="s">
        <v>152</v>
      </c>
      <c r="I35" s="43">
        <v>42679</v>
      </c>
      <c r="J35" s="77"/>
    </row>
    <row r="36" spans="1:10" x14ac:dyDescent="0.25">
      <c r="A36" s="72" t="s">
        <v>290</v>
      </c>
      <c r="B36" s="25" t="s">
        <v>38</v>
      </c>
      <c r="C36" s="84" t="s">
        <v>40</v>
      </c>
      <c r="D36" s="84" t="s">
        <v>41</v>
      </c>
      <c r="E36" s="74" t="s">
        <v>129</v>
      </c>
      <c r="F36" s="79" t="s">
        <v>63</v>
      </c>
      <c r="G36" s="25" t="s">
        <v>71</v>
      </c>
      <c r="H36" s="42" t="s">
        <v>152</v>
      </c>
      <c r="I36" s="43">
        <v>42679</v>
      </c>
      <c r="J36" s="77"/>
    </row>
    <row r="37" spans="1:10" x14ac:dyDescent="0.25">
      <c r="A37" s="72" t="s">
        <v>302</v>
      </c>
      <c r="B37" s="25" t="s">
        <v>38</v>
      </c>
      <c r="C37" s="84" t="s">
        <v>40</v>
      </c>
      <c r="D37" s="84" t="s">
        <v>41</v>
      </c>
      <c r="E37" s="74" t="s">
        <v>130</v>
      </c>
      <c r="F37" s="79" t="s">
        <v>64</v>
      </c>
      <c r="G37" s="25" t="s">
        <v>72</v>
      </c>
      <c r="H37" s="42" t="s">
        <v>152</v>
      </c>
      <c r="I37" s="43">
        <v>42679</v>
      </c>
      <c r="J37" s="77"/>
    </row>
    <row r="38" spans="1:10" x14ac:dyDescent="0.25">
      <c r="A38" s="72" t="s">
        <v>215</v>
      </c>
      <c r="B38" s="25" t="s">
        <v>38</v>
      </c>
      <c r="C38" s="84" t="s">
        <v>50</v>
      </c>
      <c r="D38" s="84" t="s">
        <v>41</v>
      </c>
      <c r="E38" s="74" t="s">
        <v>183</v>
      </c>
      <c r="F38" s="79" t="s">
        <v>184</v>
      </c>
      <c r="G38" s="25" t="s">
        <v>181</v>
      </c>
      <c r="H38" s="42" t="s">
        <v>182</v>
      </c>
      <c r="I38" s="43">
        <v>43678</v>
      </c>
      <c r="J38" s="77"/>
    </row>
    <row r="39" spans="1:10" x14ac:dyDescent="0.25">
      <c r="A39" s="72" t="s">
        <v>216</v>
      </c>
      <c r="B39" s="25" t="s">
        <v>38</v>
      </c>
      <c r="C39" s="84" t="s">
        <v>40</v>
      </c>
      <c r="D39" s="84" t="s">
        <v>41</v>
      </c>
      <c r="E39" s="74" t="s">
        <v>131</v>
      </c>
      <c r="F39" s="79" t="s">
        <v>65</v>
      </c>
      <c r="G39" s="25" t="s">
        <v>73</v>
      </c>
      <c r="H39" s="42" t="s">
        <v>152</v>
      </c>
      <c r="I39" s="43">
        <v>42679</v>
      </c>
      <c r="J39" s="77"/>
    </row>
    <row r="40" spans="1:10" x14ac:dyDescent="0.25">
      <c r="A40" s="72" t="s">
        <v>217</v>
      </c>
      <c r="B40" s="25" t="s">
        <v>38</v>
      </c>
      <c r="C40" s="84" t="s">
        <v>40</v>
      </c>
      <c r="D40" s="84" t="s">
        <v>41</v>
      </c>
      <c r="E40" s="74" t="s">
        <v>132</v>
      </c>
      <c r="F40" s="75" t="s">
        <v>66</v>
      </c>
      <c r="G40" s="25" t="s">
        <v>74</v>
      </c>
      <c r="H40" s="42" t="s">
        <v>152</v>
      </c>
      <c r="I40" s="43">
        <v>42679</v>
      </c>
      <c r="J40" s="77"/>
    </row>
    <row r="41" spans="1:10" x14ac:dyDescent="0.25">
      <c r="A41" s="72" t="s">
        <v>218</v>
      </c>
      <c r="B41" s="25" t="s">
        <v>38</v>
      </c>
      <c r="C41" s="84" t="s">
        <v>40</v>
      </c>
      <c r="D41" s="84" t="s">
        <v>41</v>
      </c>
      <c r="E41" s="74" t="s">
        <v>133</v>
      </c>
      <c r="F41" s="79" t="s">
        <v>67</v>
      </c>
      <c r="G41" s="25" t="s">
        <v>75</v>
      </c>
      <c r="H41" s="42" t="s">
        <v>152</v>
      </c>
      <c r="I41" s="43">
        <v>42679</v>
      </c>
      <c r="J41" s="77"/>
    </row>
    <row r="42" spans="1:10" x14ac:dyDescent="0.25">
      <c r="A42" s="72" t="s">
        <v>219</v>
      </c>
      <c r="B42" s="25" t="s">
        <v>38</v>
      </c>
      <c r="C42" s="84" t="s">
        <v>40</v>
      </c>
      <c r="D42" s="84" t="s">
        <v>41</v>
      </c>
      <c r="E42" s="74" t="s">
        <v>134</v>
      </c>
      <c r="F42" s="79" t="s">
        <v>68</v>
      </c>
      <c r="G42" s="25" t="s">
        <v>76</v>
      </c>
      <c r="H42" s="42" t="s">
        <v>152</v>
      </c>
      <c r="I42" s="43">
        <v>42679</v>
      </c>
      <c r="J42" s="77"/>
    </row>
    <row r="43" spans="1:10" x14ac:dyDescent="0.25">
      <c r="A43" s="72" t="s">
        <v>214</v>
      </c>
      <c r="B43" s="25" t="s">
        <v>38</v>
      </c>
      <c r="C43" s="84" t="s">
        <v>40</v>
      </c>
      <c r="D43" s="84" t="s">
        <v>41</v>
      </c>
      <c r="E43" s="74" t="s">
        <v>135</v>
      </c>
      <c r="F43" s="75" t="s">
        <v>69</v>
      </c>
      <c r="G43" s="25" t="s">
        <v>77</v>
      </c>
      <c r="H43" s="42" t="s">
        <v>152</v>
      </c>
      <c r="I43" s="43">
        <v>42679</v>
      </c>
      <c r="J43" s="77"/>
    </row>
    <row r="44" spans="1:10" x14ac:dyDescent="0.25">
      <c r="A44" s="72" t="s">
        <v>78</v>
      </c>
      <c r="B44" s="25" t="s">
        <v>79</v>
      </c>
      <c r="C44" s="29" t="s">
        <v>187</v>
      </c>
      <c r="D44" s="29" t="s">
        <v>188</v>
      </c>
      <c r="E44" s="29" t="s">
        <v>190</v>
      </c>
      <c r="F44" s="101" t="s">
        <v>185</v>
      </c>
      <c r="G44" s="25" t="s">
        <v>189</v>
      </c>
      <c r="H44" s="42" t="s">
        <v>191</v>
      </c>
      <c r="I44" s="43">
        <v>43739</v>
      </c>
      <c r="J44" s="77"/>
    </row>
    <row r="45" spans="1:10" x14ac:dyDescent="0.25">
      <c r="A45" s="72" t="s">
        <v>83</v>
      </c>
      <c r="B45" s="25" t="s">
        <v>79</v>
      </c>
      <c r="C45" s="84" t="s">
        <v>40</v>
      </c>
      <c r="D45" s="84" t="s">
        <v>41</v>
      </c>
      <c r="E45" s="74" t="s">
        <v>137</v>
      </c>
      <c r="F45" s="79" t="s">
        <v>84</v>
      </c>
      <c r="G45" s="102" t="s">
        <v>85</v>
      </c>
      <c r="H45" s="42" t="s">
        <v>152</v>
      </c>
      <c r="I45" s="43">
        <v>42679</v>
      </c>
      <c r="J45" s="77"/>
    </row>
    <row r="46" spans="1:10" x14ac:dyDescent="0.25">
      <c r="A46" s="72" t="s">
        <v>186</v>
      </c>
      <c r="B46" s="25" t="s">
        <v>79</v>
      </c>
      <c r="C46" s="84" t="s">
        <v>81</v>
      </c>
      <c r="D46" s="84" t="s">
        <v>82</v>
      </c>
      <c r="E46" s="74" t="s">
        <v>136</v>
      </c>
      <c r="F46" s="103" t="s">
        <v>165</v>
      </c>
      <c r="G46" s="25" t="s">
        <v>80</v>
      </c>
      <c r="H46" s="42" t="s">
        <v>166</v>
      </c>
      <c r="I46" s="43">
        <v>43586</v>
      </c>
      <c r="J46" s="80"/>
    </row>
    <row r="47" spans="1:10" x14ac:dyDescent="0.25">
      <c r="A47" s="72" t="s">
        <v>196</v>
      </c>
      <c r="B47" s="25" t="s">
        <v>86</v>
      </c>
      <c r="C47" s="84" t="s">
        <v>40</v>
      </c>
      <c r="D47" s="84" t="s">
        <v>41</v>
      </c>
      <c r="E47" s="74" t="s">
        <v>138</v>
      </c>
      <c r="F47" s="79" t="s">
        <v>88</v>
      </c>
      <c r="G47" s="25" t="s">
        <v>94</v>
      </c>
      <c r="H47" s="42" t="s">
        <v>152</v>
      </c>
      <c r="I47" s="43">
        <v>42679</v>
      </c>
      <c r="J47" s="42"/>
    </row>
    <row r="48" spans="1:10" x14ac:dyDescent="0.25">
      <c r="A48" s="72" t="s">
        <v>87</v>
      </c>
      <c r="B48" s="25" t="s">
        <v>86</v>
      </c>
      <c r="C48" s="84" t="s">
        <v>40</v>
      </c>
      <c r="D48" s="84" t="s">
        <v>41</v>
      </c>
      <c r="E48" s="74" t="s">
        <v>139</v>
      </c>
      <c r="F48" s="79" t="s">
        <v>89</v>
      </c>
      <c r="G48" s="25" t="s">
        <v>95</v>
      </c>
      <c r="H48" s="42" t="s">
        <v>157</v>
      </c>
      <c r="I48" s="43">
        <v>42679</v>
      </c>
      <c r="J48" s="42"/>
    </row>
    <row r="49" spans="1:10" x14ac:dyDescent="0.25">
      <c r="A49" s="72" t="s">
        <v>87</v>
      </c>
      <c r="B49" s="25" t="s">
        <v>86</v>
      </c>
      <c r="C49" s="84" t="s">
        <v>111</v>
      </c>
      <c r="D49" s="84" t="s">
        <v>176</v>
      </c>
      <c r="E49" s="74" t="s">
        <v>207</v>
      </c>
      <c r="F49" s="75" t="s">
        <v>168</v>
      </c>
      <c r="G49" s="25" t="s">
        <v>169</v>
      </c>
      <c r="H49" s="42" t="s">
        <v>177</v>
      </c>
      <c r="I49" s="43">
        <v>43617</v>
      </c>
      <c r="J49" s="43"/>
    </row>
    <row r="50" spans="1:10" x14ac:dyDescent="0.25">
      <c r="A50" s="72" t="s">
        <v>197</v>
      </c>
      <c r="B50" s="25" t="s">
        <v>86</v>
      </c>
      <c r="C50" s="84" t="s">
        <v>173</v>
      </c>
      <c r="D50" s="84" t="s">
        <v>174</v>
      </c>
      <c r="E50" s="42" t="s">
        <v>175</v>
      </c>
      <c r="F50" s="129" t="s">
        <v>170</v>
      </c>
      <c r="G50" s="42" t="s">
        <v>171</v>
      </c>
      <c r="H50" s="42" t="s">
        <v>269</v>
      </c>
      <c r="I50" s="43">
        <v>43617</v>
      </c>
      <c r="J50" s="77"/>
    </row>
    <row r="51" spans="1:10" x14ac:dyDescent="0.25">
      <c r="A51" s="72" t="s">
        <v>197</v>
      </c>
      <c r="B51" s="25" t="s">
        <v>86</v>
      </c>
      <c r="C51" s="84" t="s">
        <v>92</v>
      </c>
      <c r="D51" s="84" t="s">
        <v>93</v>
      </c>
      <c r="E51" s="74" t="s">
        <v>141</v>
      </c>
      <c r="F51" s="79" t="s">
        <v>91</v>
      </c>
      <c r="G51" s="25" t="s">
        <v>97</v>
      </c>
      <c r="H51" s="42" t="s">
        <v>167</v>
      </c>
      <c r="I51" s="43">
        <v>43344</v>
      </c>
      <c r="J51" s="77"/>
    </row>
    <row r="52" spans="1:10" x14ac:dyDescent="0.25">
      <c r="A52" s="72" t="s">
        <v>198</v>
      </c>
      <c r="B52" s="25" t="s">
        <v>98</v>
      </c>
      <c r="C52" s="84" t="s">
        <v>40</v>
      </c>
      <c r="D52" s="84" t="s">
        <v>41</v>
      </c>
      <c r="E52" s="74" t="s">
        <v>142</v>
      </c>
      <c r="F52" s="79" t="s">
        <v>205</v>
      </c>
      <c r="G52" s="25" t="s">
        <v>108</v>
      </c>
      <c r="H52" s="42" t="s">
        <v>152</v>
      </c>
      <c r="I52" s="43">
        <v>42679</v>
      </c>
      <c r="J52" s="77"/>
    </row>
    <row r="53" spans="1:10" x14ac:dyDescent="0.25">
      <c r="A53" s="72" t="s">
        <v>155</v>
      </c>
      <c r="B53" s="25" t="s">
        <v>98</v>
      </c>
      <c r="C53" s="84" t="s">
        <v>40</v>
      </c>
      <c r="D53" s="84" t="s">
        <v>41</v>
      </c>
      <c r="E53" s="74" t="s">
        <v>143</v>
      </c>
      <c r="F53" s="75" t="s">
        <v>99</v>
      </c>
      <c r="G53" s="25" t="s">
        <v>103</v>
      </c>
      <c r="H53" s="42" t="s">
        <v>152</v>
      </c>
      <c r="I53" s="43">
        <v>42679</v>
      </c>
      <c r="J53" s="77"/>
    </row>
    <row r="54" spans="1:10" s="20" customFormat="1" x14ac:dyDescent="0.25">
      <c r="A54" s="17" t="s">
        <v>154</v>
      </c>
      <c r="B54" s="26" t="s">
        <v>98</v>
      </c>
      <c r="C54" s="18" t="s">
        <v>40</v>
      </c>
      <c r="D54" s="18" t="s">
        <v>41</v>
      </c>
      <c r="E54" s="27" t="s">
        <v>144</v>
      </c>
      <c r="F54" s="21" t="s">
        <v>100</v>
      </c>
      <c r="G54" s="26" t="s">
        <v>104</v>
      </c>
      <c r="H54" s="37" t="s">
        <v>152</v>
      </c>
      <c r="I54" s="38">
        <v>42679</v>
      </c>
      <c r="J54" s="41"/>
    </row>
    <row r="55" spans="1:10" x14ac:dyDescent="0.25">
      <c r="A55" s="72" t="s">
        <v>154</v>
      </c>
      <c r="B55" s="25" t="s">
        <v>98</v>
      </c>
      <c r="C55" s="84" t="s">
        <v>160</v>
      </c>
      <c r="D55" s="84" t="s">
        <v>161</v>
      </c>
      <c r="E55" s="74" t="s">
        <v>148</v>
      </c>
      <c r="F55" s="79" t="s">
        <v>146</v>
      </c>
      <c r="G55" s="25" t="s">
        <v>147</v>
      </c>
      <c r="H55" s="42" t="s">
        <v>162</v>
      </c>
      <c r="I55" s="43">
        <v>43586</v>
      </c>
      <c r="J55" s="77"/>
    </row>
    <row r="56" spans="1:10" x14ac:dyDescent="0.25">
      <c r="A56" s="72" t="s">
        <v>198</v>
      </c>
      <c r="B56" s="25" t="s">
        <v>98</v>
      </c>
      <c r="C56" s="84" t="s">
        <v>109</v>
      </c>
      <c r="D56" s="84" t="s">
        <v>110</v>
      </c>
      <c r="E56" s="74" t="s">
        <v>145</v>
      </c>
      <c r="F56" s="75" t="s">
        <v>206</v>
      </c>
      <c r="G56" s="25" t="s">
        <v>105</v>
      </c>
      <c r="H56" s="42" t="s">
        <v>163</v>
      </c>
      <c r="I56" s="43">
        <v>43556</v>
      </c>
      <c r="J56" s="77"/>
    </row>
    <row r="57" spans="1:10" x14ac:dyDescent="0.25">
      <c r="A57" s="72" t="s">
        <v>198</v>
      </c>
      <c r="B57" s="25" t="s">
        <v>98</v>
      </c>
      <c r="C57" s="84" t="s">
        <v>111</v>
      </c>
      <c r="D57" s="84" t="s">
        <v>112</v>
      </c>
      <c r="E57" s="74" t="s">
        <v>149</v>
      </c>
      <c r="F57" s="75" t="s">
        <v>101</v>
      </c>
      <c r="G57" s="25" t="s">
        <v>106</v>
      </c>
      <c r="H57" s="42" t="s">
        <v>158</v>
      </c>
      <c r="I57" s="43">
        <v>42856</v>
      </c>
      <c r="J57" s="77"/>
    </row>
    <row r="58" spans="1:10" x14ac:dyDescent="0.25">
      <c r="A58" s="72" t="s">
        <v>198</v>
      </c>
      <c r="B58" s="25" t="s">
        <v>98</v>
      </c>
      <c r="C58" s="84" t="s">
        <v>40</v>
      </c>
      <c r="D58" s="84" t="s">
        <v>41</v>
      </c>
      <c r="E58" s="74" t="s">
        <v>150</v>
      </c>
      <c r="F58" s="79" t="s">
        <v>102</v>
      </c>
      <c r="G58" s="25" t="s">
        <v>107</v>
      </c>
      <c r="H58" s="42" t="s">
        <v>152</v>
      </c>
      <c r="I58" s="43">
        <v>42679</v>
      </c>
      <c r="J58" s="77"/>
    </row>
    <row r="59" spans="1:10" ht="7.5" customHeight="1" x14ac:dyDescent="0.25"/>
    <row r="60" spans="1:10" x14ac:dyDescent="0.25">
      <c r="A60" s="22" t="s">
        <v>211</v>
      </c>
    </row>
    <row r="61" spans="1:10" ht="12.75" customHeight="1" x14ac:dyDescent="0.25"/>
    <row r="62" spans="1:10" ht="12.75" customHeight="1" x14ac:dyDescent="0.25">
      <c r="A62" s="254" t="s">
        <v>227</v>
      </c>
    </row>
    <row r="63" spans="1:10" ht="12.75" customHeight="1" x14ac:dyDescent="0.25">
      <c r="A63" s="255"/>
    </row>
    <row r="64" spans="1:10" ht="12.75" customHeight="1" x14ac:dyDescent="0.25">
      <c r="A64" s="255"/>
    </row>
    <row r="65" spans="1:9" ht="12.75" customHeight="1" x14ac:dyDescent="0.25">
      <c r="A65" s="255"/>
    </row>
    <row r="66" spans="1:9" ht="18" customHeight="1" x14ac:dyDescent="0.25">
      <c r="A66" s="255"/>
    </row>
    <row r="67" spans="1:9" ht="3.75" hidden="1" customHeight="1" x14ac:dyDescent="0.25">
      <c r="A67" s="255"/>
    </row>
    <row r="68" spans="1:9" ht="12.75" hidden="1" customHeight="1" x14ac:dyDescent="0.25">
      <c r="A68" s="255"/>
    </row>
    <row r="69" spans="1:9" ht="12.75" hidden="1" customHeight="1" x14ac:dyDescent="0.25">
      <c r="A69" s="255"/>
    </row>
    <row r="70" spans="1:9" ht="6" customHeight="1" x14ac:dyDescent="0.25">
      <c r="A70" s="256"/>
    </row>
    <row r="71" spans="1:9" ht="16.5" customHeight="1" x14ac:dyDescent="0.25"/>
    <row r="72" spans="1:9" ht="36.75" customHeight="1" x14ac:dyDescent="0.25">
      <c r="A72" s="46" t="s">
        <v>228</v>
      </c>
    </row>
    <row r="73" spans="1:9" x14ac:dyDescent="0.25">
      <c r="I73" s="15"/>
    </row>
    <row r="74" spans="1:9" s="20" customFormat="1" x14ac:dyDescent="0.25">
      <c r="A74" s="257" t="s">
        <v>325</v>
      </c>
      <c r="E74" s="145"/>
    </row>
    <row r="75" spans="1:9" x14ac:dyDescent="0.25">
      <c r="A75" s="258"/>
    </row>
    <row r="76" spans="1:9" x14ac:dyDescent="0.25">
      <c r="A76" s="258"/>
    </row>
    <row r="77" spans="1:9" x14ac:dyDescent="0.25">
      <c r="A77" s="258"/>
      <c r="E77" s="146"/>
    </row>
    <row r="78" spans="1:9" ht="46.5" customHeight="1" x14ac:dyDescent="0.25">
      <c r="A78" s="259"/>
    </row>
    <row r="80" spans="1:9" x14ac:dyDescent="0.25">
      <c r="A80" s="257" t="s">
        <v>326</v>
      </c>
    </row>
    <row r="81" spans="1:5" x14ac:dyDescent="0.25">
      <c r="A81" s="258"/>
    </row>
    <row r="82" spans="1:5" x14ac:dyDescent="0.25">
      <c r="A82" s="258"/>
    </row>
    <row r="83" spans="1:5" x14ac:dyDescent="0.25">
      <c r="A83" s="258"/>
    </row>
    <row r="84" spans="1:5" ht="44.25" customHeight="1" x14ac:dyDescent="0.25">
      <c r="A84" s="259"/>
    </row>
    <row r="86" spans="1:5" s="144" customFormat="1" ht="12.75" x14ac:dyDescent="0.2">
      <c r="A86" s="251" t="s">
        <v>327</v>
      </c>
      <c r="E86" s="166"/>
    </row>
    <row r="87" spans="1:5" x14ac:dyDescent="0.25">
      <c r="A87" s="252"/>
    </row>
    <row r="88" spans="1:5" ht="41.25" customHeight="1" x14ac:dyDescent="0.25">
      <c r="A88" s="253"/>
    </row>
  </sheetData>
  <mergeCells count="7">
    <mergeCell ref="A86:A88"/>
    <mergeCell ref="A8:C8"/>
    <mergeCell ref="D8:G8"/>
    <mergeCell ref="H8:J8"/>
    <mergeCell ref="A62:A70"/>
    <mergeCell ref="A74:A78"/>
    <mergeCell ref="A80:A84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J95"/>
  <sheetViews>
    <sheetView topLeftCell="A8" zoomScale="90" zoomScaleNormal="90" workbookViewId="0">
      <selection activeCell="K18" sqref="K18"/>
    </sheetView>
  </sheetViews>
  <sheetFormatPr defaultRowHeight="15" x14ac:dyDescent="0.25"/>
  <cols>
    <col min="1" max="1" width="53.5703125" customWidth="1"/>
    <col min="2" max="2" width="7.7109375" customWidth="1"/>
    <col min="3" max="3" width="9.7109375" customWidth="1"/>
    <col min="4" max="4" width="16.42578125" customWidth="1"/>
    <col min="5" max="5" width="15.85546875" style="2" customWidth="1"/>
    <col min="6" max="6" width="30.5703125" customWidth="1"/>
    <col min="7" max="7" width="12.42578125" customWidth="1"/>
    <col min="8" max="8" width="22.5703125" customWidth="1"/>
    <col min="9" max="9" width="11.7109375" customWidth="1"/>
    <col min="10" max="10" width="11.28515625" customWidth="1"/>
    <col min="12" max="12" width="8.140625" customWidth="1"/>
  </cols>
  <sheetData>
    <row r="5" spans="1:10" x14ac:dyDescent="0.25">
      <c r="A5" s="69" t="s">
        <v>179</v>
      </c>
      <c r="B5" s="69" t="s">
        <v>180</v>
      </c>
      <c r="C5" s="69"/>
      <c r="D5" s="69"/>
      <c r="E5" s="69"/>
      <c r="F5" s="69"/>
      <c r="G5" s="69"/>
    </row>
    <row r="6" spans="1:10" ht="15.75" x14ac:dyDescent="0.25">
      <c r="A6" s="1"/>
      <c r="D6" s="4" t="s">
        <v>178</v>
      </c>
      <c r="E6" s="5"/>
      <c r="F6" s="4"/>
    </row>
    <row r="8" spans="1:10" x14ac:dyDescent="0.25">
      <c r="A8" s="250"/>
      <c r="B8" s="250"/>
      <c r="C8" s="250"/>
      <c r="D8" s="250" t="s">
        <v>9</v>
      </c>
      <c r="E8" s="250"/>
      <c r="F8" s="250"/>
      <c r="G8" s="250"/>
      <c r="H8" s="250"/>
      <c r="I8" s="250"/>
      <c r="J8" s="250"/>
    </row>
    <row r="9" spans="1:10" ht="25.5" x14ac:dyDescent="0.25">
      <c r="A9" s="70" t="s">
        <v>0</v>
      </c>
      <c r="B9" s="71" t="s">
        <v>1</v>
      </c>
      <c r="C9" s="71" t="s">
        <v>2</v>
      </c>
      <c r="D9" s="70" t="s">
        <v>3</v>
      </c>
      <c r="E9" s="71" t="s">
        <v>4</v>
      </c>
      <c r="F9" s="71" t="s">
        <v>5</v>
      </c>
      <c r="G9" s="71" t="s">
        <v>6</v>
      </c>
      <c r="H9" s="70" t="s">
        <v>260</v>
      </c>
      <c r="I9" s="71" t="s">
        <v>7</v>
      </c>
      <c r="J9" s="71" t="s">
        <v>8</v>
      </c>
    </row>
    <row r="10" spans="1:10" x14ac:dyDescent="0.25">
      <c r="A10" s="72" t="s">
        <v>13</v>
      </c>
      <c r="B10" s="25" t="s">
        <v>17</v>
      </c>
      <c r="C10" s="25">
        <v>3090</v>
      </c>
      <c r="D10" s="73">
        <v>43487</v>
      </c>
      <c r="E10" s="74" t="s">
        <v>113</v>
      </c>
      <c r="F10" s="75" t="s">
        <v>10</v>
      </c>
      <c r="G10" s="76" t="s">
        <v>30</v>
      </c>
      <c r="H10" s="42" t="s">
        <v>59</v>
      </c>
      <c r="I10" s="43">
        <v>43466</v>
      </c>
      <c r="J10" s="77"/>
    </row>
    <row r="11" spans="1:10" x14ac:dyDescent="0.25">
      <c r="A11" s="78" t="s">
        <v>14</v>
      </c>
      <c r="B11" s="25" t="s">
        <v>19</v>
      </c>
      <c r="C11" s="94">
        <v>2401</v>
      </c>
      <c r="D11" s="108">
        <v>44096</v>
      </c>
      <c r="E11" s="74" t="s">
        <v>114</v>
      </c>
      <c r="F11" s="109" t="s">
        <v>274</v>
      </c>
      <c r="G11" s="76" t="s">
        <v>31</v>
      </c>
      <c r="H11" s="42" t="s">
        <v>210</v>
      </c>
      <c r="I11" s="80">
        <v>44105</v>
      </c>
      <c r="J11" s="81"/>
    </row>
    <row r="12" spans="1:10" x14ac:dyDescent="0.25">
      <c r="A12" s="50" t="s">
        <v>308</v>
      </c>
      <c r="B12" s="120" t="s">
        <v>19</v>
      </c>
      <c r="C12" s="120">
        <v>590</v>
      </c>
      <c r="D12" s="121">
        <v>44242</v>
      </c>
      <c r="E12" s="122" t="s">
        <v>297</v>
      </c>
      <c r="F12" s="123" t="s">
        <v>298</v>
      </c>
      <c r="G12" s="142" t="s">
        <v>299</v>
      </c>
      <c r="H12" s="125" t="s">
        <v>225</v>
      </c>
      <c r="I12" s="126">
        <v>44243</v>
      </c>
      <c r="J12" s="138"/>
    </row>
    <row r="13" spans="1:10" x14ac:dyDescent="0.25">
      <c r="A13" s="72" t="s">
        <v>15</v>
      </c>
      <c r="B13" s="25" t="s">
        <v>20</v>
      </c>
      <c r="C13" s="94">
        <v>2403</v>
      </c>
      <c r="D13" s="108">
        <v>44096</v>
      </c>
      <c r="E13" s="74" t="s">
        <v>209</v>
      </c>
      <c r="F13" s="109" t="s">
        <v>208</v>
      </c>
      <c r="G13" s="82" t="s">
        <v>212</v>
      </c>
      <c r="H13" s="42" t="s">
        <v>210</v>
      </c>
      <c r="I13" s="80">
        <v>44105</v>
      </c>
      <c r="J13" s="81"/>
    </row>
    <row r="14" spans="1:10" x14ac:dyDescent="0.25">
      <c r="A14" s="50" t="s">
        <v>230</v>
      </c>
      <c r="B14" s="120" t="s">
        <v>226</v>
      </c>
      <c r="C14" s="120">
        <v>594</v>
      </c>
      <c r="D14" s="121">
        <v>44242</v>
      </c>
      <c r="E14" s="122" t="s">
        <v>115</v>
      </c>
      <c r="F14" s="123" t="s">
        <v>11</v>
      </c>
      <c r="G14" s="124" t="s">
        <v>32</v>
      </c>
      <c r="H14" s="125" t="s">
        <v>225</v>
      </c>
      <c r="I14" s="126">
        <v>44243</v>
      </c>
      <c r="J14" s="83"/>
    </row>
    <row r="15" spans="1:10" x14ac:dyDescent="0.25">
      <c r="A15" s="72" t="s">
        <v>16</v>
      </c>
      <c r="B15" s="25" t="s">
        <v>21</v>
      </c>
      <c r="C15" s="25">
        <v>3095</v>
      </c>
      <c r="D15" s="73">
        <v>43487</v>
      </c>
      <c r="E15" s="74" t="s">
        <v>116</v>
      </c>
      <c r="F15" s="75" t="s">
        <v>12</v>
      </c>
      <c r="G15" s="82" t="s">
        <v>33</v>
      </c>
      <c r="H15" s="42" t="s">
        <v>59</v>
      </c>
      <c r="I15" s="43">
        <v>43466</v>
      </c>
      <c r="J15" s="77"/>
    </row>
    <row r="16" spans="1:10" x14ac:dyDescent="0.25">
      <c r="A16" s="50" t="s">
        <v>231</v>
      </c>
      <c r="B16" s="120" t="s">
        <v>192</v>
      </c>
      <c r="C16" s="120">
        <v>592</v>
      </c>
      <c r="D16" s="121">
        <v>44242</v>
      </c>
      <c r="E16" s="122" t="s">
        <v>195</v>
      </c>
      <c r="F16" s="127" t="s">
        <v>193</v>
      </c>
      <c r="G16" s="122" t="s">
        <v>194</v>
      </c>
      <c r="H16" s="125" t="s">
        <v>225</v>
      </c>
      <c r="I16" s="126">
        <v>44243</v>
      </c>
      <c r="J16" s="77"/>
    </row>
    <row r="17" spans="1:10" x14ac:dyDescent="0.25">
      <c r="A17" s="72" t="s">
        <v>22</v>
      </c>
      <c r="B17" s="25" t="s">
        <v>23</v>
      </c>
      <c r="C17" s="25">
        <v>3703</v>
      </c>
      <c r="D17" s="73">
        <v>43509</v>
      </c>
      <c r="E17" s="74" t="s">
        <v>117</v>
      </c>
      <c r="F17" s="75" t="s">
        <v>26</v>
      </c>
      <c r="G17" s="76" t="s">
        <v>34</v>
      </c>
      <c r="H17" s="42" t="s">
        <v>59</v>
      </c>
      <c r="I17" s="43">
        <v>43466</v>
      </c>
      <c r="J17" s="77"/>
    </row>
    <row r="18" spans="1:10" x14ac:dyDescent="0.25">
      <c r="A18" s="72" t="s">
        <v>24</v>
      </c>
      <c r="B18" s="25" t="s">
        <v>23</v>
      </c>
      <c r="C18" s="25">
        <v>3097</v>
      </c>
      <c r="D18" s="73">
        <v>43487</v>
      </c>
      <c r="E18" s="74" t="s">
        <v>118</v>
      </c>
      <c r="F18" s="75" t="s">
        <v>27</v>
      </c>
      <c r="G18" s="76" t="s">
        <v>35</v>
      </c>
      <c r="H18" s="42" t="s">
        <v>59</v>
      </c>
      <c r="I18" s="43">
        <v>43466</v>
      </c>
      <c r="J18" s="77"/>
    </row>
    <row r="19" spans="1:10" x14ac:dyDescent="0.25">
      <c r="A19" s="72" t="s">
        <v>25</v>
      </c>
      <c r="B19" s="25" t="s">
        <v>23</v>
      </c>
      <c r="C19" s="25">
        <v>3096</v>
      </c>
      <c r="D19" s="73">
        <v>43487</v>
      </c>
      <c r="E19" s="74" t="s">
        <v>119</v>
      </c>
      <c r="F19" s="75" t="s">
        <v>28</v>
      </c>
      <c r="G19" s="76" t="s">
        <v>36</v>
      </c>
      <c r="H19" s="42" t="s">
        <v>59</v>
      </c>
      <c r="I19" s="43">
        <v>43466</v>
      </c>
      <c r="J19" s="77"/>
    </row>
    <row r="20" spans="1:10" x14ac:dyDescent="0.25">
      <c r="A20" s="72" t="s">
        <v>232</v>
      </c>
      <c r="B20" s="25" t="s">
        <v>18</v>
      </c>
      <c r="C20" s="25">
        <v>3704</v>
      </c>
      <c r="D20" s="73">
        <v>43509</v>
      </c>
      <c r="E20" s="74" t="s">
        <v>120</v>
      </c>
      <c r="F20" s="75" t="s">
        <v>29</v>
      </c>
      <c r="G20" s="76" t="s">
        <v>37</v>
      </c>
      <c r="H20" s="42" t="s">
        <v>59</v>
      </c>
      <c r="I20" s="43">
        <v>43466</v>
      </c>
      <c r="J20" s="77"/>
    </row>
    <row r="21" spans="1:10" x14ac:dyDescent="0.25">
      <c r="A21" s="72" t="s">
        <v>151</v>
      </c>
      <c r="B21" s="25" t="s">
        <v>38</v>
      </c>
      <c r="C21" s="84" t="s">
        <v>40</v>
      </c>
      <c r="D21" s="84" t="s">
        <v>41</v>
      </c>
      <c r="E21" s="74" t="s">
        <v>121</v>
      </c>
      <c r="F21" s="79" t="s">
        <v>44</v>
      </c>
      <c r="G21" s="25" t="s">
        <v>47</v>
      </c>
      <c r="H21" s="42" t="s">
        <v>152</v>
      </c>
      <c r="I21" s="43">
        <v>42679</v>
      </c>
      <c r="J21" s="77"/>
    </row>
    <row r="22" spans="1:10" x14ac:dyDescent="0.25">
      <c r="A22" s="72" t="s">
        <v>153</v>
      </c>
      <c r="B22" s="25" t="s">
        <v>38</v>
      </c>
      <c r="C22" s="84" t="s">
        <v>40</v>
      </c>
      <c r="D22" s="84" t="s">
        <v>41</v>
      </c>
      <c r="E22" s="74" t="s">
        <v>122</v>
      </c>
      <c r="F22" s="79" t="s">
        <v>45</v>
      </c>
      <c r="G22" s="25" t="s">
        <v>48</v>
      </c>
      <c r="H22" s="42" t="s">
        <v>152</v>
      </c>
      <c r="I22" s="43">
        <v>42679</v>
      </c>
      <c r="J22" s="77"/>
    </row>
    <row r="23" spans="1:10" x14ac:dyDescent="0.25">
      <c r="A23" s="72" t="s">
        <v>39</v>
      </c>
      <c r="B23" s="25" t="s">
        <v>38</v>
      </c>
      <c r="C23" s="84" t="s">
        <v>42</v>
      </c>
      <c r="D23" s="84" t="s">
        <v>43</v>
      </c>
      <c r="E23" s="74" t="s">
        <v>123</v>
      </c>
      <c r="F23" s="79" t="s">
        <v>46</v>
      </c>
      <c r="G23" s="25" t="s">
        <v>49</v>
      </c>
      <c r="H23" s="42" t="s">
        <v>156</v>
      </c>
      <c r="I23" s="43">
        <v>42795</v>
      </c>
      <c r="J23" s="77"/>
    </row>
    <row r="24" spans="1:10" x14ac:dyDescent="0.25">
      <c r="A24" s="72" t="s">
        <v>223</v>
      </c>
      <c r="B24" s="25" t="s">
        <v>38</v>
      </c>
      <c r="C24" s="84" t="s">
        <v>50</v>
      </c>
      <c r="D24" s="84" t="s">
        <v>51</v>
      </c>
      <c r="E24" s="74" t="s">
        <v>124</v>
      </c>
      <c r="F24" s="79" t="s">
        <v>52</v>
      </c>
      <c r="G24" s="25" t="s">
        <v>53</v>
      </c>
      <c r="H24" s="42" t="s">
        <v>159</v>
      </c>
      <c r="I24" s="43">
        <v>43221</v>
      </c>
      <c r="J24" s="77"/>
    </row>
    <row r="25" spans="1:10" s="20" customFormat="1" x14ac:dyDescent="0.25">
      <c r="A25" s="17" t="s">
        <v>229</v>
      </c>
      <c r="B25" s="26" t="s">
        <v>38</v>
      </c>
      <c r="C25" s="27" t="s">
        <v>199</v>
      </c>
      <c r="D25" s="28" t="s">
        <v>200</v>
      </c>
      <c r="E25" s="27" t="s">
        <v>202</v>
      </c>
      <c r="F25" s="21" t="s">
        <v>203</v>
      </c>
      <c r="G25" s="27" t="s">
        <v>204</v>
      </c>
      <c r="H25" s="37" t="s">
        <v>201</v>
      </c>
      <c r="I25" s="38">
        <v>43952</v>
      </c>
      <c r="J25" s="39"/>
    </row>
    <row r="26" spans="1:10" x14ac:dyDescent="0.25">
      <c r="A26" s="72" t="s">
        <v>213</v>
      </c>
      <c r="B26" s="25" t="s">
        <v>38</v>
      </c>
      <c r="C26" s="84" t="s">
        <v>173</v>
      </c>
      <c r="D26" s="84" t="s">
        <v>174</v>
      </c>
      <c r="E26" s="74" t="s">
        <v>140</v>
      </c>
      <c r="F26" s="79" t="s">
        <v>90</v>
      </c>
      <c r="G26" s="85" t="s">
        <v>96</v>
      </c>
      <c r="H26" s="42" t="s">
        <v>172</v>
      </c>
      <c r="I26" s="43">
        <v>43617</v>
      </c>
      <c r="J26" s="77"/>
    </row>
    <row r="27" spans="1:10" x14ac:dyDescent="0.25">
      <c r="A27" s="72" t="s">
        <v>279</v>
      </c>
      <c r="B27" s="25" t="s">
        <v>38</v>
      </c>
      <c r="C27" s="84" t="s">
        <v>40</v>
      </c>
      <c r="D27" s="84" t="s">
        <v>41</v>
      </c>
      <c r="E27" s="74" t="s">
        <v>263</v>
      </c>
      <c r="F27" s="79" t="s">
        <v>264</v>
      </c>
      <c r="G27" s="25" t="s">
        <v>265</v>
      </c>
      <c r="H27" s="42" t="s">
        <v>152</v>
      </c>
      <c r="I27" s="43">
        <v>42679</v>
      </c>
      <c r="J27" s="77"/>
    </row>
    <row r="28" spans="1:10" x14ac:dyDescent="0.25">
      <c r="A28" s="72" t="s">
        <v>221</v>
      </c>
      <c r="B28" s="25" t="s">
        <v>38</v>
      </c>
      <c r="C28" s="84" t="s">
        <v>40</v>
      </c>
      <c r="D28" s="84" t="s">
        <v>41</v>
      </c>
      <c r="E28" s="74" t="s">
        <v>125</v>
      </c>
      <c r="F28" s="79" t="s">
        <v>54</v>
      </c>
      <c r="G28" s="25" t="s">
        <v>55</v>
      </c>
      <c r="H28" s="42" t="s">
        <v>152</v>
      </c>
      <c r="I28" s="43">
        <v>42679</v>
      </c>
      <c r="J28" s="77"/>
    </row>
    <row r="29" spans="1:10" x14ac:dyDescent="0.25">
      <c r="A29" s="72" t="s">
        <v>222</v>
      </c>
      <c r="B29" s="25" t="s">
        <v>38</v>
      </c>
      <c r="C29" s="84" t="s">
        <v>56</v>
      </c>
      <c r="D29" s="84" t="s">
        <v>57</v>
      </c>
      <c r="E29" s="74" t="s">
        <v>126</v>
      </c>
      <c r="F29" s="79" t="s">
        <v>58</v>
      </c>
      <c r="G29" s="25" t="s">
        <v>224</v>
      </c>
      <c r="H29" s="42" t="s">
        <v>164</v>
      </c>
      <c r="I29" s="43">
        <v>43525</v>
      </c>
      <c r="J29" s="77"/>
    </row>
    <row r="30" spans="1:10" x14ac:dyDescent="0.25">
      <c r="A30" s="72" t="s">
        <v>220</v>
      </c>
      <c r="B30" s="25" t="s">
        <v>38</v>
      </c>
      <c r="C30" s="84" t="s">
        <v>40</v>
      </c>
      <c r="D30" s="84" t="s">
        <v>41</v>
      </c>
      <c r="E30" s="74" t="s">
        <v>127</v>
      </c>
      <c r="F30" s="79" t="s">
        <v>60</v>
      </c>
      <c r="G30" s="25" t="s">
        <v>61</v>
      </c>
      <c r="H30" s="42" t="s">
        <v>152</v>
      </c>
      <c r="I30" s="43">
        <v>42679</v>
      </c>
      <c r="J30" s="77"/>
    </row>
    <row r="31" spans="1:10" s="20" customFormat="1" x14ac:dyDescent="0.25">
      <c r="A31" s="17" t="s">
        <v>301</v>
      </c>
      <c r="B31" s="26" t="s">
        <v>38</v>
      </c>
      <c r="C31" s="18" t="s">
        <v>42</v>
      </c>
      <c r="D31" s="18" t="s">
        <v>43</v>
      </c>
      <c r="E31" s="27" t="s">
        <v>128</v>
      </c>
      <c r="F31" s="19" t="s">
        <v>62</v>
      </c>
      <c r="G31" s="18" t="s">
        <v>70</v>
      </c>
      <c r="H31" s="37" t="s">
        <v>156</v>
      </c>
      <c r="I31" s="38">
        <v>42795</v>
      </c>
      <c r="J31" s="41"/>
    </row>
    <row r="32" spans="1:10" x14ac:dyDescent="0.25">
      <c r="A32" s="86" t="s">
        <v>309</v>
      </c>
      <c r="B32" s="87" t="s">
        <v>38</v>
      </c>
      <c r="C32" s="88" t="s">
        <v>40</v>
      </c>
      <c r="D32" s="88" t="s">
        <v>41</v>
      </c>
      <c r="E32" s="89" t="s">
        <v>310</v>
      </c>
      <c r="F32" s="90" t="s">
        <v>311</v>
      </c>
      <c r="G32" s="87" t="s">
        <v>312</v>
      </c>
      <c r="H32" s="89" t="s">
        <v>152</v>
      </c>
      <c r="I32" s="91">
        <v>42679</v>
      </c>
      <c r="J32" s="92">
        <v>44269</v>
      </c>
    </row>
    <row r="33" spans="1:10" x14ac:dyDescent="0.25">
      <c r="A33" s="72" t="s">
        <v>313</v>
      </c>
      <c r="B33" s="25" t="s">
        <v>38</v>
      </c>
      <c r="C33" s="84" t="s">
        <v>42</v>
      </c>
      <c r="D33" s="84" t="s">
        <v>233</v>
      </c>
      <c r="E33" s="74" t="s">
        <v>314</v>
      </c>
      <c r="F33" s="79" t="s">
        <v>234</v>
      </c>
      <c r="G33" s="25" t="s">
        <v>235</v>
      </c>
      <c r="H33" s="74" t="s">
        <v>236</v>
      </c>
      <c r="I33" s="99">
        <v>44270</v>
      </c>
      <c r="J33" s="100"/>
    </row>
    <row r="34" spans="1:10" x14ac:dyDescent="0.25">
      <c r="A34" s="72" t="s">
        <v>290</v>
      </c>
      <c r="B34" s="25" t="s">
        <v>38</v>
      </c>
      <c r="C34" s="84" t="s">
        <v>40</v>
      </c>
      <c r="D34" s="84" t="s">
        <v>41</v>
      </c>
      <c r="E34" s="74" t="s">
        <v>129</v>
      </c>
      <c r="F34" s="79" t="s">
        <v>63</v>
      </c>
      <c r="G34" s="25" t="s">
        <v>71</v>
      </c>
      <c r="H34" s="42" t="s">
        <v>152</v>
      </c>
      <c r="I34" s="43">
        <v>42679</v>
      </c>
      <c r="J34" s="77"/>
    </row>
    <row r="35" spans="1:10" x14ac:dyDescent="0.25">
      <c r="A35" s="72" t="s">
        <v>302</v>
      </c>
      <c r="B35" s="25" t="s">
        <v>38</v>
      </c>
      <c r="C35" s="84" t="s">
        <v>40</v>
      </c>
      <c r="D35" s="84" t="s">
        <v>41</v>
      </c>
      <c r="E35" s="74" t="s">
        <v>130</v>
      </c>
      <c r="F35" s="79" t="s">
        <v>64</v>
      </c>
      <c r="G35" s="25" t="s">
        <v>72</v>
      </c>
      <c r="H35" s="42" t="s">
        <v>152</v>
      </c>
      <c r="I35" s="43">
        <v>42679</v>
      </c>
      <c r="J35" s="77"/>
    </row>
    <row r="36" spans="1:10" x14ac:dyDescent="0.25">
      <c r="A36" s="72" t="s">
        <v>215</v>
      </c>
      <c r="B36" s="25" t="s">
        <v>38</v>
      </c>
      <c r="C36" s="84" t="s">
        <v>50</v>
      </c>
      <c r="D36" s="84" t="s">
        <v>41</v>
      </c>
      <c r="E36" s="74" t="s">
        <v>183</v>
      </c>
      <c r="F36" s="79" t="s">
        <v>184</v>
      </c>
      <c r="G36" s="25" t="s">
        <v>181</v>
      </c>
      <c r="H36" s="42" t="s">
        <v>182</v>
      </c>
      <c r="I36" s="43">
        <v>43678</v>
      </c>
      <c r="J36" s="77"/>
    </row>
    <row r="37" spans="1:10" x14ac:dyDescent="0.25">
      <c r="A37" s="72" t="s">
        <v>216</v>
      </c>
      <c r="B37" s="25" t="s">
        <v>38</v>
      </c>
      <c r="C37" s="84" t="s">
        <v>40</v>
      </c>
      <c r="D37" s="84" t="s">
        <v>41</v>
      </c>
      <c r="E37" s="74" t="s">
        <v>131</v>
      </c>
      <c r="F37" s="79" t="s">
        <v>65</v>
      </c>
      <c r="G37" s="25" t="s">
        <v>73</v>
      </c>
      <c r="H37" s="42" t="s">
        <v>152</v>
      </c>
      <c r="I37" s="43">
        <v>42679</v>
      </c>
      <c r="J37" s="77"/>
    </row>
    <row r="38" spans="1:10" x14ac:dyDescent="0.25">
      <c r="A38" s="72" t="s">
        <v>217</v>
      </c>
      <c r="B38" s="25" t="s">
        <v>38</v>
      </c>
      <c r="C38" s="84" t="s">
        <v>40</v>
      </c>
      <c r="D38" s="84" t="s">
        <v>41</v>
      </c>
      <c r="E38" s="74" t="s">
        <v>132</v>
      </c>
      <c r="F38" s="75" t="s">
        <v>66</v>
      </c>
      <c r="G38" s="25" t="s">
        <v>74</v>
      </c>
      <c r="H38" s="42" t="s">
        <v>152</v>
      </c>
      <c r="I38" s="43">
        <v>42679</v>
      </c>
      <c r="J38" s="77"/>
    </row>
    <row r="39" spans="1:10" x14ac:dyDescent="0.25">
      <c r="A39" s="72" t="s">
        <v>218</v>
      </c>
      <c r="B39" s="25" t="s">
        <v>38</v>
      </c>
      <c r="C39" s="84" t="s">
        <v>40</v>
      </c>
      <c r="D39" s="84" t="s">
        <v>41</v>
      </c>
      <c r="E39" s="74" t="s">
        <v>133</v>
      </c>
      <c r="F39" s="79" t="s">
        <v>67</v>
      </c>
      <c r="G39" s="25" t="s">
        <v>75</v>
      </c>
      <c r="H39" s="42" t="s">
        <v>152</v>
      </c>
      <c r="I39" s="43">
        <v>42679</v>
      </c>
      <c r="J39" s="77"/>
    </row>
    <row r="40" spans="1:10" x14ac:dyDescent="0.25">
      <c r="A40" s="72" t="s">
        <v>219</v>
      </c>
      <c r="B40" s="25" t="s">
        <v>38</v>
      </c>
      <c r="C40" s="84" t="s">
        <v>40</v>
      </c>
      <c r="D40" s="84" t="s">
        <v>41</v>
      </c>
      <c r="E40" s="74" t="s">
        <v>134</v>
      </c>
      <c r="F40" s="79" t="s">
        <v>68</v>
      </c>
      <c r="G40" s="25" t="s">
        <v>76</v>
      </c>
      <c r="H40" s="42" t="s">
        <v>152</v>
      </c>
      <c r="I40" s="43">
        <v>42679</v>
      </c>
      <c r="J40" s="77"/>
    </row>
    <row r="41" spans="1:10" x14ac:dyDescent="0.25">
      <c r="A41" s="72" t="s">
        <v>214</v>
      </c>
      <c r="B41" s="25" t="s">
        <v>38</v>
      </c>
      <c r="C41" s="84" t="s">
        <v>40</v>
      </c>
      <c r="D41" s="84" t="s">
        <v>41</v>
      </c>
      <c r="E41" s="74" t="s">
        <v>135</v>
      </c>
      <c r="F41" s="75" t="s">
        <v>69</v>
      </c>
      <c r="G41" s="25" t="s">
        <v>77</v>
      </c>
      <c r="H41" s="42" t="s">
        <v>152</v>
      </c>
      <c r="I41" s="43">
        <v>42679</v>
      </c>
      <c r="J41" s="77"/>
    </row>
    <row r="42" spans="1:10" x14ac:dyDescent="0.25">
      <c r="A42" s="72" t="s">
        <v>78</v>
      </c>
      <c r="B42" s="25" t="s">
        <v>79</v>
      </c>
      <c r="C42" s="29" t="s">
        <v>187</v>
      </c>
      <c r="D42" s="29" t="s">
        <v>188</v>
      </c>
      <c r="E42" s="29" t="s">
        <v>190</v>
      </c>
      <c r="F42" s="101" t="s">
        <v>185</v>
      </c>
      <c r="G42" s="25" t="s">
        <v>189</v>
      </c>
      <c r="H42" s="42" t="s">
        <v>191</v>
      </c>
      <c r="I42" s="43">
        <v>43739</v>
      </c>
      <c r="J42" s="77"/>
    </row>
    <row r="43" spans="1:10" x14ac:dyDescent="0.25">
      <c r="A43" s="72" t="s">
        <v>83</v>
      </c>
      <c r="B43" s="25" t="s">
        <v>79</v>
      </c>
      <c r="C43" s="84" t="s">
        <v>40</v>
      </c>
      <c r="D43" s="84" t="s">
        <v>41</v>
      </c>
      <c r="E43" s="74" t="s">
        <v>137</v>
      </c>
      <c r="F43" s="79" t="s">
        <v>84</v>
      </c>
      <c r="G43" s="102" t="s">
        <v>85</v>
      </c>
      <c r="H43" s="42" t="s">
        <v>152</v>
      </c>
      <c r="I43" s="43">
        <v>42679</v>
      </c>
      <c r="J43" s="77"/>
    </row>
    <row r="44" spans="1:10" x14ac:dyDescent="0.25">
      <c r="A44" s="72" t="s">
        <v>186</v>
      </c>
      <c r="B44" s="25" t="s">
        <v>79</v>
      </c>
      <c r="C44" s="84" t="s">
        <v>81</v>
      </c>
      <c r="D44" s="84" t="s">
        <v>82</v>
      </c>
      <c r="E44" s="74" t="s">
        <v>136</v>
      </c>
      <c r="F44" s="103" t="s">
        <v>165</v>
      </c>
      <c r="G44" s="25" t="s">
        <v>80</v>
      </c>
      <c r="H44" s="42" t="s">
        <v>166</v>
      </c>
      <c r="I44" s="43">
        <v>43586</v>
      </c>
      <c r="J44" s="80"/>
    </row>
    <row r="45" spans="1:10" x14ac:dyDescent="0.25">
      <c r="A45" s="72" t="s">
        <v>196</v>
      </c>
      <c r="B45" s="25" t="s">
        <v>86</v>
      </c>
      <c r="C45" s="84" t="s">
        <v>40</v>
      </c>
      <c r="D45" s="84" t="s">
        <v>41</v>
      </c>
      <c r="E45" s="74" t="s">
        <v>138</v>
      </c>
      <c r="F45" s="79" t="s">
        <v>88</v>
      </c>
      <c r="G45" s="25" t="s">
        <v>94</v>
      </c>
      <c r="H45" s="42" t="s">
        <v>152</v>
      </c>
      <c r="I45" s="43">
        <v>42679</v>
      </c>
      <c r="J45" s="42"/>
    </row>
    <row r="46" spans="1:10" x14ac:dyDescent="0.25">
      <c r="A46" s="72" t="s">
        <v>87</v>
      </c>
      <c r="B46" s="25" t="s">
        <v>86</v>
      </c>
      <c r="C46" s="84" t="s">
        <v>40</v>
      </c>
      <c r="D46" s="84" t="s">
        <v>41</v>
      </c>
      <c r="E46" s="74" t="s">
        <v>139</v>
      </c>
      <c r="F46" s="79" t="s">
        <v>89</v>
      </c>
      <c r="G46" s="25" t="s">
        <v>95</v>
      </c>
      <c r="H46" s="42" t="s">
        <v>157</v>
      </c>
      <c r="I46" s="43">
        <v>42679</v>
      </c>
      <c r="J46" s="42"/>
    </row>
    <row r="47" spans="1:10" x14ac:dyDescent="0.25">
      <c r="A47" s="72" t="s">
        <v>87</v>
      </c>
      <c r="B47" s="25" t="s">
        <v>86</v>
      </c>
      <c r="C47" s="84" t="s">
        <v>111</v>
      </c>
      <c r="D47" s="84" t="s">
        <v>176</v>
      </c>
      <c r="E47" s="74" t="s">
        <v>207</v>
      </c>
      <c r="F47" s="75" t="s">
        <v>168</v>
      </c>
      <c r="G47" s="25" t="s">
        <v>169</v>
      </c>
      <c r="H47" s="42" t="s">
        <v>177</v>
      </c>
      <c r="I47" s="43">
        <v>43617</v>
      </c>
      <c r="J47" s="43"/>
    </row>
    <row r="48" spans="1:10" x14ac:dyDescent="0.25">
      <c r="A48" s="72" t="s">
        <v>197</v>
      </c>
      <c r="B48" s="25" t="s">
        <v>86</v>
      </c>
      <c r="C48" s="84" t="s">
        <v>173</v>
      </c>
      <c r="D48" s="84" t="s">
        <v>174</v>
      </c>
      <c r="E48" s="42" t="s">
        <v>175</v>
      </c>
      <c r="F48" s="129" t="s">
        <v>170</v>
      </c>
      <c r="G48" s="42" t="s">
        <v>171</v>
      </c>
      <c r="H48" s="42" t="s">
        <v>269</v>
      </c>
      <c r="I48" s="43">
        <v>43617</v>
      </c>
      <c r="J48" s="77"/>
    </row>
    <row r="49" spans="1:10" x14ac:dyDescent="0.25">
      <c r="A49" s="72" t="s">
        <v>197</v>
      </c>
      <c r="B49" s="25" t="s">
        <v>86</v>
      </c>
      <c r="C49" s="84" t="s">
        <v>92</v>
      </c>
      <c r="D49" s="84" t="s">
        <v>93</v>
      </c>
      <c r="E49" s="74" t="s">
        <v>141</v>
      </c>
      <c r="F49" s="79" t="s">
        <v>91</v>
      </c>
      <c r="G49" s="25" t="s">
        <v>97</v>
      </c>
      <c r="H49" s="42" t="s">
        <v>167</v>
      </c>
      <c r="I49" s="43">
        <v>43344</v>
      </c>
      <c r="J49" s="77"/>
    </row>
    <row r="50" spans="1:10" x14ac:dyDescent="0.25">
      <c r="A50" s="72" t="s">
        <v>198</v>
      </c>
      <c r="B50" s="25" t="s">
        <v>98</v>
      </c>
      <c r="C50" s="84" t="s">
        <v>40</v>
      </c>
      <c r="D50" s="84" t="s">
        <v>41</v>
      </c>
      <c r="E50" s="74" t="s">
        <v>142</v>
      </c>
      <c r="F50" s="79" t="s">
        <v>205</v>
      </c>
      <c r="G50" s="25" t="s">
        <v>108</v>
      </c>
      <c r="H50" s="42" t="s">
        <v>152</v>
      </c>
      <c r="I50" s="43">
        <v>42679</v>
      </c>
      <c r="J50" s="77"/>
    </row>
    <row r="51" spans="1:10" s="20" customFormat="1" x14ac:dyDescent="0.25">
      <c r="A51" s="72" t="s">
        <v>155</v>
      </c>
      <c r="B51" s="25" t="s">
        <v>98</v>
      </c>
      <c r="C51" s="84" t="s">
        <v>40</v>
      </c>
      <c r="D51" s="84" t="s">
        <v>41</v>
      </c>
      <c r="E51" s="74" t="s">
        <v>143</v>
      </c>
      <c r="F51" s="75" t="s">
        <v>99</v>
      </c>
      <c r="G51" s="25" t="s">
        <v>103</v>
      </c>
      <c r="H51" s="42" t="s">
        <v>152</v>
      </c>
      <c r="I51" s="43">
        <v>42679</v>
      </c>
      <c r="J51" s="77"/>
    </row>
    <row r="52" spans="1:10" x14ac:dyDescent="0.25">
      <c r="A52" s="17" t="s">
        <v>154</v>
      </c>
      <c r="B52" s="26" t="s">
        <v>98</v>
      </c>
      <c r="C52" s="18" t="s">
        <v>40</v>
      </c>
      <c r="D52" s="18" t="s">
        <v>41</v>
      </c>
      <c r="E52" s="27" t="s">
        <v>144</v>
      </c>
      <c r="F52" s="21" t="s">
        <v>100</v>
      </c>
      <c r="G52" s="26" t="s">
        <v>104</v>
      </c>
      <c r="H52" s="37" t="s">
        <v>152</v>
      </c>
      <c r="I52" s="38">
        <v>42679</v>
      </c>
      <c r="J52" s="41"/>
    </row>
    <row r="53" spans="1:10" x14ac:dyDescent="0.25">
      <c r="A53" s="72" t="s">
        <v>154</v>
      </c>
      <c r="B53" s="25" t="s">
        <v>98</v>
      </c>
      <c r="C53" s="84" t="s">
        <v>160</v>
      </c>
      <c r="D53" s="84" t="s">
        <v>161</v>
      </c>
      <c r="E53" s="74" t="s">
        <v>148</v>
      </c>
      <c r="F53" s="79" t="s">
        <v>146</v>
      </c>
      <c r="G53" s="25" t="s">
        <v>147</v>
      </c>
      <c r="H53" s="42" t="s">
        <v>162</v>
      </c>
      <c r="I53" s="43">
        <v>43586</v>
      </c>
      <c r="J53" s="77"/>
    </row>
    <row r="54" spans="1:10" x14ac:dyDescent="0.25">
      <c r="A54" s="72" t="s">
        <v>198</v>
      </c>
      <c r="B54" s="25" t="s">
        <v>98</v>
      </c>
      <c r="C54" s="84" t="s">
        <v>109</v>
      </c>
      <c r="D54" s="84" t="s">
        <v>110</v>
      </c>
      <c r="E54" s="74" t="s">
        <v>145</v>
      </c>
      <c r="F54" s="75" t="s">
        <v>206</v>
      </c>
      <c r="G54" s="25" t="s">
        <v>105</v>
      </c>
      <c r="H54" s="42" t="s">
        <v>163</v>
      </c>
      <c r="I54" s="43">
        <v>43556</v>
      </c>
      <c r="J54" s="77"/>
    </row>
    <row r="55" spans="1:10" x14ac:dyDescent="0.25">
      <c r="A55" s="72" t="s">
        <v>198</v>
      </c>
      <c r="B55" s="25" t="s">
        <v>98</v>
      </c>
      <c r="C55" s="84" t="s">
        <v>111</v>
      </c>
      <c r="D55" s="84" t="s">
        <v>112</v>
      </c>
      <c r="E55" s="74" t="s">
        <v>149</v>
      </c>
      <c r="F55" s="75" t="s">
        <v>101</v>
      </c>
      <c r="G55" s="25" t="s">
        <v>106</v>
      </c>
      <c r="H55" s="42" t="s">
        <v>158</v>
      </c>
      <c r="I55" s="43">
        <v>42856</v>
      </c>
      <c r="J55" s="77"/>
    </row>
    <row r="56" spans="1:10" ht="16.5" customHeight="1" x14ac:dyDescent="0.25">
      <c r="A56" s="72" t="s">
        <v>198</v>
      </c>
      <c r="B56" s="25" t="s">
        <v>98</v>
      </c>
      <c r="C56" s="84" t="s">
        <v>40</v>
      </c>
      <c r="D56" s="84" t="s">
        <v>41</v>
      </c>
      <c r="E56" s="74" t="s">
        <v>150</v>
      </c>
      <c r="F56" s="79" t="s">
        <v>102</v>
      </c>
      <c r="G56" s="25" t="s">
        <v>107</v>
      </c>
      <c r="H56" s="42" t="s">
        <v>152</v>
      </c>
      <c r="I56" s="43">
        <v>42679</v>
      </c>
      <c r="J56" s="77"/>
    </row>
    <row r="58" spans="1:10" ht="12.75" customHeight="1" x14ac:dyDescent="0.25">
      <c r="A58" s="22" t="s">
        <v>211</v>
      </c>
    </row>
    <row r="59" spans="1:10" ht="12.75" customHeight="1" x14ac:dyDescent="0.25"/>
    <row r="60" spans="1:10" ht="12.75" customHeight="1" x14ac:dyDescent="0.25">
      <c r="A60" s="254" t="s">
        <v>227</v>
      </c>
    </row>
    <row r="61" spans="1:10" ht="12.75" customHeight="1" x14ac:dyDescent="0.25">
      <c r="A61" s="255"/>
    </row>
    <row r="62" spans="1:10" ht="12.75" customHeight="1" x14ac:dyDescent="0.25">
      <c r="A62" s="255"/>
    </row>
    <row r="63" spans="1:10" ht="18" customHeight="1" x14ac:dyDescent="0.25">
      <c r="A63" s="255"/>
    </row>
    <row r="64" spans="1:10" ht="3.75" hidden="1" customHeight="1" x14ac:dyDescent="0.25">
      <c r="A64" s="255"/>
    </row>
    <row r="65" spans="1:10" ht="12.75" hidden="1" customHeight="1" x14ac:dyDescent="0.25">
      <c r="A65" s="255"/>
    </row>
    <row r="66" spans="1:10" ht="12.75" hidden="1" customHeight="1" x14ac:dyDescent="0.25">
      <c r="A66" s="255"/>
    </row>
    <row r="67" spans="1:10" ht="6" customHeight="1" x14ac:dyDescent="0.25">
      <c r="A67" s="255"/>
    </row>
    <row r="68" spans="1:10" ht="16.5" customHeight="1" x14ac:dyDescent="0.25">
      <c r="A68" s="256"/>
    </row>
    <row r="69" spans="1:10" ht="15" customHeight="1" x14ac:dyDescent="0.25"/>
    <row r="70" spans="1:10" ht="38.25" x14ac:dyDescent="0.25">
      <c r="A70" s="46" t="s">
        <v>228</v>
      </c>
    </row>
    <row r="71" spans="1:10" s="20" customFormat="1" x14ac:dyDescent="0.25">
      <c r="A71"/>
      <c r="B71"/>
      <c r="C71"/>
      <c r="D71"/>
      <c r="E71" s="2"/>
      <c r="F71"/>
      <c r="G71"/>
      <c r="H71"/>
      <c r="I71" s="15"/>
      <c r="J71"/>
    </row>
    <row r="72" spans="1:10" x14ac:dyDescent="0.25">
      <c r="A72" s="257" t="s">
        <v>315</v>
      </c>
      <c r="B72" s="20"/>
      <c r="C72" s="20"/>
      <c r="D72" s="20"/>
      <c r="E72" s="145"/>
      <c r="F72" s="20"/>
      <c r="G72" s="20"/>
      <c r="H72" s="20"/>
      <c r="I72" s="20"/>
      <c r="J72" s="20"/>
    </row>
    <row r="73" spans="1:10" x14ac:dyDescent="0.25">
      <c r="A73" s="258"/>
    </row>
    <row r="74" spans="1:10" x14ac:dyDescent="0.25">
      <c r="A74" s="258"/>
      <c r="F74" t="s">
        <v>316</v>
      </c>
    </row>
    <row r="75" spans="1:10" ht="46.5" customHeight="1" x14ac:dyDescent="0.25">
      <c r="A75" s="258"/>
      <c r="E75" s="146"/>
      <c r="F75" s="105" t="s">
        <v>237</v>
      </c>
    </row>
    <row r="76" spans="1:10" x14ac:dyDescent="0.25">
      <c r="A76" s="259"/>
    </row>
    <row r="78" spans="1:10" x14ac:dyDescent="0.25">
      <c r="A78" s="257" t="s">
        <v>317</v>
      </c>
    </row>
    <row r="79" spans="1:10" x14ac:dyDescent="0.25">
      <c r="A79" s="258"/>
    </row>
    <row r="80" spans="1:10" x14ac:dyDescent="0.25">
      <c r="A80" s="258"/>
    </row>
    <row r="81" spans="1:10" ht="44.25" customHeight="1" x14ac:dyDescent="0.25">
      <c r="A81" s="258"/>
    </row>
    <row r="82" spans="1:10" x14ac:dyDescent="0.25">
      <c r="A82" s="259"/>
    </row>
    <row r="83" spans="1:10" s="144" customFormat="1" x14ac:dyDescent="0.25">
      <c r="A83"/>
      <c r="B83"/>
      <c r="C83"/>
      <c r="D83"/>
      <c r="E83" s="2"/>
      <c r="F83"/>
      <c r="G83"/>
      <c r="H83"/>
      <c r="I83"/>
      <c r="J83"/>
    </row>
    <row r="84" spans="1:10" x14ac:dyDescent="0.25">
      <c r="A84" s="260" t="s">
        <v>318</v>
      </c>
    </row>
    <row r="85" spans="1:10" x14ac:dyDescent="0.25">
      <c r="A85" s="261"/>
    </row>
    <row r="86" spans="1:10" x14ac:dyDescent="0.25">
      <c r="A86" s="261"/>
    </row>
    <row r="87" spans="1:10" x14ac:dyDescent="0.25">
      <c r="A87" s="261"/>
    </row>
    <row r="88" spans="1:10" ht="30.75" customHeight="1" x14ac:dyDescent="0.25">
      <c r="A88" s="262"/>
    </row>
    <row r="90" spans="1:10" ht="120" x14ac:dyDescent="0.25">
      <c r="A90" s="107" t="s">
        <v>319</v>
      </c>
    </row>
    <row r="91" spans="1:10" x14ac:dyDescent="0.25">
      <c r="D91" s="2"/>
      <c r="E91"/>
    </row>
    <row r="92" spans="1:10" x14ac:dyDescent="0.25">
      <c r="D92" s="2"/>
      <c r="E92"/>
    </row>
    <row r="93" spans="1:10" x14ac:dyDescent="0.25">
      <c r="D93" s="2"/>
      <c r="E93"/>
    </row>
    <row r="94" spans="1:10" x14ac:dyDescent="0.25">
      <c r="A94" s="47"/>
    </row>
    <row r="95" spans="1:10" x14ac:dyDescent="0.25">
      <c r="A95" s="47"/>
    </row>
  </sheetData>
  <mergeCells count="7">
    <mergeCell ref="A84:A88"/>
    <mergeCell ref="A8:C8"/>
    <mergeCell ref="D8:G8"/>
    <mergeCell ref="H8:J8"/>
    <mergeCell ref="A60:A68"/>
    <mergeCell ref="A72:A76"/>
    <mergeCell ref="A78:A82"/>
  </mergeCells>
  <pageMargins left="0.25" right="0.25" top="0.75" bottom="0.75" header="0.3" footer="0.3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J90"/>
  <sheetViews>
    <sheetView zoomScale="90" zoomScaleNormal="90" workbookViewId="0">
      <selection activeCell="K12" sqref="K12"/>
    </sheetView>
  </sheetViews>
  <sheetFormatPr defaultRowHeight="15" x14ac:dyDescent="0.25"/>
  <cols>
    <col min="1" max="1" width="53.5703125" customWidth="1"/>
    <col min="2" max="2" width="7.7109375" customWidth="1"/>
    <col min="3" max="3" width="9.7109375" customWidth="1"/>
    <col min="4" max="4" width="16.42578125" customWidth="1"/>
    <col min="5" max="5" width="15.85546875" style="2" customWidth="1"/>
    <col min="6" max="6" width="30.5703125" customWidth="1"/>
    <col min="7" max="7" width="12.42578125" customWidth="1"/>
    <col min="8" max="8" width="22.5703125" customWidth="1"/>
    <col min="9" max="9" width="11.7109375" customWidth="1"/>
    <col min="10" max="10" width="11.28515625" customWidth="1"/>
    <col min="12" max="12" width="8.140625" customWidth="1"/>
  </cols>
  <sheetData>
    <row r="5" spans="1:10" x14ac:dyDescent="0.25">
      <c r="A5" s="69" t="s">
        <v>179</v>
      </c>
      <c r="B5" s="69" t="s">
        <v>180</v>
      </c>
      <c r="C5" s="69"/>
      <c r="D5" s="69"/>
      <c r="E5" s="69"/>
      <c r="F5" s="69"/>
      <c r="G5" s="69"/>
    </row>
    <row r="6" spans="1:10" ht="15.75" x14ac:dyDescent="0.25">
      <c r="A6" s="1"/>
      <c r="D6" s="4" t="s">
        <v>178</v>
      </c>
      <c r="E6" s="5"/>
      <c r="F6" s="4"/>
    </row>
    <row r="8" spans="1:10" x14ac:dyDescent="0.25">
      <c r="A8" s="250"/>
      <c r="B8" s="250"/>
      <c r="C8" s="250"/>
      <c r="D8" s="250" t="s">
        <v>9</v>
      </c>
      <c r="E8" s="250"/>
      <c r="F8" s="250"/>
      <c r="G8" s="250"/>
      <c r="H8" s="250"/>
      <c r="I8" s="250"/>
      <c r="J8" s="250"/>
    </row>
    <row r="9" spans="1:10" ht="25.5" x14ac:dyDescent="0.25">
      <c r="A9" s="70" t="s">
        <v>0</v>
      </c>
      <c r="B9" s="71" t="s">
        <v>1</v>
      </c>
      <c r="C9" s="71" t="s">
        <v>2</v>
      </c>
      <c r="D9" s="70" t="s">
        <v>3</v>
      </c>
      <c r="E9" s="71" t="s">
        <v>4</v>
      </c>
      <c r="F9" s="71" t="s">
        <v>5</v>
      </c>
      <c r="G9" s="71" t="s">
        <v>6</v>
      </c>
      <c r="H9" s="70" t="s">
        <v>260</v>
      </c>
      <c r="I9" s="71" t="s">
        <v>7</v>
      </c>
      <c r="J9" s="71" t="s">
        <v>8</v>
      </c>
    </row>
    <row r="10" spans="1:10" x14ac:dyDescent="0.25">
      <c r="A10" s="72" t="s">
        <v>13</v>
      </c>
      <c r="B10" s="25" t="s">
        <v>17</v>
      </c>
      <c r="C10" s="25">
        <v>3090</v>
      </c>
      <c r="D10" s="73">
        <v>43487</v>
      </c>
      <c r="E10" s="74" t="s">
        <v>113</v>
      </c>
      <c r="F10" s="75" t="s">
        <v>10</v>
      </c>
      <c r="G10" s="76" t="s">
        <v>30</v>
      </c>
      <c r="H10" s="42" t="s">
        <v>59</v>
      </c>
      <c r="I10" s="43">
        <v>43466</v>
      </c>
      <c r="J10" s="77"/>
    </row>
    <row r="11" spans="1:10" x14ac:dyDescent="0.25">
      <c r="A11" s="78" t="s">
        <v>14</v>
      </c>
      <c r="B11" s="25" t="s">
        <v>19</v>
      </c>
      <c r="C11" s="94">
        <v>2401</v>
      </c>
      <c r="D11" s="108">
        <v>44096</v>
      </c>
      <c r="E11" s="74" t="s">
        <v>114</v>
      </c>
      <c r="F11" s="109" t="s">
        <v>274</v>
      </c>
      <c r="G11" s="76" t="s">
        <v>31</v>
      </c>
      <c r="H11" s="42" t="s">
        <v>210</v>
      </c>
      <c r="I11" s="80">
        <v>44105</v>
      </c>
      <c r="J11" s="81"/>
    </row>
    <row r="12" spans="1:10" x14ac:dyDescent="0.25">
      <c r="A12" s="86" t="s">
        <v>296</v>
      </c>
      <c r="B12" s="87" t="s">
        <v>19</v>
      </c>
      <c r="C12" s="87">
        <v>590</v>
      </c>
      <c r="D12" s="112">
        <v>44242</v>
      </c>
      <c r="E12" s="89" t="s">
        <v>297</v>
      </c>
      <c r="F12" s="143" t="s">
        <v>298</v>
      </c>
      <c r="G12" s="88" t="s">
        <v>299</v>
      </c>
      <c r="H12" s="89" t="s">
        <v>225</v>
      </c>
      <c r="I12" s="91">
        <v>44243</v>
      </c>
      <c r="J12" s="92">
        <v>44286</v>
      </c>
    </row>
    <row r="13" spans="1:10" ht="15" customHeight="1" x14ac:dyDescent="0.25">
      <c r="A13" s="139" t="s">
        <v>300</v>
      </c>
      <c r="B13" s="120" t="s">
        <v>19</v>
      </c>
      <c r="C13" s="140">
        <v>1620</v>
      </c>
      <c r="D13" s="121">
        <v>44302</v>
      </c>
      <c r="E13" s="122" t="s">
        <v>241</v>
      </c>
      <c r="F13" s="141" t="s">
        <v>240</v>
      </c>
      <c r="G13" s="142" t="s">
        <v>239</v>
      </c>
      <c r="H13" s="125" t="s">
        <v>285</v>
      </c>
      <c r="I13" s="126">
        <v>44287</v>
      </c>
      <c r="J13" s="138"/>
    </row>
    <row r="14" spans="1:10" x14ac:dyDescent="0.25">
      <c r="A14" s="72" t="s">
        <v>15</v>
      </c>
      <c r="B14" s="25" t="s">
        <v>20</v>
      </c>
      <c r="C14" s="94">
        <v>2403</v>
      </c>
      <c r="D14" s="108">
        <v>44096</v>
      </c>
      <c r="E14" s="74" t="s">
        <v>209</v>
      </c>
      <c r="F14" s="109" t="s">
        <v>208</v>
      </c>
      <c r="G14" s="82" t="s">
        <v>212</v>
      </c>
      <c r="H14" s="42" t="s">
        <v>210</v>
      </c>
      <c r="I14" s="80">
        <v>44105</v>
      </c>
      <c r="J14" s="81"/>
    </row>
    <row r="15" spans="1:10" x14ac:dyDescent="0.25">
      <c r="A15" s="50" t="s">
        <v>230</v>
      </c>
      <c r="B15" s="120" t="s">
        <v>226</v>
      </c>
      <c r="C15" s="120">
        <v>594</v>
      </c>
      <c r="D15" s="121">
        <v>44242</v>
      </c>
      <c r="E15" s="122" t="s">
        <v>115</v>
      </c>
      <c r="F15" s="123" t="s">
        <v>11</v>
      </c>
      <c r="G15" s="124" t="s">
        <v>32</v>
      </c>
      <c r="H15" s="125" t="s">
        <v>225</v>
      </c>
      <c r="I15" s="126">
        <v>44243</v>
      </c>
      <c r="J15" s="83"/>
    </row>
    <row r="16" spans="1:10" x14ac:dyDescent="0.25">
      <c r="A16" s="72" t="s">
        <v>16</v>
      </c>
      <c r="B16" s="25" t="s">
        <v>21</v>
      </c>
      <c r="C16" s="25">
        <v>3095</v>
      </c>
      <c r="D16" s="73">
        <v>43487</v>
      </c>
      <c r="E16" s="74" t="s">
        <v>116</v>
      </c>
      <c r="F16" s="75" t="s">
        <v>12</v>
      </c>
      <c r="G16" s="82" t="s">
        <v>33</v>
      </c>
      <c r="H16" s="42" t="s">
        <v>59</v>
      </c>
      <c r="I16" s="43">
        <v>43466</v>
      </c>
      <c r="J16" s="77"/>
    </row>
    <row r="17" spans="1:10" x14ac:dyDescent="0.25">
      <c r="A17" s="50" t="s">
        <v>231</v>
      </c>
      <c r="B17" s="120" t="s">
        <v>192</v>
      </c>
      <c r="C17" s="120">
        <v>592</v>
      </c>
      <c r="D17" s="121">
        <v>44242</v>
      </c>
      <c r="E17" s="122" t="s">
        <v>195</v>
      </c>
      <c r="F17" s="127" t="s">
        <v>193</v>
      </c>
      <c r="G17" s="122" t="s">
        <v>194</v>
      </c>
      <c r="H17" s="125" t="s">
        <v>225</v>
      </c>
      <c r="I17" s="126">
        <v>44243</v>
      </c>
      <c r="J17" s="77"/>
    </row>
    <row r="18" spans="1:10" x14ac:dyDescent="0.25">
      <c r="A18" s="72" t="s">
        <v>22</v>
      </c>
      <c r="B18" s="25" t="s">
        <v>23</v>
      </c>
      <c r="C18" s="25">
        <v>3703</v>
      </c>
      <c r="D18" s="73">
        <v>43509</v>
      </c>
      <c r="E18" s="74" t="s">
        <v>117</v>
      </c>
      <c r="F18" s="75" t="s">
        <v>26</v>
      </c>
      <c r="G18" s="76" t="s">
        <v>34</v>
      </c>
      <c r="H18" s="42" t="s">
        <v>59</v>
      </c>
      <c r="I18" s="43">
        <v>43466</v>
      </c>
      <c r="J18" s="77"/>
    </row>
    <row r="19" spans="1:10" x14ac:dyDescent="0.25">
      <c r="A19" s="72" t="s">
        <v>24</v>
      </c>
      <c r="B19" s="25" t="s">
        <v>23</v>
      </c>
      <c r="C19" s="25">
        <v>3097</v>
      </c>
      <c r="D19" s="73">
        <v>43487</v>
      </c>
      <c r="E19" s="74" t="s">
        <v>118</v>
      </c>
      <c r="F19" s="75" t="s">
        <v>27</v>
      </c>
      <c r="G19" s="76" t="s">
        <v>35</v>
      </c>
      <c r="H19" s="42" t="s">
        <v>59</v>
      </c>
      <c r="I19" s="43">
        <v>43466</v>
      </c>
      <c r="J19" s="77"/>
    </row>
    <row r="20" spans="1:10" x14ac:dyDescent="0.25">
      <c r="A20" s="72" t="s">
        <v>25</v>
      </c>
      <c r="B20" s="25" t="s">
        <v>23</v>
      </c>
      <c r="C20" s="25">
        <v>3096</v>
      </c>
      <c r="D20" s="73">
        <v>43487</v>
      </c>
      <c r="E20" s="74" t="s">
        <v>119</v>
      </c>
      <c r="F20" s="75" t="s">
        <v>28</v>
      </c>
      <c r="G20" s="76" t="s">
        <v>36</v>
      </c>
      <c r="H20" s="42" t="s">
        <v>59</v>
      </c>
      <c r="I20" s="43">
        <v>43466</v>
      </c>
      <c r="J20" s="77"/>
    </row>
    <row r="21" spans="1:10" x14ac:dyDescent="0.25">
      <c r="A21" s="72" t="s">
        <v>232</v>
      </c>
      <c r="B21" s="25" t="s">
        <v>18</v>
      </c>
      <c r="C21" s="25">
        <v>3704</v>
      </c>
      <c r="D21" s="73">
        <v>43509</v>
      </c>
      <c r="E21" s="74" t="s">
        <v>120</v>
      </c>
      <c r="F21" s="75" t="s">
        <v>29</v>
      </c>
      <c r="G21" s="76" t="s">
        <v>37</v>
      </c>
      <c r="H21" s="42" t="s">
        <v>59</v>
      </c>
      <c r="I21" s="43">
        <v>43466</v>
      </c>
      <c r="J21" s="77"/>
    </row>
    <row r="22" spans="1:10" x14ac:dyDescent="0.25">
      <c r="A22" s="72" t="s">
        <v>151</v>
      </c>
      <c r="B22" s="25" t="s">
        <v>38</v>
      </c>
      <c r="C22" s="84" t="s">
        <v>40</v>
      </c>
      <c r="D22" s="84" t="s">
        <v>41</v>
      </c>
      <c r="E22" s="74" t="s">
        <v>121</v>
      </c>
      <c r="F22" s="79" t="s">
        <v>44</v>
      </c>
      <c r="G22" s="25" t="s">
        <v>47</v>
      </c>
      <c r="H22" s="42" t="s">
        <v>152</v>
      </c>
      <c r="I22" s="43">
        <v>42679</v>
      </c>
      <c r="J22" s="77"/>
    </row>
    <row r="23" spans="1:10" x14ac:dyDescent="0.25">
      <c r="A23" s="72" t="s">
        <v>153</v>
      </c>
      <c r="B23" s="25" t="s">
        <v>38</v>
      </c>
      <c r="C23" s="84" t="s">
        <v>40</v>
      </c>
      <c r="D23" s="84" t="s">
        <v>41</v>
      </c>
      <c r="E23" s="74" t="s">
        <v>122</v>
      </c>
      <c r="F23" s="79" t="s">
        <v>45</v>
      </c>
      <c r="G23" s="25" t="s">
        <v>48</v>
      </c>
      <c r="H23" s="42" t="s">
        <v>152</v>
      </c>
      <c r="I23" s="43">
        <v>42679</v>
      </c>
      <c r="J23" s="77"/>
    </row>
    <row r="24" spans="1:10" x14ac:dyDescent="0.25">
      <c r="A24" s="72" t="s">
        <v>39</v>
      </c>
      <c r="B24" s="25" t="s">
        <v>38</v>
      </c>
      <c r="C24" s="84" t="s">
        <v>42</v>
      </c>
      <c r="D24" s="84" t="s">
        <v>43</v>
      </c>
      <c r="E24" s="74" t="s">
        <v>123</v>
      </c>
      <c r="F24" s="79" t="s">
        <v>46</v>
      </c>
      <c r="G24" s="25" t="s">
        <v>49</v>
      </c>
      <c r="H24" s="42" t="s">
        <v>156</v>
      </c>
      <c r="I24" s="43">
        <v>42795</v>
      </c>
      <c r="J24" s="77"/>
    </row>
    <row r="25" spans="1:10" x14ac:dyDescent="0.25">
      <c r="A25" s="72" t="s">
        <v>223</v>
      </c>
      <c r="B25" s="25" t="s">
        <v>38</v>
      </c>
      <c r="C25" s="84" t="s">
        <v>50</v>
      </c>
      <c r="D25" s="84" t="s">
        <v>51</v>
      </c>
      <c r="E25" s="74" t="s">
        <v>124</v>
      </c>
      <c r="F25" s="79" t="s">
        <v>52</v>
      </c>
      <c r="G25" s="25" t="s">
        <v>53</v>
      </c>
      <c r="H25" s="42" t="s">
        <v>159</v>
      </c>
      <c r="I25" s="43">
        <v>43221</v>
      </c>
      <c r="J25" s="77"/>
    </row>
    <row r="26" spans="1:10" s="20" customFormat="1" x14ac:dyDescent="0.25">
      <c r="A26" s="17" t="s">
        <v>229</v>
      </c>
      <c r="B26" s="26" t="s">
        <v>38</v>
      </c>
      <c r="C26" s="27" t="s">
        <v>199</v>
      </c>
      <c r="D26" s="28" t="s">
        <v>200</v>
      </c>
      <c r="E26" s="27" t="s">
        <v>202</v>
      </c>
      <c r="F26" s="21" t="s">
        <v>203</v>
      </c>
      <c r="G26" s="27" t="s">
        <v>204</v>
      </c>
      <c r="H26" s="37" t="s">
        <v>201</v>
      </c>
      <c r="I26" s="38">
        <v>43952</v>
      </c>
      <c r="J26" s="39"/>
    </row>
    <row r="27" spans="1:10" x14ac:dyDescent="0.25">
      <c r="A27" s="72" t="s">
        <v>213</v>
      </c>
      <c r="B27" s="25" t="s">
        <v>38</v>
      </c>
      <c r="C27" s="84" t="s">
        <v>173</v>
      </c>
      <c r="D27" s="84" t="s">
        <v>174</v>
      </c>
      <c r="E27" s="74" t="s">
        <v>140</v>
      </c>
      <c r="F27" s="79" t="s">
        <v>90</v>
      </c>
      <c r="G27" s="85" t="s">
        <v>96</v>
      </c>
      <c r="H27" s="42" t="s">
        <v>172</v>
      </c>
      <c r="I27" s="43">
        <v>43617</v>
      </c>
      <c r="J27" s="77"/>
    </row>
    <row r="28" spans="1:10" x14ac:dyDescent="0.25">
      <c r="A28" s="72" t="s">
        <v>279</v>
      </c>
      <c r="B28" s="25" t="s">
        <v>38</v>
      </c>
      <c r="C28" s="84" t="s">
        <v>40</v>
      </c>
      <c r="D28" s="84" t="s">
        <v>41</v>
      </c>
      <c r="E28" s="74" t="s">
        <v>263</v>
      </c>
      <c r="F28" s="79" t="s">
        <v>264</v>
      </c>
      <c r="G28" s="25" t="s">
        <v>265</v>
      </c>
      <c r="H28" s="42" t="s">
        <v>152</v>
      </c>
      <c r="I28" s="43">
        <v>42679</v>
      </c>
      <c r="J28" s="77"/>
    </row>
    <row r="29" spans="1:10" x14ac:dyDescent="0.25">
      <c r="A29" s="72" t="s">
        <v>221</v>
      </c>
      <c r="B29" s="25" t="s">
        <v>38</v>
      </c>
      <c r="C29" s="84" t="s">
        <v>40</v>
      </c>
      <c r="D29" s="84" t="s">
        <v>41</v>
      </c>
      <c r="E29" s="74" t="s">
        <v>125</v>
      </c>
      <c r="F29" s="79" t="s">
        <v>54</v>
      </c>
      <c r="G29" s="25" t="s">
        <v>55</v>
      </c>
      <c r="H29" s="42" t="s">
        <v>152</v>
      </c>
      <c r="I29" s="43">
        <v>42679</v>
      </c>
      <c r="J29" s="77"/>
    </row>
    <row r="30" spans="1:10" x14ac:dyDescent="0.25">
      <c r="A30" s="72" t="s">
        <v>222</v>
      </c>
      <c r="B30" s="25" t="s">
        <v>38</v>
      </c>
      <c r="C30" s="84" t="s">
        <v>56</v>
      </c>
      <c r="D30" s="84" t="s">
        <v>57</v>
      </c>
      <c r="E30" s="74" t="s">
        <v>126</v>
      </c>
      <c r="F30" s="79" t="s">
        <v>58</v>
      </c>
      <c r="G30" s="25" t="s">
        <v>224</v>
      </c>
      <c r="H30" s="42" t="s">
        <v>164</v>
      </c>
      <c r="I30" s="43">
        <v>43525</v>
      </c>
      <c r="J30" s="77"/>
    </row>
    <row r="31" spans="1:10" x14ac:dyDescent="0.25">
      <c r="A31" s="72" t="s">
        <v>220</v>
      </c>
      <c r="B31" s="25" t="s">
        <v>38</v>
      </c>
      <c r="C31" s="84" t="s">
        <v>40</v>
      </c>
      <c r="D31" s="84" t="s">
        <v>41</v>
      </c>
      <c r="E31" s="74" t="s">
        <v>127</v>
      </c>
      <c r="F31" s="79" t="s">
        <v>60</v>
      </c>
      <c r="G31" s="25" t="s">
        <v>61</v>
      </c>
      <c r="H31" s="42" t="s">
        <v>152</v>
      </c>
      <c r="I31" s="43">
        <v>42679</v>
      </c>
      <c r="J31" s="77"/>
    </row>
    <row r="32" spans="1:10" s="20" customFormat="1" x14ac:dyDescent="0.25">
      <c r="A32" s="17" t="s">
        <v>301</v>
      </c>
      <c r="B32" s="26" t="s">
        <v>38</v>
      </c>
      <c r="C32" s="18" t="s">
        <v>42</v>
      </c>
      <c r="D32" s="18" t="s">
        <v>43</v>
      </c>
      <c r="E32" s="27" t="s">
        <v>128</v>
      </c>
      <c r="F32" s="19" t="s">
        <v>62</v>
      </c>
      <c r="G32" s="18" t="s">
        <v>70</v>
      </c>
      <c r="H32" s="37" t="s">
        <v>156</v>
      </c>
      <c r="I32" s="38">
        <v>42795</v>
      </c>
      <c r="J32" s="41"/>
    </row>
    <row r="33" spans="1:10" x14ac:dyDescent="0.25">
      <c r="A33" s="72" t="s">
        <v>280</v>
      </c>
      <c r="B33" s="25" t="s">
        <v>38</v>
      </c>
      <c r="C33" s="84" t="s">
        <v>42</v>
      </c>
      <c r="D33" s="84" t="s">
        <v>233</v>
      </c>
      <c r="E33" s="128" t="s">
        <v>238</v>
      </c>
      <c r="F33" s="79" t="s">
        <v>234</v>
      </c>
      <c r="G33" s="25" t="s">
        <v>235</v>
      </c>
      <c r="H33" s="74" t="s">
        <v>236</v>
      </c>
      <c r="I33" s="99">
        <v>44270</v>
      </c>
      <c r="J33" s="100"/>
    </row>
    <row r="34" spans="1:10" x14ac:dyDescent="0.25">
      <c r="A34" s="72" t="s">
        <v>290</v>
      </c>
      <c r="B34" s="25" t="s">
        <v>38</v>
      </c>
      <c r="C34" s="84" t="s">
        <v>40</v>
      </c>
      <c r="D34" s="84" t="s">
        <v>41</v>
      </c>
      <c r="E34" s="74" t="s">
        <v>129</v>
      </c>
      <c r="F34" s="79" t="s">
        <v>63</v>
      </c>
      <c r="G34" s="25" t="s">
        <v>71</v>
      </c>
      <c r="H34" s="42" t="s">
        <v>152</v>
      </c>
      <c r="I34" s="43">
        <v>42679</v>
      </c>
      <c r="J34" s="77"/>
    </row>
    <row r="35" spans="1:10" x14ac:dyDescent="0.25">
      <c r="A35" s="72" t="s">
        <v>302</v>
      </c>
      <c r="B35" s="25" t="s">
        <v>38</v>
      </c>
      <c r="C35" s="84" t="s">
        <v>40</v>
      </c>
      <c r="D35" s="84" t="s">
        <v>41</v>
      </c>
      <c r="E35" s="74" t="s">
        <v>130</v>
      </c>
      <c r="F35" s="79" t="s">
        <v>64</v>
      </c>
      <c r="G35" s="25" t="s">
        <v>72</v>
      </c>
      <c r="H35" s="42" t="s">
        <v>152</v>
      </c>
      <c r="I35" s="43">
        <v>42679</v>
      </c>
      <c r="J35" s="77"/>
    </row>
    <row r="36" spans="1:10" x14ac:dyDescent="0.25">
      <c r="A36" s="72" t="s">
        <v>215</v>
      </c>
      <c r="B36" s="25" t="s">
        <v>38</v>
      </c>
      <c r="C36" s="84" t="s">
        <v>50</v>
      </c>
      <c r="D36" s="84" t="s">
        <v>41</v>
      </c>
      <c r="E36" s="74" t="s">
        <v>183</v>
      </c>
      <c r="F36" s="79" t="s">
        <v>184</v>
      </c>
      <c r="G36" s="25" t="s">
        <v>181</v>
      </c>
      <c r="H36" s="42" t="s">
        <v>182</v>
      </c>
      <c r="I36" s="43">
        <v>43678</v>
      </c>
      <c r="J36" s="77"/>
    </row>
    <row r="37" spans="1:10" x14ac:dyDescent="0.25">
      <c r="A37" s="72" t="s">
        <v>216</v>
      </c>
      <c r="B37" s="25" t="s">
        <v>38</v>
      </c>
      <c r="C37" s="84" t="s">
        <v>40</v>
      </c>
      <c r="D37" s="84" t="s">
        <v>41</v>
      </c>
      <c r="E37" s="74" t="s">
        <v>131</v>
      </c>
      <c r="F37" s="79" t="s">
        <v>65</v>
      </c>
      <c r="G37" s="25" t="s">
        <v>73</v>
      </c>
      <c r="H37" s="42" t="s">
        <v>152</v>
      </c>
      <c r="I37" s="43">
        <v>42679</v>
      </c>
      <c r="J37" s="77"/>
    </row>
    <row r="38" spans="1:10" x14ac:dyDescent="0.25">
      <c r="A38" s="72" t="s">
        <v>217</v>
      </c>
      <c r="B38" s="25" t="s">
        <v>38</v>
      </c>
      <c r="C38" s="84" t="s">
        <v>40</v>
      </c>
      <c r="D38" s="84" t="s">
        <v>41</v>
      </c>
      <c r="E38" s="74" t="s">
        <v>132</v>
      </c>
      <c r="F38" s="75" t="s">
        <v>66</v>
      </c>
      <c r="G38" s="25" t="s">
        <v>74</v>
      </c>
      <c r="H38" s="42" t="s">
        <v>152</v>
      </c>
      <c r="I38" s="43">
        <v>42679</v>
      </c>
      <c r="J38" s="77"/>
    </row>
    <row r="39" spans="1:10" x14ac:dyDescent="0.25">
      <c r="A39" s="72" t="s">
        <v>218</v>
      </c>
      <c r="B39" s="25" t="s">
        <v>38</v>
      </c>
      <c r="C39" s="84" t="s">
        <v>40</v>
      </c>
      <c r="D39" s="84" t="s">
        <v>41</v>
      </c>
      <c r="E39" s="74" t="s">
        <v>133</v>
      </c>
      <c r="F39" s="79" t="s">
        <v>67</v>
      </c>
      <c r="G39" s="25" t="s">
        <v>75</v>
      </c>
      <c r="H39" s="42" t="s">
        <v>152</v>
      </c>
      <c r="I39" s="43">
        <v>42679</v>
      </c>
      <c r="J39" s="77"/>
    </row>
    <row r="40" spans="1:10" x14ac:dyDescent="0.25">
      <c r="A40" s="72" t="s">
        <v>219</v>
      </c>
      <c r="B40" s="25" t="s">
        <v>38</v>
      </c>
      <c r="C40" s="84" t="s">
        <v>40</v>
      </c>
      <c r="D40" s="84" t="s">
        <v>41</v>
      </c>
      <c r="E40" s="74" t="s">
        <v>134</v>
      </c>
      <c r="F40" s="79" t="s">
        <v>68</v>
      </c>
      <c r="G40" s="25" t="s">
        <v>76</v>
      </c>
      <c r="H40" s="42" t="s">
        <v>152</v>
      </c>
      <c r="I40" s="43">
        <v>42679</v>
      </c>
      <c r="J40" s="77"/>
    </row>
    <row r="41" spans="1:10" x14ac:dyDescent="0.25">
      <c r="A41" s="72" t="s">
        <v>214</v>
      </c>
      <c r="B41" s="25" t="s">
        <v>38</v>
      </c>
      <c r="C41" s="84" t="s">
        <v>40</v>
      </c>
      <c r="D41" s="84" t="s">
        <v>41</v>
      </c>
      <c r="E41" s="74" t="s">
        <v>135</v>
      </c>
      <c r="F41" s="75" t="s">
        <v>69</v>
      </c>
      <c r="G41" s="25" t="s">
        <v>77</v>
      </c>
      <c r="H41" s="42" t="s">
        <v>152</v>
      </c>
      <c r="I41" s="43">
        <v>42679</v>
      </c>
      <c r="J41" s="77"/>
    </row>
    <row r="42" spans="1:10" x14ac:dyDescent="0.25">
      <c r="A42" s="72" t="s">
        <v>78</v>
      </c>
      <c r="B42" s="25" t="s">
        <v>79</v>
      </c>
      <c r="C42" s="29" t="s">
        <v>187</v>
      </c>
      <c r="D42" s="29" t="s">
        <v>188</v>
      </c>
      <c r="E42" s="29" t="s">
        <v>190</v>
      </c>
      <c r="F42" s="101" t="s">
        <v>185</v>
      </c>
      <c r="G42" s="25" t="s">
        <v>189</v>
      </c>
      <c r="H42" s="42" t="s">
        <v>191</v>
      </c>
      <c r="I42" s="43">
        <v>43739</v>
      </c>
      <c r="J42" s="77"/>
    </row>
    <row r="43" spans="1:10" x14ac:dyDescent="0.25">
      <c r="A43" s="72" t="s">
        <v>83</v>
      </c>
      <c r="B43" s="25" t="s">
        <v>79</v>
      </c>
      <c r="C43" s="84" t="s">
        <v>40</v>
      </c>
      <c r="D43" s="84" t="s">
        <v>41</v>
      </c>
      <c r="E43" s="74" t="s">
        <v>137</v>
      </c>
      <c r="F43" s="79" t="s">
        <v>84</v>
      </c>
      <c r="G43" s="102" t="s">
        <v>85</v>
      </c>
      <c r="H43" s="42" t="s">
        <v>152</v>
      </c>
      <c r="I43" s="43">
        <v>42679</v>
      </c>
      <c r="J43" s="77"/>
    </row>
    <row r="44" spans="1:10" x14ac:dyDescent="0.25">
      <c r="A44" s="72" t="s">
        <v>186</v>
      </c>
      <c r="B44" s="25" t="s">
        <v>79</v>
      </c>
      <c r="C44" s="84" t="s">
        <v>81</v>
      </c>
      <c r="D44" s="84" t="s">
        <v>82</v>
      </c>
      <c r="E44" s="74" t="s">
        <v>136</v>
      </c>
      <c r="F44" s="103" t="s">
        <v>165</v>
      </c>
      <c r="G44" s="25" t="s">
        <v>80</v>
      </c>
      <c r="H44" s="42" t="s">
        <v>166</v>
      </c>
      <c r="I44" s="43">
        <v>43586</v>
      </c>
      <c r="J44" s="80"/>
    </row>
    <row r="45" spans="1:10" x14ac:dyDescent="0.25">
      <c r="A45" s="72" t="s">
        <v>196</v>
      </c>
      <c r="B45" s="25" t="s">
        <v>86</v>
      </c>
      <c r="C45" s="84" t="s">
        <v>40</v>
      </c>
      <c r="D45" s="84" t="s">
        <v>41</v>
      </c>
      <c r="E45" s="74" t="s">
        <v>138</v>
      </c>
      <c r="F45" s="79" t="s">
        <v>88</v>
      </c>
      <c r="G45" s="25" t="s">
        <v>94</v>
      </c>
      <c r="H45" s="42" t="s">
        <v>152</v>
      </c>
      <c r="I45" s="43">
        <v>42679</v>
      </c>
      <c r="J45" s="42"/>
    </row>
    <row r="46" spans="1:10" x14ac:dyDescent="0.25">
      <c r="A46" s="72" t="s">
        <v>87</v>
      </c>
      <c r="B46" s="25" t="s">
        <v>86</v>
      </c>
      <c r="C46" s="84" t="s">
        <v>40</v>
      </c>
      <c r="D46" s="84" t="s">
        <v>41</v>
      </c>
      <c r="E46" s="74" t="s">
        <v>139</v>
      </c>
      <c r="F46" s="79" t="s">
        <v>89</v>
      </c>
      <c r="G46" s="25" t="s">
        <v>95</v>
      </c>
      <c r="H46" s="42" t="s">
        <v>157</v>
      </c>
      <c r="I46" s="43">
        <v>42679</v>
      </c>
      <c r="J46" s="42"/>
    </row>
    <row r="47" spans="1:10" x14ac:dyDescent="0.25">
      <c r="A47" s="72" t="s">
        <v>87</v>
      </c>
      <c r="B47" s="25" t="s">
        <v>86</v>
      </c>
      <c r="C47" s="84" t="s">
        <v>111</v>
      </c>
      <c r="D47" s="84" t="s">
        <v>176</v>
      </c>
      <c r="E47" s="74" t="s">
        <v>207</v>
      </c>
      <c r="F47" s="75" t="s">
        <v>168</v>
      </c>
      <c r="G47" s="25" t="s">
        <v>169</v>
      </c>
      <c r="H47" s="42" t="s">
        <v>177</v>
      </c>
      <c r="I47" s="43">
        <v>43617</v>
      </c>
      <c r="J47" s="43"/>
    </row>
    <row r="48" spans="1:10" x14ac:dyDescent="0.25">
      <c r="A48" s="72" t="s">
        <v>197</v>
      </c>
      <c r="B48" s="25" t="s">
        <v>86</v>
      </c>
      <c r="C48" s="84" t="s">
        <v>173</v>
      </c>
      <c r="D48" s="84" t="s">
        <v>174</v>
      </c>
      <c r="E48" s="42" t="s">
        <v>175</v>
      </c>
      <c r="F48" s="129" t="s">
        <v>170</v>
      </c>
      <c r="G48" s="42" t="s">
        <v>171</v>
      </c>
      <c r="H48" s="42" t="s">
        <v>269</v>
      </c>
      <c r="I48" s="43">
        <v>43617</v>
      </c>
      <c r="J48" s="77"/>
    </row>
    <row r="49" spans="1:10" x14ac:dyDescent="0.25">
      <c r="A49" s="72" t="s">
        <v>197</v>
      </c>
      <c r="B49" s="25" t="s">
        <v>86</v>
      </c>
      <c r="C49" s="84" t="s">
        <v>92</v>
      </c>
      <c r="D49" s="84" t="s">
        <v>93</v>
      </c>
      <c r="E49" s="74" t="s">
        <v>141</v>
      </c>
      <c r="F49" s="79" t="s">
        <v>91</v>
      </c>
      <c r="G49" s="25" t="s">
        <v>97</v>
      </c>
      <c r="H49" s="42" t="s">
        <v>167</v>
      </c>
      <c r="I49" s="43">
        <v>43344</v>
      </c>
      <c r="J49" s="77"/>
    </row>
    <row r="50" spans="1:10" x14ac:dyDescent="0.25">
      <c r="A50" s="72" t="s">
        <v>198</v>
      </c>
      <c r="B50" s="25" t="s">
        <v>98</v>
      </c>
      <c r="C50" s="84" t="s">
        <v>40</v>
      </c>
      <c r="D50" s="84" t="s">
        <v>41</v>
      </c>
      <c r="E50" s="74" t="s">
        <v>142</v>
      </c>
      <c r="F50" s="79" t="s">
        <v>205</v>
      </c>
      <c r="G50" s="25" t="s">
        <v>108</v>
      </c>
      <c r="H50" s="42" t="s">
        <v>152</v>
      </c>
      <c r="I50" s="43">
        <v>42679</v>
      </c>
      <c r="J50" s="77"/>
    </row>
    <row r="51" spans="1:10" x14ac:dyDescent="0.25">
      <c r="A51" s="72" t="s">
        <v>155</v>
      </c>
      <c r="B51" s="25" t="s">
        <v>98</v>
      </c>
      <c r="C51" s="84" t="s">
        <v>40</v>
      </c>
      <c r="D51" s="84" t="s">
        <v>41</v>
      </c>
      <c r="E51" s="74" t="s">
        <v>143</v>
      </c>
      <c r="F51" s="75" t="s">
        <v>99</v>
      </c>
      <c r="G51" s="25" t="s">
        <v>103</v>
      </c>
      <c r="H51" s="42" t="s">
        <v>152</v>
      </c>
      <c r="I51" s="43">
        <v>42679</v>
      </c>
      <c r="J51" s="77"/>
    </row>
    <row r="52" spans="1:10" s="20" customFormat="1" x14ac:dyDescent="0.25">
      <c r="A52" s="17" t="s">
        <v>154</v>
      </c>
      <c r="B52" s="26" t="s">
        <v>98</v>
      </c>
      <c r="C52" s="18" t="s">
        <v>40</v>
      </c>
      <c r="D52" s="18" t="s">
        <v>41</v>
      </c>
      <c r="E52" s="27" t="s">
        <v>144</v>
      </c>
      <c r="F52" s="21" t="s">
        <v>100</v>
      </c>
      <c r="G52" s="26" t="s">
        <v>104</v>
      </c>
      <c r="H52" s="37" t="s">
        <v>152</v>
      </c>
      <c r="I52" s="38">
        <v>42679</v>
      </c>
      <c r="J52" s="41"/>
    </row>
    <row r="53" spans="1:10" x14ac:dyDescent="0.25">
      <c r="A53" s="72" t="s">
        <v>154</v>
      </c>
      <c r="B53" s="25" t="s">
        <v>98</v>
      </c>
      <c r="C53" s="84" t="s">
        <v>160</v>
      </c>
      <c r="D53" s="84" t="s">
        <v>161</v>
      </c>
      <c r="E53" s="74" t="s">
        <v>148</v>
      </c>
      <c r="F53" s="79" t="s">
        <v>146</v>
      </c>
      <c r="G53" s="25" t="s">
        <v>147</v>
      </c>
      <c r="H53" s="42" t="s">
        <v>162</v>
      </c>
      <c r="I53" s="43">
        <v>43586</v>
      </c>
      <c r="J53" s="77"/>
    </row>
    <row r="54" spans="1:10" x14ac:dyDescent="0.25">
      <c r="A54" s="72" t="s">
        <v>198</v>
      </c>
      <c r="B54" s="25" t="s">
        <v>98</v>
      </c>
      <c r="C54" s="84" t="s">
        <v>109</v>
      </c>
      <c r="D54" s="84" t="s">
        <v>110</v>
      </c>
      <c r="E54" s="74" t="s">
        <v>145</v>
      </c>
      <c r="F54" s="75" t="s">
        <v>206</v>
      </c>
      <c r="G54" s="25" t="s">
        <v>105</v>
      </c>
      <c r="H54" s="42" t="s">
        <v>163</v>
      </c>
      <c r="I54" s="43">
        <v>43556</v>
      </c>
      <c r="J54" s="77"/>
    </row>
    <row r="55" spans="1:10" x14ac:dyDescent="0.25">
      <c r="A55" s="72" t="s">
        <v>198</v>
      </c>
      <c r="B55" s="25" t="s">
        <v>98</v>
      </c>
      <c r="C55" s="84" t="s">
        <v>111</v>
      </c>
      <c r="D55" s="84" t="s">
        <v>112</v>
      </c>
      <c r="E55" s="74" t="s">
        <v>149</v>
      </c>
      <c r="F55" s="75" t="s">
        <v>101</v>
      </c>
      <c r="G55" s="25" t="s">
        <v>106</v>
      </c>
      <c r="H55" s="42" t="s">
        <v>158</v>
      </c>
      <c r="I55" s="43">
        <v>42856</v>
      </c>
      <c r="J55" s="77"/>
    </row>
    <row r="56" spans="1:10" x14ac:dyDescent="0.25">
      <c r="A56" s="72" t="s">
        <v>198</v>
      </c>
      <c r="B56" s="25" t="s">
        <v>98</v>
      </c>
      <c r="C56" s="84" t="s">
        <v>40</v>
      </c>
      <c r="D56" s="84" t="s">
        <v>41</v>
      </c>
      <c r="E56" s="74" t="s">
        <v>150</v>
      </c>
      <c r="F56" s="79" t="s">
        <v>102</v>
      </c>
      <c r="G56" s="25" t="s">
        <v>107</v>
      </c>
      <c r="H56" s="42" t="s">
        <v>152</v>
      </c>
      <c r="I56" s="43">
        <v>42679</v>
      </c>
      <c r="J56" s="77"/>
    </row>
    <row r="57" spans="1:10" ht="16.5" customHeight="1" x14ac:dyDescent="0.25"/>
    <row r="58" spans="1:10" x14ac:dyDescent="0.25">
      <c r="A58" s="22" t="s">
        <v>211</v>
      </c>
    </row>
    <row r="59" spans="1:10" ht="12.75" customHeight="1" x14ac:dyDescent="0.25"/>
    <row r="60" spans="1:10" ht="12.75" customHeight="1" x14ac:dyDescent="0.25">
      <c r="A60" s="254" t="s">
        <v>227</v>
      </c>
    </row>
    <row r="61" spans="1:10" ht="12.75" customHeight="1" x14ac:dyDescent="0.25">
      <c r="A61" s="255"/>
    </row>
    <row r="62" spans="1:10" ht="12.75" customHeight="1" x14ac:dyDescent="0.25">
      <c r="A62" s="255"/>
    </row>
    <row r="63" spans="1:10" ht="12.75" customHeight="1" x14ac:dyDescent="0.25">
      <c r="A63" s="255"/>
    </row>
    <row r="64" spans="1:10" ht="18" customHeight="1" x14ac:dyDescent="0.25">
      <c r="A64" s="255"/>
    </row>
    <row r="65" spans="1:10" ht="3.75" hidden="1" customHeight="1" x14ac:dyDescent="0.25">
      <c r="A65" s="255"/>
    </row>
    <row r="66" spans="1:10" ht="12.75" hidden="1" customHeight="1" x14ac:dyDescent="0.25">
      <c r="A66" s="255"/>
    </row>
    <row r="67" spans="1:10" ht="12.75" hidden="1" customHeight="1" x14ac:dyDescent="0.25">
      <c r="A67" s="255"/>
    </row>
    <row r="68" spans="1:10" ht="6" customHeight="1" x14ac:dyDescent="0.25">
      <c r="A68" s="256"/>
    </row>
    <row r="69" spans="1:10" ht="16.5" customHeight="1" x14ac:dyDescent="0.25"/>
    <row r="70" spans="1:10" ht="36" customHeight="1" x14ac:dyDescent="0.25">
      <c r="A70" s="46" t="s">
        <v>228</v>
      </c>
    </row>
    <row r="71" spans="1:10" x14ac:dyDescent="0.25">
      <c r="I71" s="15"/>
    </row>
    <row r="73" spans="1:10" x14ac:dyDescent="0.25">
      <c r="A73" s="257" t="s">
        <v>303</v>
      </c>
    </row>
    <row r="74" spans="1:10" x14ac:dyDescent="0.25">
      <c r="A74" s="258"/>
    </row>
    <row r="75" spans="1:10" x14ac:dyDescent="0.25">
      <c r="A75" s="258"/>
    </row>
    <row r="76" spans="1:10" x14ac:dyDescent="0.25">
      <c r="A76" s="258"/>
      <c r="F76" t="s">
        <v>304</v>
      </c>
    </row>
    <row r="77" spans="1:10" ht="44.25" customHeight="1" x14ac:dyDescent="0.25">
      <c r="A77" s="259"/>
      <c r="F77" s="105" t="s">
        <v>237</v>
      </c>
    </row>
    <row r="79" spans="1:10" s="144" customFormat="1" x14ac:dyDescent="0.25">
      <c r="A79" s="260" t="s">
        <v>305</v>
      </c>
      <c r="B79"/>
      <c r="C79"/>
      <c r="D79"/>
      <c r="E79" s="2"/>
      <c r="F79"/>
      <c r="G79"/>
      <c r="H79"/>
      <c r="I79"/>
      <c r="J79"/>
    </row>
    <row r="80" spans="1:10" x14ac:dyDescent="0.25">
      <c r="A80" s="261"/>
    </row>
    <row r="81" spans="1:6" x14ac:dyDescent="0.25">
      <c r="A81" s="261"/>
    </row>
    <row r="82" spans="1:6" ht="4.5" customHeight="1" x14ac:dyDescent="0.25">
      <c r="A82" s="261"/>
      <c r="F82" s="105"/>
    </row>
    <row r="83" spans="1:6" ht="10.5" customHeight="1" x14ac:dyDescent="0.25">
      <c r="A83" s="262"/>
    </row>
    <row r="84" spans="1:6" ht="15" customHeight="1" x14ac:dyDescent="0.25"/>
    <row r="85" spans="1:6" ht="120" x14ac:dyDescent="0.25">
      <c r="A85" s="107" t="s">
        <v>306</v>
      </c>
    </row>
    <row r="86" spans="1:6" x14ac:dyDescent="0.25">
      <c r="D86" s="2"/>
      <c r="E86"/>
    </row>
    <row r="87" spans="1:6" ht="99.75" customHeight="1" x14ac:dyDescent="0.25">
      <c r="A87" s="107" t="s">
        <v>307</v>
      </c>
      <c r="D87" s="2"/>
      <c r="E87"/>
    </row>
    <row r="88" spans="1:6" x14ac:dyDescent="0.25">
      <c r="D88" s="2"/>
      <c r="E88"/>
    </row>
    <row r="89" spans="1:6" x14ac:dyDescent="0.25">
      <c r="A89" s="47"/>
    </row>
    <row r="90" spans="1:6" x14ac:dyDescent="0.25">
      <c r="A90" s="47"/>
    </row>
  </sheetData>
  <mergeCells count="6">
    <mergeCell ref="A79:A83"/>
    <mergeCell ref="A8:C8"/>
    <mergeCell ref="D8:G8"/>
    <mergeCell ref="H8:J8"/>
    <mergeCell ref="A60:A68"/>
    <mergeCell ref="A73:A77"/>
  </mergeCells>
  <pageMargins left="0.25" right="0.25" top="0.75" bottom="0.75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83"/>
  <sheetViews>
    <sheetView zoomScale="90" zoomScaleNormal="90" workbookViewId="0">
      <selection activeCell="K19" sqref="K19"/>
    </sheetView>
  </sheetViews>
  <sheetFormatPr defaultRowHeight="15" x14ac:dyDescent="0.25"/>
  <cols>
    <col min="1" max="1" width="53.5703125" customWidth="1"/>
    <col min="2" max="2" width="7.7109375" customWidth="1"/>
    <col min="3" max="3" width="9.7109375" customWidth="1"/>
    <col min="4" max="4" width="16.42578125" customWidth="1"/>
    <col min="5" max="5" width="30.5703125" customWidth="1"/>
    <col min="6" max="6" width="12.42578125" customWidth="1"/>
    <col min="7" max="7" width="22.5703125" customWidth="1"/>
    <col min="8" max="8" width="11.7109375" customWidth="1"/>
    <col min="9" max="9" width="11.28515625" customWidth="1"/>
    <col min="11" max="11" width="8.140625" customWidth="1"/>
  </cols>
  <sheetData>
    <row r="5" spans="1:9" x14ac:dyDescent="0.25">
      <c r="A5" s="69" t="s">
        <v>179</v>
      </c>
      <c r="B5" s="69" t="s">
        <v>180</v>
      </c>
      <c r="C5" s="69"/>
      <c r="D5" s="69"/>
      <c r="E5" s="69"/>
      <c r="F5" s="69"/>
    </row>
    <row r="6" spans="1:9" ht="15.75" x14ac:dyDescent="0.25">
      <c r="A6" s="1"/>
      <c r="D6" s="4" t="s">
        <v>178</v>
      </c>
      <c r="E6" s="4"/>
    </row>
    <row r="8" spans="1:9" x14ac:dyDescent="0.25">
      <c r="A8" s="250"/>
      <c r="B8" s="250"/>
      <c r="C8" s="250"/>
      <c r="D8" s="250" t="s">
        <v>9</v>
      </c>
      <c r="E8" s="250"/>
      <c r="F8" s="250"/>
      <c r="G8" s="250"/>
      <c r="H8" s="250"/>
      <c r="I8" s="250"/>
    </row>
    <row r="9" spans="1:9" ht="25.5" x14ac:dyDescent="0.25">
      <c r="A9" s="70" t="s">
        <v>0</v>
      </c>
      <c r="B9" s="71" t="s">
        <v>1</v>
      </c>
      <c r="C9" s="71" t="s">
        <v>2</v>
      </c>
      <c r="D9" s="70" t="s">
        <v>3</v>
      </c>
      <c r="E9" s="71" t="s">
        <v>5</v>
      </c>
      <c r="F9" s="71" t="s">
        <v>6</v>
      </c>
      <c r="G9" s="70" t="s">
        <v>260</v>
      </c>
      <c r="H9" s="71" t="s">
        <v>7</v>
      </c>
      <c r="I9" s="71" t="s">
        <v>8</v>
      </c>
    </row>
    <row r="10" spans="1:9" x14ac:dyDescent="0.25">
      <c r="A10" s="72" t="s">
        <v>13</v>
      </c>
      <c r="B10" s="25" t="s">
        <v>17</v>
      </c>
      <c r="C10" s="25">
        <v>3090</v>
      </c>
      <c r="D10" s="73">
        <v>43487</v>
      </c>
      <c r="E10" s="75" t="s">
        <v>10</v>
      </c>
      <c r="F10" s="76" t="s">
        <v>30</v>
      </c>
      <c r="G10" s="42" t="s">
        <v>59</v>
      </c>
      <c r="H10" s="43">
        <v>43466</v>
      </c>
      <c r="I10" s="77"/>
    </row>
    <row r="11" spans="1:9" x14ac:dyDescent="0.25">
      <c r="A11" s="78" t="s">
        <v>14</v>
      </c>
      <c r="B11" s="25" t="s">
        <v>19</v>
      </c>
      <c r="C11" s="94">
        <v>2401</v>
      </c>
      <c r="D11" s="108">
        <v>44096</v>
      </c>
      <c r="E11" s="109" t="s">
        <v>274</v>
      </c>
      <c r="F11" s="76" t="s">
        <v>31</v>
      </c>
      <c r="G11" s="42" t="s">
        <v>210</v>
      </c>
      <c r="H11" s="80">
        <v>44105</v>
      </c>
      <c r="I11" s="81"/>
    </row>
    <row r="12" spans="1:9" ht="15" customHeight="1" x14ac:dyDescent="0.25">
      <c r="A12" s="139" t="s">
        <v>289</v>
      </c>
      <c r="B12" s="120" t="s">
        <v>19</v>
      </c>
      <c r="C12" s="140">
        <v>1620</v>
      </c>
      <c r="D12" s="121">
        <v>44302</v>
      </c>
      <c r="E12" s="141" t="s">
        <v>240</v>
      </c>
      <c r="F12" s="142" t="s">
        <v>239</v>
      </c>
      <c r="G12" s="125" t="s">
        <v>285</v>
      </c>
      <c r="H12" s="126">
        <v>44287</v>
      </c>
      <c r="I12" s="138"/>
    </row>
    <row r="13" spans="1:9" x14ac:dyDescent="0.25">
      <c r="A13" s="72" t="s">
        <v>15</v>
      </c>
      <c r="B13" s="25" t="s">
        <v>20</v>
      </c>
      <c r="C13" s="94">
        <v>2403</v>
      </c>
      <c r="D13" s="108">
        <v>44096</v>
      </c>
      <c r="E13" s="109" t="s">
        <v>208</v>
      </c>
      <c r="F13" s="82" t="s">
        <v>212</v>
      </c>
      <c r="G13" s="42" t="s">
        <v>210</v>
      </c>
      <c r="H13" s="80">
        <v>44105</v>
      </c>
      <c r="I13" s="81"/>
    </row>
    <row r="14" spans="1:9" x14ac:dyDescent="0.25">
      <c r="A14" s="50" t="s">
        <v>230</v>
      </c>
      <c r="B14" s="120" t="s">
        <v>226</v>
      </c>
      <c r="C14" s="120">
        <v>594</v>
      </c>
      <c r="D14" s="121">
        <v>44242</v>
      </c>
      <c r="E14" s="123" t="s">
        <v>11</v>
      </c>
      <c r="F14" s="124" t="s">
        <v>32</v>
      </c>
      <c r="G14" s="125" t="s">
        <v>225</v>
      </c>
      <c r="H14" s="126">
        <v>44243</v>
      </c>
      <c r="I14" s="83"/>
    </row>
    <row r="15" spans="1:9" x14ac:dyDescent="0.25">
      <c r="A15" s="72" t="s">
        <v>16</v>
      </c>
      <c r="B15" s="25" t="s">
        <v>21</v>
      </c>
      <c r="C15" s="25">
        <v>3095</v>
      </c>
      <c r="D15" s="73">
        <v>43487</v>
      </c>
      <c r="E15" s="75" t="s">
        <v>12</v>
      </c>
      <c r="F15" s="82" t="s">
        <v>33</v>
      </c>
      <c r="G15" s="42" t="s">
        <v>59</v>
      </c>
      <c r="H15" s="43">
        <v>43466</v>
      </c>
      <c r="I15" s="77"/>
    </row>
    <row r="16" spans="1:9" x14ac:dyDescent="0.25">
      <c r="A16" s="50" t="s">
        <v>231</v>
      </c>
      <c r="B16" s="120" t="s">
        <v>192</v>
      </c>
      <c r="C16" s="120">
        <v>592</v>
      </c>
      <c r="D16" s="121">
        <v>44242</v>
      </c>
      <c r="E16" s="127" t="s">
        <v>193</v>
      </c>
      <c r="F16" s="122" t="s">
        <v>194</v>
      </c>
      <c r="G16" s="125" t="s">
        <v>225</v>
      </c>
      <c r="H16" s="126">
        <v>44243</v>
      </c>
      <c r="I16" s="77"/>
    </row>
    <row r="17" spans="1:9" x14ac:dyDescent="0.25">
      <c r="A17" s="72" t="s">
        <v>22</v>
      </c>
      <c r="B17" s="25" t="s">
        <v>23</v>
      </c>
      <c r="C17" s="25">
        <v>3703</v>
      </c>
      <c r="D17" s="73">
        <v>43509</v>
      </c>
      <c r="E17" s="75" t="s">
        <v>26</v>
      </c>
      <c r="F17" s="76" t="s">
        <v>34</v>
      </c>
      <c r="G17" s="42" t="s">
        <v>59</v>
      </c>
      <c r="H17" s="43">
        <v>43466</v>
      </c>
      <c r="I17" s="77"/>
    </row>
    <row r="18" spans="1:9" x14ac:dyDescent="0.25">
      <c r="A18" s="72" t="s">
        <v>24</v>
      </c>
      <c r="B18" s="25" t="s">
        <v>23</v>
      </c>
      <c r="C18" s="25">
        <v>3097</v>
      </c>
      <c r="D18" s="73">
        <v>43487</v>
      </c>
      <c r="E18" s="75" t="s">
        <v>27</v>
      </c>
      <c r="F18" s="76" t="s">
        <v>35</v>
      </c>
      <c r="G18" s="42" t="s">
        <v>59</v>
      </c>
      <c r="H18" s="43">
        <v>43466</v>
      </c>
      <c r="I18" s="77"/>
    </row>
    <row r="19" spans="1:9" x14ac:dyDescent="0.25">
      <c r="A19" s="72" t="s">
        <v>25</v>
      </c>
      <c r="B19" s="25" t="s">
        <v>23</v>
      </c>
      <c r="C19" s="25">
        <v>3096</v>
      </c>
      <c r="D19" s="73">
        <v>43487</v>
      </c>
      <c r="E19" s="75" t="s">
        <v>28</v>
      </c>
      <c r="F19" s="76" t="s">
        <v>36</v>
      </c>
      <c r="G19" s="42" t="s">
        <v>59</v>
      </c>
      <c r="H19" s="43">
        <v>43466</v>
      </c>
      <c r="I19" s="77"/>
    </row>
    <row r="20" spans="1:9" x14ac:dyDescent="0.25">
      <c r="A20" s="72" t="s">
        <v>232</v>
      </c>
      <c r="B20" s="25" t="s">
        <v>18</v>
      </c>
      <c r="C20" s="25">
        <v>3704</v>
      </c>
      <c r="D20" s="73">
        <v>43509</v>
      </c>
      <c r="E20" s="75" t="s">
        <v>29</v>
      </c>
      <c r="F20" s="76" t="s">
        <v>37</v>
      </c>
      <c r="G20" s="42" t="s">
        <v>59</v>
      </c>
      <c r="H20" s="43">
        <v>43466</v>
      </c>
      <c r="I20" s="77"/>
    </row>
    <row r="21" spans="1:9" x14ac:dyDescent="0.25">
      <c r="A21" s="72" t="s">
        <v>151</v>
      </c>
      <c r="B21" s="25" t="s">
        <v>38</v>
      </c>
      <c r="C21" s="84" t="s">
        <v>40</v>
      </c>
      <c r="D21" s="84" t="s">
        <v>41</v>
      </c>
      <c r="E21" s="79" t="s">
        <v>44</v>
      </c>
      <c r="F21" s="25" t="s">
        <v>47</v>
      </c>
      <c r="G21" s="42" t="s">
        <v>152</v>
      </c>
      <c r="H21" s="43">
        <v>42679</v>
      </c>
      <c r="I21" s="77"/>
    </row>
    <row r="22" spans="1:9" x14ac:dyDescent="0.25">
      <c r="A22" s="72" t="s">
        <v>153</v>
      </c>
      <c r="B22" s="25" t="s">
        <v>38</v>
      </c>
      <c r="C22" s="84" t="s">
        <v>40</v>
      </c>
      <c r="D22" s="84" t="s">
        <v>41</v>
      </c>
      <c r="E22" s="79" t="s">
        <v>45</v>
      </c>
      <c r="F22" s="25" t="s">
        <v>48</v>
      </c>
      <c r="G22" s="42" t="s">
        <v>152</v>
      </c>
      <c r="H22" s="43">
        <v>42679</v>
      </c>
      <c r="I22" s="77"/>
    </row>
    <row r="23" spans="1:9" x14ac:dyDescent="0.25">
      <c r="A23" s="72" t="s">
        <v>39</v>
      </c>
      <c r="B23" s="25" t="s">
        <v>38</v>
      </c>
      <c r="C23" s="84" t="s">
        <v>42</v>
      </c>
      <c r="D23" s="84" t="s">
        <v>43</v>
      </c>
      <c r="E23" s="79" t="s">
        <v>46</v>
      </c>
      <c r="F23" s="25" t="s">
        <v>49</v>
      </c>
      <c r="G23" s="42" t="s">
        <v>156</v>
      </c>
      <c r="H23" s="43">
        <v>42795</v>
      </c>
      <c r="I23" s="77"/>
    </row>
    <row r="24" spans="1:9" x14ac:dyDescent="0.25">
      <c r="A24" s="72" t="s">
        <v>223</v>
      </c>
      <c r="B24" s="25" t="s">
        <v>38</v>
      </c>
      <c r="C24" s="84" t="s">
        <v>50</v>
      </c>
      <c r="D24" s="84" t="s">
        <v>51</v>
      </c>
      <c r="E24" s="79" t="s">
        <v>52</v>
      </c>
      <c r="F24" s="25" t="s">
        <v>53</v>
      </c>
      <c r="G24" s="42" t="s">
        <v>159</v>
      </c>
      <c r="H24" s="43">
        <v>43221</v>
      </c>
      <c r="I24" s="77"/>
    </row>
    <row r="25" spans="1:9" s="20" customFormat="1" x14ac:dyDescent="0.25">
      <c r="A25" s="17" t="s">
        <v>229</v>
      </c>
      <c r="B25" s="26" t="s">
        <v>38</v>
      </c>
      <c r="C25" s="27" t="s">
        <v>199</v>
      </c>
      <c r="D25" s="28" t="s">
        <v>200</v>
      </c>
      <c r="E25" s="21" t="s">
        <v>203</v>
      </c>
      <c r="F25" s="27" t="s">
        <v>204</v>
      </c>
      <c r="G25" s="37" t="s">
        <v>201</v>
      </c>
      <c r="H25" s="38">
        <v>43952</v>
      </c>
      <c r="I25" s="39"/>
    </row>
    <row r="26" spans="1:9" x14ac:dyDescent="0.25">
      <c r="A26" s="72" t="s">
        <v>213</v>
      </c>
      <c r="B26" s="25" t="s">
        <v>38</v>
      </c>
      <c r="C26" s="84" t="s">
        <v>173</v>
      </c>
      <c r="D26" s="84" t="s">
        <v>174</v>
      </c>
      <c r="E26" s="79" t="s">
        <v>90</v>
      </c>
      <c r="F26" s="85" t="s">
        <v>96</v>
      </c>
      <c r="G26" s="42" t="s">
        <v>172</v>
      </c>
      <c r="H26" s="43">
        <v>43617</v>
      </c>
      <c r="I26" s="77"/>
    </row>
    <row r="27" spans="1:9" x14ac:dyDescent="0.25">
      <c r="A27" s="72" t="s">
        <v>279</v>
      </c>
      <c r="B27" s="25" t="s">
        <v>38</v>
      </c>
      <c r="C27" s="84" t="s">
        <v>40</v>
      </c>
      <c r="D27" s="84" t="s">
        <v>41</v>
      </c>
      <c r="E27" s="79" t="s">
        <v>264</v>
      </c>
      <c r="F27" s="25" t="s">
        <v>265</v>
      </c>
      <c r="G27" s="42" t="s">
        <v>152</v>
      </c>
      <c r="H27" s="43">
        <v>42679</v>
      </c>
      <c r="I27" s="77"/>
    </row>
    <row r="28" spans="1:9" x14ac:dyDescent="0.25">
      <c r="A28" s="72" t="s">
        <v>221</v>
      </c>
      <c r="B28" s="25" t="s">
        <v>38</v>
      </c>
      <c r="C28" s="84" t="s">
        <v>40</v>
      </c>
      <c r="D28" s="84" t="s">
        <v>41</v>
      </c>
      <c r="E28" s="79" t="s">
        <v>54</v>
      </c>
      <c r="F28" s="25" t="s">
        <v>55</v>
      </c>
      <c r="G28" s="42" t="s">
        <v>152</v>
      </c>
      <c r="H28" s="43">
        <v>42679</v>
      </c>
      <c r="I28" s="77"/>
    </row>
    <row r="29" spans="1:9" x14ac:dyDescent="0.25">
      <c r="A29" s="72" t="s">
        <v>222</v>
      </c>
      <c r="B29" s="25" t="s">
        <v>38</v>
      </c>
      <c r="C29" s="84" t="s">
        <v>56</v>
      </c>
      <c r="D29" s="84" t="s">
        <v>57</v>
      </c>
      <c r="E29" s="79" t="s">
        <v>58</v>
      </c>
      <c r="F29" s="25" t="s">
        <v>224</v>
      </c>
      <c r="G29" s="42" t="s">
        <v>164</v>
      </c>
      <c r="H29" s="43">
        <v>43525</v>
      </c>
      <c r="I29" s="77"/>
    </row>
    <row r="30" spans="1:9" x14ac:dyDescent="0.25">
      <c r="A30" s="72" t="s">
        <v>220</v>
      </c>
      <c r="B30" s="25" t="s">
        <v>38</v>
      </c>
      <c r="C30" s="84" t="s">
        <v>40</v>
      </c>
      <c r="D30" s="84" t="s">
        <v>41</v>
      </c>
      <c r="E30" s="79" t="s">
        <v>60</v>
      </c>
      <c r="F30" s="25" t="s">
        <v>61</v>
      </c>
      <c r="G30" s="42" t="s">
        <v>152</v>
      </c>
      <c r="H30" s="43">
        <v>42679</v>
      </c>
      <c r="I30" s="77"/>
    </row>
    <row r="31" spans="1:9" s="20" customFormat="1" x14ac:dyDescent="0.25">
      <c r="A31" s="17" t="s">
        <v>242</v>
      </c>
      <c r="B31" s="26" t="s">
        <v>38</v>
      </c>
      <c r="C31" s="18" t="s">
        <v>42</v>
      </c>
      <c r="D31" s="18" t="s">
        <v>43</v>
      </c>
      <c r="E31" s="19" t="s">
        <v>62</v>
      </c>
      <c r="F31" s="18" t="s">
        <v>70</v>
      </c>
      <c r="G31" s="37" t="s">
        <v>156</v>
      </c>
      <c r="H31" s="38">
        <v>42795</v>
      </c>
      <c r="I31" s="41"/>
    </row>
    <row r="32" spans="1:9" x14ac:dyDescent="0.25">
      <c r="A32" s="72" t="s">
        <v>280</v>
      </c>
      <c r="B32" s="25" t="s">
        <v>38</v>
      </c>
      <c r="C32" s="84" t="s">
        <v>42</v>
      </c>
      <c r="D32" s="84" t="s">
        <v>233</v>
      </c>
      <c r="E32" s="79" t="s">
        <v>234</v>
      </c>
      <c r="F32" s="25" t="s">
        <v>235</v>
      </c>
      <c r="G32" s="74" t="s">
        <v>236</v>
      </c>
      <c r="H32" s="99">
        <v>44270</v>
      </c>
      <c r="I32" s="100"/>
    </row>
    <row r="33" spans="1:9" x14ac:dyDescent="0.25">
      <c r="A33" s="72" t="s">
        <v>290</v>
      </c>
      <c r="B33" s="25" t="s">
        <v>38</v>
      </c>
      <c r="C33" s="84" t="s">
        <v>40</v>
      </c>
      <c r="D33" s="84" t="s">
        <v>41</v>
      </c>
      <c r="E33" s="79" t="s">
        <v>63</v>
      </c>
      <c r="F33" s="25" t="s">
        <v>71</v>
      </c>
      <c r="G33" s="42" t="s">
        <v>152</v>
      </c>
      <c r="H33" s="43">
        <v>42679</v>
      </c>
      <c r="I33" s="77"/>
    </row>
    <row r="34" spans="1:9" x14ac:dyDescent="0.25">
      <c r="A34" s="72" t="s">
        <v>291</v>
      </c>
      <c r="B34" s="25" t="s">
        <v>38</v>
      </c>
      <c r="C34" s="84" t="s">
        <v>40</v>
      </c>
      <c r="D34" s="84" t="s">
        <v>41</v>
      </c>
      <c r="E34" s="79" t="s">
        <v>64</v>
      </c>
      <c r="F34" s="25" t="s">
        <v>72</v>
      </c>
      <c r="G34" s="42" t="s">
        <v>152</v>
      </c>
      <c r="H34" s="43">
        <v>42679</v>
      </c>
      <c r="I34" s="77"/>
    </row>
    <row r="35" spans="1:9" x14ac:dyDescent="0.25">
      <c r="A35" s="72" t="s">
        <v>215</v>
      </c>
      <c r="B35" s="25" t="s">
        <v>38</v>
      </c>
      <c r="C35" s="84" t="s">
        <v>50</v>
      </c>
      <c r="D35" s="84" t="s">
        <v>41</v>
      </c>
      <c r="E35" s="79" t="s">
        <v>184</v>
      </c>
      <c r="F35" s="25" t="s">
        <v>181</v>
      </c>
      <c r="G35" s="42" t="s">
        <v>182</v>
      </c>
      <c r="H35" s="43">
        <v>43678</v>
      </c>
      <c r="I35" s="77"/>
    </row>
    <row r="36" spans="1:9" x14ac:dyDescent="0.25">
      <c r="A36" s="72" t="s">
        <v>216</v>
      </c>
      <c r="B36" s="25" t="s">
        <v>38</v>
      </c>
      <c r="C36" s="84" t="s">
        <v>40</v>
      </c>
      <c r="D36" s="84" t="s">
        <v>41</v>
      </c>
      <c r="E36" s="79" t="s">
        <v>65</v>
      </c>
      <c r="F36" s="25" t="s">
        <v>73</v>
      </c>
      <c r="G36" s="42" t="s">
        <v>152</v>
      </c>
      <c r="H36" s="43">
        <v>42679</v>
      </c>
      <c r="I36" s="77"/>
    </row>
    <row r="37" spans="1:9" x14ac:dyDescent="0.25">
      <c r="A37" s="72" t="s">
        <v>217</v>
      </c>
      <c r="B37" s="25" t="s">
        <v>38</v>
      </c>
      <c r="C37" s="84" t="s">
        <v>40</v>
      </c>
      <c r="D37" s="84" t="s">
        <v>41</v>
      </c>
      <c r="E37" s="75" t="s">
        <v>66</v>
      </c>
      <c r="F37" s="25" t="s">
        <v>74</v>
      </c>
      <c r="G37" s="42" t="s">
        <v>152</v>
      </c>
      <c r="H37" s="43">
        <v>42679</v>
      </c>
      <c r="I37" s="77"/>
    </row>
    <row r="38" spans="1:9" x14ac:dyDescent="0.25">
      <c r="A38" s="72" t="s">
        <v>218</v>
      </c>
      <c r="B38" s="25" t="s">
        <v>38</v>
      </c>
      <c r="C38" s="84" t="s">
        <v>40</v>
      </c>
      <c r="D38" s="84" t="s">
        <v>41</v>
      </c>
      <c r="E38" s="79" t="s">
        <v>67</v>
      </c>
      <c r="F38" s="25" t="s">
        <v>75</v>
      </c>
      <c r="G38" s="42" t="s">
        <v>152</v>
      </c>
      <c r="H38" s="43">
        <v>42679</v>
      </c>
      <c r="I38" s="77"/>
    </row>
    <row r="39" spans="1:9" x14ac:dyDescent="0.25">
      <c r="A39" s="72" t="s">
        <v>219</v>
      </c>
      <c r="B39" s="25" t="s">
        <v>38</v>
      </c>
      <c r="C39" s="84" t="s">
        <v>40</v>
      </c>
      <c r="D39" s="84" t="s">
        <v>41</v>
      </c>
      <c r="E39" s="79" t="s">
        <v>68</v>
      </c>
      <c r="F39" s="25" t="s">
        <v>76</v>
      </c>
      <c r="G39" s="42" t="s">
        <v>152</v>
      </c>
      <c r="H39" s="43">
        <v>42679</v>
      </c>
      <c r="I39" s="77"/>
    </row>
    <row r="40" spans="1:9" x14ac:dyDescent="0.25">
      <c r="A40" s="72" t="s">
        <v>214</v>
      </c>
      <c r="B40" s="25" t="s">
        <v>38</v>
      </c>
      <c r="C40" s="84" t="s">
        <v>40</v>
      </c>
      <c r="D40" s="84" t="s">
        <v>41</v>
      </c>
      <c r="E40" s="75" t="s">
        <v>69</v>
      </c>
      <c r="F40" s="25" t="s">
        <v>77</v>
      </c>
      <c r="G40" s="42" t="s">
        <v>152</v>
      </c>
      <c r="H40" s="43">
        <v>42679</v>
      </c>
      <c r="I40" s="77"/>
    </row>
    <row r="41" spans="1:9" x14ac:dyDescent="0.25">
      <c r="A41" s="72" t="s">
        <v>78</v>
      </c>
      <c r="B41" s="25" t="s">
        <v>79</v>
      </c>
      <c r="C41" s="29" t="s">
        <v>187</v>
      </c>
      <c r="D41" s="29" t="s">
        <v>188</v>
      </c>
      <c r="E41" s="101" t="s">
        <v>185</v>
      </c>
      <c r="F41" s="25" t="s">
        <v>189</v>
      </c>
      <c r="G41" s="42" t="s">
        <v>191</v>
      </c>
      <c r="H41" s="43">
        <v>43739</v>
      </c>
      <c r="I41" s="77"/>
    </row>
    <row r="42" spans="1:9" x14ac:dyDescent="0.25">
      <c r="A42" s="72" t="s">
        <v>83</v>
      </c>
      <c r="B42" s="25" t="s">
        <v>79</v>
      </c>
      <c r="C42" s="84" t="s">
        <v>40</v>
      </c>
      <c r="D42" s="84" t="s">
        <v>41</v>
      </c>
      <c r="E42" s="79" t="s">
        <v>84</v>
      </c>
      <c r="F42" s="102" t="s">
        <v>85</v>
      </c>
      <c r="G42" s="42" t="s">
        <v>152</v>
      </c>
      <c r="H42" s="43">
        <v>42679</v>
      </c>
      <c r="I42" s="77"/>
    </row>
    <row r="43" spans="1:9" x14ac:dyDescent="0.25">
      <c r="A43" s="72" t="s">
        <v>186</v>
      </c>
      <c r="B43" s="25" t="s">
        <v>79</v>
      </c>
      <c r="C43" s="84" t="s">
        <v>81</v>
      </c>
      <c r="D43" s="84" t="s">
        <v>82</v>
      </c>
      <c r="E43" s="103" t="s">
        <v>165</v>
      </c>
      <c r="F43" s="25" t="s">
        <v>80</v>
      </c>
      <c r="G43" s="42" t="s">
        <v>166</v>
      </c>
      <c r="H43" s="43">
        <v>43586</v>
      </c>
      <c r="I43" s="80"/>
    </row>
    <row r="44" spans="1:9" x14ac:dyDescent="0.25">
      <c r="A44" s="72" t="s">
        <v>196</v>
      </c>
      <c r="B44" s="25" t="s">
        <v>86</v>
      </c>
      <c r="C44" s="84" t="s">
        <v>40</v>
      </c>
      <c r="D44" s="84" t="s">
        <v>41</v>
      </c>
      <c r="E44" s="79" t="s">
        <v>88</v>
      </c>
      <c r="F44" s="25" t="s">
        <v>94</v>
      </c>
      <c r="G44" s="42" t="s">
        <v>152</v>
      </c>
      <c r="H44" s="43">
        <v>42679</v>
      </c>
      <c r="I44" s="42"/>
    </row>
    <row r="45" spans="1:9" x14ac:dyDescent="0.25">
      <c r="A45" s="72" t="s">
        <v>87</v>
      </c>
      <c r="B45" s="25" t="s">
        <v>86</v>
      </c>
      <c r="C45" s="84" t="s">
        <v>40</v>
      </c>
      <c r="D45" s="84" t="s">
        <v>41</v>
      </c>
      <c r="E45" s="79" t="s">
        <v>89</v>
      </c>
      <c r="F45" s="25" t="s">
        <v>95</v>
      </c>
      <c r="G45" s="42" t="s">
        <v>157</v>
      </c>
      <c r="H45" s="43">
        <v>42679</v>
      </c>
      <c r="I45" s="42"/>
    </row>
    <row r="46" spans="1:9" x14ac:dyDescent="0.25">
      <c r="A46" s="72" t="s">
        <v>87</v>
      </c>
      <c r="B46" s="25" t="s">
        <v>86</v>
      </c>
      <c r="C46" s="84" t="s">
        <v>111</v>
      </c>
      <c r="D46" s="84" t="s">
        <v>176</v>
      </c>
      <c r="E46" s="75" t="s">
        <v>168</v>
      </c>
      <c r="F46" s="25" t="s">
        <v>169</v>
      </c>
      <c r="G46" s="42" t="s">
        <v>177</v>
      </c>
      <c r="H46" s="43">
        <v>43617</v>
      </c>
      <c r="I46" s="43"/>
    </row>
    <row r="47" spans="1:9" x14ac:dyDescent="0.25">
      <c r="A47" s="72" t="s">
        <v>197</v>
      </c>
      <c r="B47" s="25" t="s">
        <v>86</v>
      </c>
      <c r="C47" s="84" t="s">
        <v>173</v>
      </c>
      <c r="D47" s="84" t="s">
        <v>174</v>
      </c>
      <c r="E47" s="129" t="s">
        <v>170</v>
      </c>
      <c r="F47" s="42" t="s">
        <v>171</v>
      </c>
      <c r="G47" s="42" t="s">
        <v>269</v>
      </c>
      <c r="H47" s="43">
        <v>43617</v>
      </c>
      <c r="I47" s="77"/>
    </row>
    <row r="48" spans="1:9" x14ac:dyDescent="0.25">
      <c r="A48" s="72" t="s">
        <v>197</v>
      </c>
      <c r="B48" s="25" t="s">
        <v>86</v>
      </c>
      <c r="C48" s="84" t="s">
        <v>92</v>
      </c>
      <c r="D48" s="84" t="s">
        <v>93</v>
      </c>
      <c r="E48" s="79" t="s">
        <v>91</v>
      </c>
      <c r="F48" s="25" t="s">
        <v>97</v>
      </c>
      <c r="G48" s="42" t="s">
        <v>167</v>
      </c>
      <c r="H48" s="43">
        <v>43344</v>
      </c>
      <c r="I48" s="77"/>
    </row>
    <row r="49" spans="1:9" x14ac:dyDescent="0.25">
      <c r="A49" s="72" t="s">
        <v>198</v>
      </c>
      <c r="B49" s="25" t="s">
        <v>98</v>
      </c>
      <c r="C49" s="84" t="s">
        <v>40</v>
      </c>
      <c r="D49" s="84" t="s">
        <v>41</v>
      </c>
      <c r="E49" s="79" t="s">
        <v>205</v>
      </c>
      <c r="F49" s="25" t="s">
        <v>108</v>
      </c>
      <c r="G49" s="42" t="s">
        <v>152</v>
      </c>
      <c r="H49" s="43">
        <v>42679</v>
      </c>
      <c r="I49" s="77"/>
    </row>
    <row r="50" spans="1:9" x14ac:dyDescent="0.25">
      <c r="A50" s="72" t="s">
        <v>155</v>
      </c>
      <c r="B50" s="25" t="s">
        <v>98</v>
      </c>
      <c r="C50" s="84" t="s">
        <v>40</v>
      </c>
      <c r="D50" s="84" t="s">
        <v>41</v>
      </c>
      <c r="E50" s="75" t="s">
        <v>99</v>
      </c>
      <c r="F50" s="25" t="s">
        <v>103</v>
      </c>
      <c r="G50" s="42" t="s">
        <v>152</v>
      </c>
      <c r="H50" s="43">
        <v>42679</v>
      </c>
      <c r="I50" s="77"/>
    </row>
    <row r="51" spans="1:9" s="20" customFormat="1" x14ac:dyDescent="0.25">
      <c r="A51" s="17" t="s">
        <v>154</v>
      </c>
      <c r="B51" s="26" t="s">
        <v>98</v>
      </c>
      <c r="C51" s="18" t="s">
        <v>40</v>
      </c>
      <c r="D51" s="18" t="s">
        <v>41</v>
      </c>
      <c r="E51" s="21" t="s">
        <v>100</v>
      </c>
      <c r="F51" s="26" t="s">
        <v>104</v>
      </c>
      <c r="G51" s="37" t="s">
        <v>152</v>
      </c>
      <c r="H51" s="38">
        <v>42679</v>
      </c>
      <c r="I51" s="41"/>
    </row>
    <row r="52" spans="1:9" x14ac:dyDescent="0.25">
      <c r="A52" s="72" t="s">
        <v>154</v>
      </c>
      <c r="B52" s="25" t="s">
        <v>98</v>
      </c>
      <c r="C52" s="84" t="s">
        <v>160</v>
      </c>
      <c r="D52" s="84" t="s">
        <v>161</v>
      </c>
      <c r="E52" s="79" t="s">
        <v>146</v>
      </c>
      <c r="F52" s="25" t="s">
        <v>147</v>
      </c>
      <c r="G52" s="42" t="s">
        <v>162</v>
      </c>
      <c r="H52" s="43">
        <v>43586</v>
      </c>
      <c r="I52" s="77"/>
    </row>
    <row r="53" spans="1:9" x14ac:dyDescent="0.25">
      <c r="A53" s="72" t="s">
        <v>198</v>
      </c>
      <c r="B53" s="25" t="s">
        <v>98</v>
      </c>
      <c r="C53" s="84" t="s">
        <v>109</v>
      </c>
      <c r="D53" s="84" t="s">
        <v>110</v>
      </c>
      <c r="E53" s="75" t="s">
        <v>206</v>
      </c>
      <c r="F53" s="25" t="s">
        <v>105</v>
      </c>
      <c r="G53" s="42" t="s">
        <v>163</v>
      </c>
      <c r="H53" s="43">
        <v>43556</v>
      </c>
      <c r="I53" s="77"/>
    </row>
    <row r="54" spans="1:9" x14ac:dyDescent="0.25">
      <c r="A54" s="72" t="s">
        <v>198</v>
      </c>
      <c r="B54" s="25" t="s">
        <v>98</v>
      </c>
      <c r="C54" s="84" t="s">
        <v>111</v>
      </c>
      <c r="D54" s="84" t="s">
        <v>112</v>
      </c>
      <c r="E54" s="75" t="s">
        <v>101</v>
      </c>
      <c r="F54" s="25" t="s">
        <v>106</v>
      </c>
      <c r="G54" s="42" t="s">
        <v>158</v>
      </c>
      <c r="H54" s="43">
        <v>42856</v>
      </c>
      <c r="I54" s="77"/>
    </row>
    <row r="55" spans="1:9" x14ac:dyDescent="0.25">
      <c r="A55" s="72" t="s">
        <v>198</v>
      </c>
      <c r="B55" s="25" t="s">
        <v>98</v>
      </c>
      <c r="C55" s="84" t="s">
        <v>40</v>
      </c>
      <c r="D55" s="84" t="s">
        <v>41</v>
      </c>
      <c r="E55" s="79" t="s">
        <v>102</v>
      </c>
      <c r="F55" s="25" t="s">
        <v>107</v>
      </c>
      <c r="G55" s="42" t="s">
        <v>152</v>
      </c>
      <c r="H55" s="43">
        <v>42679</v>
      </c>
      <c r="I55" s="77"/>
    </row>
    <row r="56" spans="1:9" ht="16.5" customHeight="1" x14ac:dyDescent="0.25"/>
    <row r="57" spans="1:9" x14ac:dyDescent="0.25">
      <c r="A57" s="22" t="s">
        <v>211</v>
      </c>
    </row>
    <row r="58" spans="1:9" ht="12.75" customHeight="1" x14ac:dyDescent="0.25"/>
    <row r="59" spans="1:9" ht="12.75" customHeight="1" x14ac:dyDescent="0.25">
      <c r="A59" s="254" t="s">
        <v>227</v>
      </c>
    </row>
    <row r="60" spans="1:9" ht="12.75" customHeight="1" x14ac:dyDescent="0.25">
      <c r="A60" s="255"/>
    </row>
    <row r="61" spans="1:9" ht="12.75" customHeight="1" x14ac:dyDescent="0.25">
      <c r="A61" s="255"/>
    </row>
    <row r="62" spans="1:9" ht="12.75" customHeight="1" x14ac:dyDescent="0.25">
      <c r="A62" s="255"/>
    </row>
    <row r="63" spans="1:9" ht="18" customHeight="1" x14ac:dyDescent="0.25">
      <c r="A63" s="255"/>
    </row>
    <row r="64" spans="1:9" ht="3.75" hidden="1" customHeight="1" x14ac:dyDescent="0.25">
      <c r="A64" s="255"/>
    </row>
    <row r="65" spans="1:8" ht="12.75" hidden="1" customHeight="1" x14ac:dyDescent="0.25">
      <c r="A65" s="255"/>
    </row>
    <row r="66" spans="1:8" ht="12.75" hidden="1" customHeight="1" x14ac:dyDescent="0.25">
      <c r="A66" s="255"/>
    </row>
    <row r="67" spans="1:8" ht="6" customHeight="1" x14ac:dyDescent="0.25">
      <c r="A67" s="256"/>
    </row>
    <row r="68" spans="1:8" ht="16.5" customHeight="1" x14ac:dyDescent="0.25"/>
    <row r="69" spans="1:8" ht="36" customHeight="1" x14ac:dyDescent="0.25">
      <c r="A69" s="46" t="s">
        <v>228</v>
      </c>
    </row>
    <row r="70" spans="1:8" x14ac:dyDescent="0.25">
      <c r="H70" s="15"/>
    </row>
    <row r="72" spans="1:8" x14ac:dyDescent="0.25">
      <c r="A72" s="257" t="s">
        <v>292</v>
      </c>
    </row>
    <row r="73" spans="1:8" x14ac:dyDescent="0.25">
      <c r="A73" s="258"/>
    </row>
    <row r="74" spans="1:8" x14ac:dyDescent="0.25">
      <c r="A74" s="258"/>
    </row>
    <row r="75" spans="1:8" x14ac:dyDescent="0.25">
      <c r="A75" s="258"/>
    </row>
    <row r="76" spans="1:8" ht="106.5" customHeight="1" x14ac:dyDescent="0.25">
      <c r="A76" s="259"/>
    </row>
    <row r="77" spans="1:8" x14ac:dyDescent="0.25">
      <c r="E77" t="s">
        <v>293</v>
      </c>
    </row>
    <row r="78" spans="1:8" ht="15" customHeight="1" x14ac:dyDescent="0.25"/>
    <row r="79" spans="1:8" x14ac:dyDescent="0.25">
      <c r="D79" s="2"/>
      <c r="E79" s="105" t="s">
        <v>237</v>
      </c>
    </row>
    <row r="80" spans="1:8" ht="73.5" customHeight="1" x14ac:dyDescent="0.25">
      <c r="A80" s="107" t="s">
        <v>294</v>
      </c>
      <c r="D80" s="2"/>
    </row>
    <row r="81" spans="1:4" x14ac:dyDescent="0.25">
      <c r="D81" s="2"/>
    </row>
    <row r="82" spans="1:4" x14ac:dyDescent="0.25">
      <c r="A82" s="47"/>
    </row>
    <row r="83" spans="1:4" ht="90" x14ac:dyDescent="0.25">
      <c r="A83" s="107" t="s">
        <v>295</v>
      </c>
    </row>
  </sheetData>
  <mergeCells count="5">
    <mergeCell ref="A8:C8"/>
    <mergeCell ref="D8:F8"/>
    <mergeCell ref="G8:I8"/>
    <mergeCell ref="A59:A67"/>
    <mergeCell ref="A72:A76"/>
  </mergeCells>
  <pageMargins left="0.25" right="0.25" top="0.75" bottom="0.75" header="0.3" footer="0.3"/>
  <pageSetup paperSize="9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76"/>
  <sheetViews>
    <sheetView topLeftCell="A12" zoomScale="90" zoomScaleNormal="90" workbookViewId="0">
      <selection activeCell="L28" sqref="L28"/>
    </sheetView>
  </sheetViews>
  <sheetFormatPr defaultRowHeight="15" x14ac:dyDescent="0.25"/>
  <cols>
    <col min="1" max="1" width="53.5703125" customWidth="1"/>
    <col min="2" max="2" width="7.7109375" customWidth="1"/>
    <col min="3" max="3" width="9.7109375" customWidth="1"/>
    <col min="4" max="4" width="16.42578125" customWidth="1"/>
    <col min="5" max="5" width="15.85546875" style="2" customWidth="1"/>
    <col min="6" max="6" width="30.5703125" customWidth="1"/>
    <col min="7" max="7" width="12.42578125" customWidth="1"/>
    <col min="8" max="8" width="22.5703125" customWidth="1"/>
    <col min="9" max="9" width="11.7109375" customWidth="1"/>
    <col min="10" max="10" width="11.28515625" customWidth="1"/>
    <col min="12" max="12" width="8.140625" customWidth="1"/>
  </cols>
  <sheetData>
    <row r="5" spans="1:10" x14ac:dyDescent="0.25">
      <c r="A5" s="69" t="s">
        <v>179</v>
      </c>
      <c r="B5" s="69" t="s">
        <v>180</v>
      </c>
      <c r="C5" s="69"/>
      <c r="D5" s="69"/>
      <c r="E5" s="69"/>
      <c r="F5" s="69"/>
      <c r="G5" s="69"/>
    </row>
    <row r="6" spans="1:10" ht="15.75" x14ac:dyDescent="0.25">
      <c r="A6" s="1"/>
      <c r="D6" s="4" t="s">
        <v>178</v>
      </c>
      <c r="E6" s="5"/>
      <c r="F6" s="4"/>
    </row>
    <row r="8" spans="1:10" x14ac:dyDescent="0.25">
      <c r="A8" s="250"/>
      <c r="B8" s="250"/>
      <c r="C8" s="250"/>
      <c r="D8" s="250" t="s">
        <v>9</v>
      </c>
      <c r="E8" s="250"/>
      <c r="F8" s="250"/>
      <c r="G8" s="250"/>
      <c r="H8" s="250"/>
      <c r="I8" s="250"/>
      <c r="J8" s="250"/>
    </row>
    <row r="9" spans="1:10" ht="25.5" x14ac:dyDescent="0.25">
      <c r="A9" s="70" t="s">
        <v>0</v>
      </c>
      <c r="B9" s="71" t="s">
        <v>1</v>
      </c>
      <c r="C9" s="71" t="s">
        <v>2</v>
      </c>
      <c r="D9" s="70" t="s">
        <v>3</v>
      </c>
      <c r="E9" s="71" t="s">
        <v>4</v>
      </c>
      <c r="F9" s="71" t="s">
        <v>5</v>
      </c>
      <c r="G9" s="71" t="s">
        <v>6</v>
      </c>
      <c r="H9" s="70" t="s">
        <v>260</v>
      </c>
      <c r="I9" s="71" t="s">
        <v>7</v>
      </c>
      <c r="J9" s="71" t="s">
        <v>8</v>
      </c>
    </row>
    <row r="10" spans="1:10" x14ac:dyDescent="0.25">
      <c r="A10" s="72" t="s">
        <v>13</v>
      </c>
      <c r="B10" s="25" t="s">
        <v>17</v>
      </c>
      <c r="C10" s="25">
        <v>3090</v>
      </c>
      <c r="D10" s="73">
        <v>43487</v>
      </c>
      <c r="E10" s="74" t="s">
        <v>113</v>
      </c>
      <c r="F10" s="75" t="s">
        <v>10</v>
      </c>
      <c r="G10" s="76" t="s">
        <v>30</v>
      </c>
      <c r="H10" s="42" t="s">
        <v>59</v>
      </c>
      <c r="I10" s="43">
        <v>43466</v>
      </c>
      <c r="J10" s="77"/>
    </row>
    <row r="11" spans="1:10" x14ac:dyDescent="0.25">
      <c r="A11" s="78" t="s">
        <v>14</v>
      </c>
      <c r="B11" s="25" t="s">
        <v>19</v>
      </c>
      <c r="C11" s="94">
        <v>2401</v>
      </c>
      <c r="D11" s="108">
        <v>44096</v>
      </c>
      <c r="E11" s="74" t="s">
        <v>114</v>
      </c>
      <c r="F11" s="109" t="s">
        <v>274</v>
      </c>
      <c r="G11" s="76" t="s">
        <v>31</v>
      </c>
      <c r="H11" s="42" t="s">
        <v>210</v>
      </c>
      <c r="I11" s="80">
        <v>44105</v>
      </c>
      <c r="J11" s="81"/>
    </row>
    <row r="12" spans="1:10" ht="15" customHeight="1" x14ac:dyDescent="0.25">
      <c r="A12" s="110" t="s">
        <v>275</v>
      </c>
      <c r="B12" s="87" t="s">
        <v>19</v>
      </c>
      <c r="C12" s="111">
        <v>1620</v>
      </c>
      <c r="D12" s="112">
        <v>44302</v>
      </c>
      <c r="E12" s="89" t="s">
        <v>241</v>
      </c>
      <c r="F12" s="113" t="s">
        <v>240</v>
      </c>
      <c r="G12" s="88" t="s">
        <v>239</v>
      </c>
      <c r="H12" s="89" t="s">
        <v>285</v>
      </c>
      <c r="I12" s="91">
        <v>44287</v>
      </c>
      <c r="J12" s="92">
        <v>44347</v>
      </c>
    </row>
    <row r="13" spans="1:10" ht="15" customHeight="1" x14ac:dyDescent="0.25">
      <c r="A13" s="130" t="s">
        <v>286</v>
      </c>
      <c r="B13" s="131" t="s">
        <v>19</v>
      </c>
      <c r="C13" s="132">
        <v>2130</v>
      </c>
      <c r="D13" s="133">
        <v>44354</v>
      </c>
      <c r="E13" s="134" t="s">
        <v>276</v>
      </c>
      <c r="F13" s="135" t="s">
        <v>277</v>
      </c>
      <c r="G13" s="136" t="s">
        <v>278</v>
      </c>
      <c r="H13" s="134" t="s">
        <v>269</v>
      </c>
      <c r="I13" s="137">
        <v>44348</v>
      </c>
      <c r="J13" s="138"/>
    </row>
    <row r="14" spans="1:10" x14ac:dyDescent="0.25">
      <c r="A14" s="72" t="s">
        <v>15</v>
      </c>
      <c r="B14" s="25" t="s">
        <v>20</v>
      </c>
      <c r="C14" s="94">
        <v>2403</v>
      </c>
      <c r="D14" s="108">
        <v>44096</v>
      </c>
      <c r="E14" s="74" t="s">
        <v>209</v>
      </c>
      <c r="F14" s="109" t="s">
        <v>208</v>
      </c>
      <c r="G14" s="82" t="s">
        <v>212</v>
      </c>
      <c r="H14" s="42" t="s">
        <v>210</v>
      </c>
      <c r="I14" s="80">
        <v>44105</v>
      </c>
      <c r="J14" s="81"/>
    </row>
    <row r="15" spans="1:10" x14ac:dyDescent="0.25">
      <c r="A15" s="50" t="s">
        <v>230</v>
      </c>
      <c r="B15" s="120" t="s">
        <v>226</v>
      </c>
      <c r="C15" s="120">
        <v>594</v>
      </c>
      <c r="D15" s="121">
        <v>44242</v>
      </c>
      <c r="E15" s="122" t="s">
        <v>115</v>
      </c>
      <c r="F15" s="123" t="s">
        <v>11</v>
      </c>
      <c r="G15" s="124" t="s">
        <v>32</v>
      </c>
      <c r="H15" s="125" t="s">
        <v>225</v>
      </c>
      <c r="I15" s="126">
        <v>44243</v>
      </c>
      <c r="J15" s="83"/>
    </row>
    <row r="16" spans="1:10" x14ac:dyDescent="0.25">
      <c r="A16" s="72" t="s">
        <v>16</v>
      </c>
      <c r="B16" s="25" t="s">
        <v>21</v>
      </c>
      <c r="C16" s="25">
        <v>3095</v>
      </c>
      <c r="D16" s="73">
        <v>43487</v>
      </c>
      <c r="E16" s="74" t="s">
        <v>116</v>
      </c>
      <c r="F16" s="75" t="s">
        <v>12</v>
      </c>
      <c r="G16" s="82" t="s">
        <v>33</v>
      </c>
      <c r="H16" s="42" t="s">
        <v>59</v>
      </c>
      <c r="I16" s="43">
        <v>43466</v>
      </c>
      <c r="J16" s="77"/>
    </row>
    <row r="17" spans="1:10" x14ac:dyDescent="0.25">
      <c r="A17" s="50" t="s">
        <v>231</v>
      </c>
      <c r="B17" s="120" t="s">
        <v>192</v>
      </c>
      <c r="C17" s="120">
        <v>592</v>
      </c>
      <c r="D17" s="121">
        <v>44242</v>
      </c>
      <c r="E17" s="122" t="s">
        <v>195</v>
      </c>
      <c r="F17" s="127" t="s">
        <v>193</v>
      </c>
      <c r="G17" s="122" t="s">
        <v>194</v>
      </c>
      <c r="H17" s="125" t="s">
        <v>225</v>
      </c>
      <c r="I17" s="126">
        <v>44243</v>
      </c>
      <c r="J17" s="77"/>
    </row>
    <row r="18" spans="1:10" x14ac:dyDescent="0.25">
      <c r="A18" s="72" t="s">
        <v>22</v>
      </c>
      <c r="B18" s="25" t="s">
        <v>23</v>
      </c>
      <c r="C18" s="25">
        <v>3703</v>
      </c>
      <c r="D18" s="73">
        <v>43509</v>
      </c>
      <c r="E18" s="74" t="s">
        <v>117</v>
      </c>
      <c r="F18" s="75" t="s">
        <v>26</v>
      </c>
      <c r="G18" s="76" t="s">
        <v>34</v>
      </c>
      <c r="H18" s="42" t="s">
        <v>59</v>
      </c>
      <c r="I18" s="43">
        <v>43466</v>
      </c>
      <c r="J18" s="77"/>
    </row>
    <row r="19" spans="1:10" x14ac:dyDescent="0.25">
      <c r="A19" s="72" t="s">
        <v>24</v>
      </c>
      <c r="B19" s="25" t="s">
        <v>23</v>
      </c>
      <c r="C19" s="25">
        <v>3097</v>
      </c>
      <c r="D19" s="73">
        <v>43487</v>
      </c>
      <c r="E19" s="74" t="s">
        <v>118</v>
      </c>
      <c r="F19" s="75" t="s">
        <v>27</v>
      </c>
      <c r="G19" s="76" t="s">
        <v>35</v>
      </c>
      <c r="H19" s="42" t="s">
        <v>59</v>
      </c>
      <c r="I19" s="43">
        <v>43466</v>
      </c>
      <c r="J19" s="77"/>
    </row>
    <row r="20" spans="1:10" x14ac:dyDescent="0.25">
      <c r="A20" s="72" t="s">
        <v>25</v>
      </c>
      <c r="B20" s="25" t="s">
        <v>23</v>
      </c>
      <c r="C20" s="25">
        <v>3096</v>
      </c>
      <c r="D20" s="73">
        <v>43487</v>
      </c>
      <c r="E20" s="74" t="s">
        <v>119</v>
      </c>
      <c r="F20" s="75" t="s">
        <v>28</v>
      </c>
      <c r="G20" s="76" t="s">
        <v>36</v>
      </c>
      <c r="H20" s="42" t="s">
        <v>59</v>
      </c>
      <c r="I20" s="43">
        <v>43466</v>
      </c>
      <c r="J20" s="77"/>
    </row>
    <row r="21" spans="1:10" x14ac:dyDescent="0.25">
      <c r="A21" s="72" t="s">
        <v>232</v>
      </c>
      <c r="B21" s="25" t="s">
        <v>18</v>
      </c>
      <c r="C21" s="25">
        <v>3704</v>
      </c>
      <c r="D21" s="73">
        <v>43509</v>
      </c>
      <c r="E21" s="74" t="s">
        <v>120</v>
      </c>
      <c r="F21" s="75" t="s">
        <v>29</v>
      </c>
      <c r="G21" s="76" t="s">
        <v>37</v>
      </c>
      <c r="H21" s="42" t="s">
        <v>59</v>
      </c>
      <c r="I21" s="43">
        <v>43466</v>
      </c>
      <c r="J21" s="77"/>
    </row>
    <row r="22" spans="1:10" x14ac:dyDescent="0.25">
      <c r="A22" s="72" t="s">
        <v>151</v>
      </c>
      <c r="B22" s="25" t="s">
        <v>38</v>
      </c>
      <c r="C22" s="84" t="s">
        <v>40</v>
      </c>
      <c r="D22" s="84" t="s">
        <v>41</v>
      </c>
      <c r="E22" s="74" t="s">
        <v>121</v>
      </c>
      <c r="F22" s="79" t="s">
        <v>44</v>
      </c>
      <c r="G22" s="25" t="s">
        <v>47</v>
      </c>
      <c r="H22" s="42" t="s">
        <v>152</v>
      </c>
      <c r="I22" s="43">
        <v>42679</v>
      </c>
      <c r="J22" s="77"/>
    </row>
    <row r="23" spans="1:10" x14ac:dyDescent="0.25">
      <c r="A23" s="72" t="s">
        <v>153</v>
      </c>
      <c r="B23" s="25" t="s">
        <v>38</v>
      </c>
      <c r="C23" s="84" t="s">
        <v>40</v>
      </c>
      <c r="D23" s="84" t="s">
        <v>41</v>
      </c>
      <c r="E23" s="74" t="s">
        <v>122</v>
      </c>
      <c r="F23" s="79" t="s">
        <v>45</v>
      </c>
      <c r="G23" s="25" t="s">
        <v>48</v>
      </c>
      <c r="H23" s="42" t="s">
        <v>152</v>
      </c>
      <c r="I23" s="43">
        <v>42679</v>
      </c>
      <c r="J23" s="77"/>
    </row>
    <row r="24" spans="1:10" x14ac:dyDescent="0.25">
      <c r="A24" s="72" t="s">
        <v>39</v>
      </c>
      <c r="B24" s="25" t="s">
        <v>38</v>
      </c>
      <c r="C24" s="84" t="s">
        <v>42</v>
      </c>
      <c r="D24" s="84" t="s">
        <v>43</v>
      </c>
      <c r="E24" s="74" t="s">
        <v>123</v>
      </c>
      <c r="F24" s="79" t="s">
        <v>46</v>
      </c>
      <c r="G24" s="25" t="s">
        <v>49</v>
      </c>
      <c r="H24" s="42" t="s">
        <v>156</v>
      </c>
      <c r="I24" s="43">
        <v>42795</v>
      </c>
      <c r="J24" s="77"/>
    </row>
    <row r="25" spans="1:10" x14ac:dyDescent="0.25">
      <c r="A25" s="72" t="s">
        <v>223</v>
      </c>
      <c r="B25" s="25" t="s">
        <v>38</v>
      </c>
      <c r="C25" s="84" t="s">
        <v>50</v>
      </c>
      <c r="D25" s="84" t="s">
        <v>51</v>
      </c>
      <c r="E25" s="74" t="s">
        <v>124</v>
      </c>
      <c r="F25" s="79" t="s">
        <v>52</v>
      </c>
      <c r="G25" s="25" t="s">
        <v>53</v>
      </c>
      <c r="H25" s="42" t="s">
        <v>159</v>
      </c>
      <c r="I25" s="43">
        <v>43221</v>
      </c>
      <c r="J25" s="77"/>
    </row>
    <row r="26" spans="1:10" s="20" customFormat="1" x14ac:dyDescent="0.25">
      <c r="A26" s="17" t="s">
        <v>229</v>
      </c>
      <c r="B26" s="26" t="s">
        <v>38</v>
      </c>
      <c r="C26" s="27" t="s">
        <v>199</v>
      </c>
      <c r="D26" s="28" t="s">
        <v>200</v>
      </c>
      <c r="E26" s="27" t="s">
        <v>202</v>
      </c>
      <c r="F26" s="21" t="s">
        <v>203</v>
      </c>
      <c r="G26" s="27" t="s">
        <v>204</v>
      </c>
      <c r="H26" s="37" t="s">
        <v>201</v>
      </c>
      <c r="I26" s="38">
        <v>43952</v>
      </c>
      <c r="J26" s="39"/>
    </row>
    <row r="27" spans="1:10" x14ac:dyDescent="0.25">
      <c r="A27" s="72" t="s">
        <v>213</v>
      </c>
      <c r="B27" s="25" t="s">
        <v>38</v>
      </c>
      <c r="C27" s="84" t="s">
        <v>173</v>
      </c>
      <c r="D27" s="84" t="s">
        <v>174</v>
      </c>
      <c r="E27" s="74" t="s">
        <v>140</v>
      </c>
      <c r="F27" s="79" t="s">
        <v>90</v>
      </c>
      <c r="G27" s="85" t="s">
        <v>96</v>
      </c>
      <c r="H27" s="42" t="s">
        <v>172</v>
      </c>
      <c r="I27" s="43">
        <v>43617</v>
      </c>
      <c r="J27" s="77"/>
    </row>
    <row r="28" spans="1:10" x14ac:dyDescent="0.25">
      <c r="A28" s="72" t="s">
        <v>279</v>
      </c>
      <c r="B28" s="25" t="s">
        <v>38</v>
      </c>
      <c r="C28" s="84" t="s">
        <v>40</v>
      </c>
      <c r="D28" s="84" t="s">
        <v>41</v>
      </c>
      <c r="E28" s="74" t="s">
        <v>263</v>
      </c>
      <c r="F28" s="79" t="s">
        <v>264</v>
      </c>
      <c r="G28" s="25" t="s">
        <v>265</v>
      </c>
      <c r="H28" s="42" t="s">
        <v>152</v>
      </c>
      <c r="I28" s="43">
        <v>42679</v>
      </c>
      <c r="J28" s="77"/>
    </row>
    <row r="29" spans="1:10" x14ac:dyDescent="0.25">
      <c r="A29" s="72" t="s">
        <v>221</v>
      </c>
      <c r="B29" s="25" t="s">
        <v>38</v>
      </c>
      <c r="C29" s="84" t="s">
        <v>40</v>
      </c>
      <c r="D29" s="84" t="s">
        <v>41</v>
      </c>
      <c r="E29" s="74" t="s">
        <v>125</v>
      </c>
      <c r="F29" s="79" t="s">
        <v>54</v>
      </c>
      <c r="G29" s="25" t="s">
        <v>55</v>
      </c>
      <c r="H29" s="42" t="s">
        <v>152</v>
      </c>
      <c r="I29" s="43">
        <v>42679</v>
      </c>
      <c r="J29" s="77"/>
    </row>
    <row r="30" spans="1:10" x14ac:dyDescent="0.25">
      <c r="A30" s="72" t="s">
        <v>222</v>
      </c>
      <c r="B30" s="25" t="s">
        <v>38</v>
      </c>
      <c r="C30" s="84" t="s">
        <v>56</v>
      </c>
      <c r="D30" s="84" t="s">
        <v>57</v>
      </c>
      <c r="E30" s="74" t="s">
        <v>126</v>
      </c>
      <c r="F30" s="79" t="s">
        <v>58</v>
      </c>
      <c r="G30" s="25" t="s">
        <v>224</v>
      </c>
      <c r="H30" s="42" t="s">
        <v>164</v>
      </c>
      <c r="I30" s="43">
        <v>43525</v>
      </c>
      <c r="J30" s="77"/>
    </row>
    <row r="31" spans="1:10" x14ac:dyDescent="0.25">
      <c r="A31" s="72" t="s">
        <v>220</v>
      </c>
      <c r="B31" s="25" t="s">
        <v>38</v>
      </c>
      <c r="C31" s="84" t="s">
        <v>40</v>
      </c>
      <c r="D31" s="84" t="s">
        <v>41</v>
      </c>
      <c r="E31" s="74" t="s">
        <v>127</v>
      </c>
      <c r="F31" s="79" t="s">
        <v>60</v>
      </c>
      <c r="G31" s="25" t="s">
        <v>61</v>
      </c>
      <c r="H31" s="42" t="s">
        <v>152</v>
      </c>
      <c r="I31" s="43">
        <v>42679</v>
      </c>
      <c r="J31" s="77"/>
    </row>
    <row r="32" spans="1:10" s="20" customFormat="1" x14ac:dyDescent="0.25">
      <c r="A32" s="17" t="s">
        <v>242</v>
      </c>
      <c r="B32" s="26" t="s">
        <v>38</v>
      </c>
      <c r="C32" s="18" t="s">
        <v>42</v>
      </c>
      <c r="D32" s="18" t="s">
        <v>43</v>
      </c>
      <c r="E32" s="27" t="s">
        <v>128</v>
      </c>
      <c r="F32" s="19" t="s">
        <v>62</v>
      </c>
      <c r="G32" s="18" t="s">
        <v>70</v>
      </c>
      <c r="H32" s="37" t="s">
        <v>156</v>
      </c>
      <c r="I32" s="38">
        <v>42795</v>
      </c>
      <c r="J32" s="41"/>
    </row>
    <row r="33" spans="1:10" x14ac:dyDescent="0.25">
      <c r="A33" s="72" t="s">
        <v>280</v>
      </c>
      <c r="B33" s="25" t="s">
        <v>38</v>
      </c>
      <c r="C33" s="84" t="s">
        <v>42</v>
      </c>
      <c r="D33" s="84" t="s">
        <v>233</v>
      </c>
      <c r="E33" s="128" t="s">
        <v>238</v>
      </c>
      <c r="F33" s="79" t="s">
        <v>234</v>
      </c>
      <c r="G33" s="25" t="s">
        <v>235</v>
      </c>
      <c r="H33" s="74" t="s">
        <v>236</v>
      </c>
      <c r="I33" s="99">
        <v>44270</v>
      </c>
      <c r="J33" s="100"/>
    </row>
    <row r="34" spans="1:10" x14ac:dyDescent="0.25">
      <c r="A34" s="72" t="s">
        <v>243</v>
      </c>
      <c r="B34" s="25" t="s">
        <v>38</v>
      </c>
      <c r="C34" s="84" t="s">
        <v>40</v>
      </c>
      <c r="D34" s="84" t="s">
        <v>41</v>
      </c>
      <c r="E34" s="74" t="s">
        <v>129</v>
      </c>
      <c r="F34" s="79" t="s">
        <v>63</v>
      </c>
      <c r="G34" s="25" t="s">
        <v>71</v>
      </c>
      <c r="H34" s="42" t="s">
        <v>152</v>
      </c>
      <c r="I34" s="43">
        <v>42679</v>
      </c>
      <c r="J34" s="77"/>
    </row>
    <row r="35" spans="1:10" x14ac:dyDescent="0.25">
      <c r="A35" s="72" t="s">
        <v>281</v>
      </c>
      <c r="B35" s="25" t="s">
        <v>38</v>
      </c>
      <c r="C35" s="84" t="s">
        <v>40</v>
      </c>
      <c r="D35" s="84" t="s">
        <v>41</v>
      </c>
      <c r="E35" s="74" t="s">
        <v>130</v>
      </c>
      <c r="F35" s="79" t="s">
        <v>64</v>
      </c>
      <c r="G35" s="25" t="s">
        <v>72</v>
      </c>
      <c r="H35" s="42" t="s">
        <v>152</v>
      </c>
      <c r="I35" s="43">
        <v>42679</v>
      </c>
      <c r="J35" s="77"/>
    </row>
    <row r="36" spans="1:10" x14ac:dyDescent="0.25">
      <c r="A36" s="72" t="s">
        <v>215</v>
      </c>
      <c r="B36" s="25" t="s">
        <v>38</v>
      </c>
      <c r="C36" s="84" t="s">
        <v>50</v>
      </c>
      <c r="D36" s="84" t="s">
        <v>41</v>
      </c>
      <c r="E36" s="74" t="s">
        <v>183</v>
      </c>
      <c r="F36" s="79" t="s">
        <v>184</v>
      </c>
      <c r="G36" s="25" t="s">
        <v>181</v>
      </c>
      <c r="H36" s="42" t="s">
        <v>182</v>
      </c>
      <c r="I36" s="43">
        <v>43678</v>
      </c>
      <c r="J36" s="77"/>
    </row>
    <row r="37" spans="1:10" x14ac:dyDescent="0.25">
      <c r="A37" s="72" t="s">
        <v>216</v>
      </c>
      <c r="B37" s="25" t="s">
        <v>38</v>
      </c>
      <c r="C37" s="84" t="s">
        <v>40</v>
      </c>
      <c r="D37" s="84" t="s">
        <v>41</v>
      </c>
      <c r="E37" s="74" t="s">
        <v>131</v>
      </c>
      <c r="F37" s="79" t="s">
        <v>65</v>
      </c>
      <c r="G37" s="25" t="s">
        <v>73</v>
      </c>
      <c r="H37" s="42" t="s">
        <v>152</v>
      </c>
      <c r="I37" s="43">
        <v>42679</v>
      </c>
      <c r="J37" s="77"/>
    </row>
    <row r="38" spans="1:10" x14ac:dyDescent="0.25">
      <c r="A38" s="72" t="s">
        <v>217</v>
      </c>
      <c r="B38" s="25" t="s">
        <v>38</v>
      </c>
      <c r="C38" s="84" t="s">
        <v>40</v>
      </c>
      <c r="D38" s="84" t="s">
        <v>41</v>
      </c>
      <c r="E38" s="74" t="s">
        <v>132</v>
      </c>
      <c r="F38" s="75" t="s">
        <v>66</v>
      </c>
      <c r="G38" s="25" t="s">
        <v>74</v>
      </c>
      <c r="H38" s="42" t="s">
        <v>152</v>
      </c>
      <c r="I38" s="43">
        <v>42679</v>
      </c>
      <c r="J38" s="77"/>
    </row>
    <row r="39" spans="1:10" x14ac:dyDescent="0.25">
      <c r="A39" s="72" t="s">
        <v>218</v>
      </c>
      <c r="B39" s="25" t="s">
        <v>38</v>
      </c>
      <c r="C39" s="84" t="s">
        <v>40</v>
      </c>
      <c r="D39" s="84" t="s">
        <v>41</v>
      </c>
      <c r="E39" s="74" t="s">
        <v>133</v>
      </c>
      <c r="F39" s="79" t="s">
        <v>67</v>
      </c>
      <c r="G39" s="25" t="s">
        <v>75</v>
      </c>
      <c r="H39" s="42" t="s">
        <v>152</v>
      </c>
      <c r="I39" s="43">
        <v>42679</v>
      </c>
      <c r="J39" s="77"/>
    </row>
    <row r="40" spans="1:10" x14ac:dyDescent="0.25">
      <c r="A40" s="72" t="s">
        <v>219</v>
      </c>
      <c r="B40" s="25" t="s">
        <v>38</v>
      </c>
      <c r="C40" s="84" t="s">
        <v>40</v>
      </c>
      <c r="D40" s="84" t="s">
        <v>41</v>
      </c>
      <c r="E40" s="74" t="s">
        <v>134</v>
      </c>
      <c r="F40" s="79" t="s">
        <v>68</v>
      </c>
      <c r="G40" s="25" t="s">
        <v>76</v>
      </c>
      <c r="H40" s="42" t="s">
        <v>152</v>
      </c>
      <c r="I40" s="43">
        <v>42679</v>
      </c>
      <c r="J40" s="77"/>
    </row>
    <row r="41" spans="1:10" x14ac:dyDescent="0.25">
      <c r="A41" s="72" t="s">
        <v>214</v>
      </c>
      <c r="B41" s="25" t="s">
        <v>38</v>
      </c>
      <c r="C41" s="84" t="s">
        <v>40</v>
      </c>
      <c r="D41" s="84" t="s">
        <v>41</v>
      </c>
      <c r="E41" s="74" t="s">
        <v>135</v>
      </c>
      <c r="F41" s="75" t="s">
        <v>69</v>
      </c>
      <c r="G41" s="25" t="s">
        <v>77</v>
      </c>
      <c r="H41" s="42" t="s">
        <v>152</v>
      </c>
      <c r="I41" s="43">
        <v>42679</v>
      </c>
      <c r="J41" s="77"/>
    </row>
    <row r="42" spans="1:10" x14ac:dyDescent="0.25">
      <c r="A42" s="72" t="s">
        <v>78</v>
      </c>
      <c r="B42" s="25" t="s">
        <v>79</v>
      </c>
      <c r="C42" s="29" t="s">
        <v>187</v>
      </c>
      <c r="D42" s="29" t="s">
        <v>188</v>
      </c>
      <c r="E42" s="29" t="s">
        <v>190</v>
      </c>
      <c r="F42" s="101" t="s">
        <v>185</v>
      </c>
      <c r="G42" s="25" t="s">
        <v>189</v>
      </c>
      <c r="H42" s="42" t="s">
        <v>191</v>
      </c>
      <c r="I42" s="43">
        <v>43739</v>
      </c>
      <c r="J42" s="77"/>
    </row>
    <row r="43" spans="1:10" x14ac:dyDescent="0.25">
      <c r="A43" s="72" t="s">
        <v>83</v>
      </c>
      <c r="B43" s="25" t="s">
        <v>79</v>
      </c>
      <c r="C43" s="84" t="s">
        <v>40</v>
      </c>
      <c r="D43" s="84" t="s">
        <v>41</v>
      </c>
      <c r="E43" s="74" t="s">
        <v>137</v>
      </c>
      <c r="F43" s="79" t="s">
        <v>84</v>
      </c>
      <c r="G43" s="102" t="s">
        <v>85</v>
      </c>
      <c r="H43" s="42" t="s">
        <v>152</v>
      </c>
      <c r="I43" s="43">
        <v>42679</v>
      </c>
      <c r="J43" s="77"/>
    </row>
    <row r="44" spans="1:10" x14ac:dyDescent="0.25">
      <c r="A44" s="72" t="s">
        <v>186</v>
      </c>
      <c r="B44" s="25" t="s">
        <v>79</v>
      </c>
      <c r="C44" s="84" t="s">
        <v>81</v>
      </c>
      <c r="D44" s="84" t="s">
        <v>82</v>
      </c>
      <c r="E44" s="74" t="s">
        <v>136</v>
      </c>
      <c r="F44" s="103" t="s">
        <v>165</v>
      </c>
      <c r="G44" s="25" t="s">
        <v>80</v>
      </c>
      <c r="H44" s="42" t="s">
        <v>166</v>
      </c>
      <c r="I44" s="43">
        <v>43586</v>
      </c>
      <c r="J44" s="80"/>
    </row>
    <row r="45" spans="1:10" x14ac:dyDescent="0.25">
      <c r="A45" s="72" t="s">
        <v>196</v>
      </c>
      <c r="B45" s="25" t="s">
        <v>86</v>
      </c>
      <c r="C45" s="84" t="s">
        <v>40</v>
      </c>
      <c r="D45" s="84" t="s">
        <v>41</v>
      </c>
      <c r="E45" s="74" t="s">
        <v>138</v>
      </c>
      <c r="F45" s="79" t="s">
        <v>88</v>
      </c>
      <c r="G45" s="25" t="s">
        <v>94</v>
      </c>
      <c r="H45" s="42" t="s">
        <v>152</v>
      </c>
      <c r="I45" s="43">
        <v>42679</v>
      </c>
      <c r="J45" s="42"/>
    </row>
    <row r="46" spans="1:10" x14ac:dyDescent="0.25">
      <c r="A46" s="72" t="s">
        <v>87</v>
      </c>
      <c r="B46" s="25" t="s">
        <v>86</v>
      </c>
      <c r="C46" s="84" t="s">
        <v>40</v>
      </c>
      <c r="D46" s="84" t="s">
        <v>41</v>
      </c>
      <c r="E46" s="74" t="s">
        <v>139</v>
      </c>
      <c r="F46" s="79" t="s">
        <v>89</v>
      </c>
      <c r="G46" s="25" t="s">
        <v>95</v>
      </c>
      <c r="H46" s="42" t="s">
        <v>157</v>
      </c>
      <c r="I46" s="43">
        <v>42679</v>
      </c>
      <c r="J46" s="42"/>
    </row>
    <row r="47" spans="1:10" x14ac:dyDescent="0.25">
      <c r="A47" s="72" t="s">
        <v>87</v>
      </c>
      <c r="B47" s="25" t="s">
        <v>86</v>
      </c>
      <c r="C47" s="84" t="s">
        <v>111</v>
      </c>
      <c r="D47" s="84" t="s">
        <v>176</v>
      </c>
      <c r="E47" s="74" t="s">
        <v>207</v>
      </c>
      <c r="F47" s="75" t="s">
        <v>168</v>
      </c>
      <c r="G47" s="25" t="s">
        <v>169</v>
      </c>
      <c r="H47" s="42" t="s">
        <v>177</v>
      </c>
      <c r="I47" s="43">
        <v>43617</v>
      </c>
      <c r="J47" s="43"/>
    </row>
    <row r="48" spans="1:10" x14ac:dyDescent="0.25">
      <c r="A48" s="72" t="s">
        <v>197</v>
      </c>
      <c r="B48" s="25" t="s">
        <v>86</v>
      </c>
      <c r="C48" s="84" t="s">
        <v>173</v>
      </c>
      <c r="D48" s="84" t="s">
        <v>174</v>
      </c>
      <c r="E48" s="42" t="s">
        <v>175</v>
      </c>
      <c r="F48" s="129" t="s">
        <v>170</v>
      </c>
      <c r="G48" s="42" t="s">
        <v>171</v>
      </c>
      <c r="H48" s="42" t="s">
        <v>269</v>
      </c>
      <c r="I48" s="43">
        <v>43617</v>
      </c>
      <c r="J48" s="77"/>
    </row>
    <row r="49" spans="1:10" x14ac:dyDescent="0.25">
      <c r="A49" s="72" t="s">
        <v>197</v>
      </c>
      <c r="B49" s="25" t="s">
        <v>86</v>
      </c>
      <c r="C49" s="84" t="s">
        <v>92</v>
      </c>
      <c r="D49" s="84" t="s">
        <v>93</v>
      </c>
      <c r="E49" s="74" t="s">
        <v>141</v>
      </c>
      <c r="F49" s="79" t="s">
        <v>91</v>
      </c>
      <c r="G49" s="25" t="s">
        <v>97</v>
      </c>
      <c r="H49" s="42" t="s">
        <v>167</v>
      </c>
      <c r="I49" s="43">
        <v>43344</v>
      </c>
      <c r="J49" s="77"/>
    </row>
    <row r="50" spans="1:10" x14ac:dyDescent="0.25">
      <c r="A50" s="72" t="s">
        <v>198</v>
      </c>
      <c r="B50" s="25" t="s">
        <v>98</v>
      </c>
      <c r="C50" s="84" t="s">
        <v>40</v>
      </c>
      <c r="D50" s="84" t="s">
        <v>41</v>
      </c>
      <c r="E50" s="74" t="s">
        <v>142</v>
      </c>
      <c r="F50" s="79" t="s">
        <v>205</v>
      </c>
      <c r="G50" s="25" t="s">
        <v>108</v>
      </c>
      <c r="H50" s="42" t="s">
        <v>152</v>
      </c>
      <c r="I50" s="43">
        <v>42679</v>
      </c>
      <c r="J50" s="77"/>
    </row>
    <row r="51" spans="1:10" x14ac:dyDescent="0.25">
      <c r="A51" s="72" t="s">
        <v>155</v>
      </c>
      <c r="B51" s="25" t="s">
        <v>98</v>
      </c>
      <c r="C51" s="84" t="s">
        <v>40</v>
      </c>
      <c r="D51" s="84" t="s">
        <v>41</v>
      </c>
      <c r="E51" s="74" t="s">
        <v>143</v>
      </c>
      <c r="F51" s="75" t="s">
        <v>99</v>
      </c>
      <c r="G51" s="25" t="s">
        <v>103</v>
      </c>
      <c r="H51" s="42" t="s">
        <v>152</v>
      </c>
      <c r="I51" s="43">
        <v>42679</v>
      </c>
      <c r="J51" s="77"/>
    </row>
    <row r="52" spans="1:10" s="20" customFormat="1" x14ac:dyDescent="0.25">
      <c r="A52" s="17" t="s">
        <v>154</v>
      </c>
      <c r="B52" s="26" t="s">
        <v>98</v>
      </c>
      <c r="C52" s="18" t="s">
        <v>40</v>
      </c>
      <c r="D52" s="18" t="s">
        <v>41</v>
      </c>
      <c r="E52" s="27" t="s">
        <v>144</v>
      </c>
      <c r="F52" s="21" t="s">
        <v>100</v>
      </c>
      <c r="G52" s="26" t="s">
        <v>104</v>
      </c>
      <c r="H52" s="37" t="s">
        <v>152</v>
      </c>
      <c r="I52" s="38">
        <v>42679</v>
      </c>
      <c r="J52" s="41"/>
    </row>
    <row r="53" spans="1:10" x14ac:dyDescent="0.25">
      <c r="A53" s="72" t="s">
        <v>154</v>
      </c>
      <c r="B53" s="25" t="s">
        <v>98</v>
      </c>
      <c r="C53" s="84" t="s">
        <v>160</v>
      </c>
      <c r="D53" s="84" t="s">
        <v>161</v>
      </c>
      <c r="E53" s="74" t="s">
        <v>148</v>
      </c>
      <c r="F53" s="79" t="s">
        <v>146</v>
      </c>
      <c r="G53" s="25" t="s">
        <v>147</v>
      </c>
      <c r="H53" s="42" t="s">
        <v>162</v>
      </c>
      <c r="I53" s="43">
        <v>43586</v>
      </c>
      <c r="J53" s="77"/>
    </row>
    <row r="54" spans="1:10" x14ac:dyDescent="0.25">
      <c r="A54" s="72" t="s">
        <v>198</v>
      </c>
      <c r="B54" s="25" t="s">
        <v>98</v>
      </c>
      <c r="C54" s="84" t="s">
        <v>109</v>
      </c>
      <c r="D54" s="84" t="s">
        <v>110</v>
      </c>
      <c r="E54" s="74" t="s">
        <v>145</v>
      </c>
      <c r="F54" s="75" t="s">
        <v>206</v>
      </c>
      <c r="G54" s="25" t="s">
        <v>105</v>
      </c>
      <c r="H54" s="42" t="s">
        <v>163</v>
      </c>
      <c r="I54" s="43">
        <v>43556</v>
      </c>
      <c r="J54" s="77"/>
    </row>
    <row r="55" spans="1:10" x14ac:dyDescent="0.25">
      <c r="A55" s="72" t="s">
        <v>198</v>
      </c>
      <c r="B55" s="25" t="s">
        <v>98</v>
      </c>
      <c r="C55" s="84" t="s">
        <v>111</v>
      </c>
      <c r="D55" s="84" t="s">
        <v>112</v>
      </c>
      <c r="E55" s="74" t="s">
        <v>149</v>
      </c>
      <c r="F55" s="75" t="s">
        <v>101</v>
      </c>
      <c r="G55" s="25" t="s">
        <v>106</v>
      </c>
      <c r="H55" s="42" t="s">
        <v>158</v>
      </c>
      <c r="I55" s="43">
        <v>42856</v>
      </c>
      <c r="J55" s="77"/>
    </row>
    <row r="56" spans="1:10" x14ac:dyDescent="0.25">
      <c r="A56" s="72" t="s">
        <v>198</v>
      </c>
      <c r="B56" s="25" t="s">
        <v>98</v>
      </c>
      <c r="C56" s="84" t="s">
        <v>40</v>
      </c>
      <c r="D56" s="84" t="s">
        <v>41</v>
      </c>
      <c r="E56" s="74" t="s">
        <v>150</v>
      </c>
      <c r="F56" s="79" t="s">
        <v>102</v>
      </c>
      <c r="G56" s="25" t="s">
        <v>107</v>
      </c>
      <c r="H56" s="42" t="s">
        <v>152</v>
      </c>
      <c r="I56" s="43">
        <v>42679</v>
      </c>
      <c r="J56" s="77"/>
    </row>
    <row r="57" spans="1:10" ht="16.5" customHeight="1" x14ac:dyDescent="0.25"/>
    <row r="58" spans="1:10" x14ac:dyDescent="0.25">
      <c r="A58" s="22" t="s">
        <v>211</v>
      </c>
    </row>
    <row r="59" spans="1:10" ht="12.75" customHeight="1" x14ac:dyDescent="0.25"/>
    <row r="60" spans="1:10" ht="12.75" customHeight="1" x14ac:dyDescent="0.25">
      <c r="A60" s="254" t="s">
        <v>227</v>
      </c>
      <c r="F60" t="s">
        <v>287</v>
      </c>
    </row>
    <row r="61" spans="1:10" ht="12.75" customHeight="1" x14ac:dyDescent="0.25">
      <c r="A61" s="255"/>
    </row>
    <row r="62" spans="1:10" ht="12.75" customHeight="1" x14ac:dyDescent="0.25">
      <c r="A62" s="255"/>
      <c r="F62" s="15" t="s">
        <v>237</v>
      </c>
    </row>
    <row r="63" spans="1:10" ht="12.75" customHeight="1" x14ac:dyDescent="0.25">
      <c r="A63" s="255"/>
    </row>
    <row r="64" spans="1:10" ht="18" customHeight="1" x14ac:dyDescent="0.25">
      <c r="A64" s="255"/>
    </row>
    <row r="65" spans="1:9" ht="3.75" hidden="1" customHeight="1" x14ac:dyDescent="0.25">
      <c r="A65" s="255"/>
    </row>
    <row r="66" spans="1:9" ht="12.75" hidden="1" customHeight="1" x14ac:dyDescent="0.25">
      <c r="A66" s="255"/>
    </row>
    <row r="67" spans="1:9" ht="12.75" hidden="1" customHeight="1" x14ac:dyDescent="0.25">
      <c r="A67" s="255"/>
    </row>
    <row r="68" spans="1:9" ht="6" customHeight="1" x14ac:dyDescent="0.25">
      <c r="A68" s="256"/>
    </row>
    <row r="69" spans="1:9" ht="16.5" customHeight="1" x14ac:dyDescent="0.25"/>
    <row r="70" spans="1:9" ht="36" customHeight="1" x14ac:dyDescent="0.25">
      <c r="A70" s="46" t="s">
        <v>228</v>
      </c>
    </row>
    <row r="71" spans="1:9" x14ac:dyDescent="0.25">
      <c r="I71" s="15"/>
    </row>
    <row r="72" spans="1:9" x14ac:dyDescent="0.25">
      <c r="D72" s="2"/>
      <c r="E72"/>
    </row>
    <row r="73" spans="1:9" ht="73.5" customHeight="1" x14ac:dyDescent="0.25">
      <c r="A73" s="107" t="s">
        <v>288</v>
      </c>
      <c r="D73" s="2"/>
      <c r="E73"/>
    </row>
    <row r="74" spans="1:9" x14ac:dyDescent="0.25">
      <c r="D74" s="2"/>
      <c r="E74"/>
    </row>
    <row r="75" spans="1:9" x14ac:dyDescent="0.25">
      <c r="A75" s="47"/>
    </row>
    <row r="76" spans="1:9" ht="105" x14ac:dyDescent="0.25">
      <c r="A76" s="107" t="s">
        <v>284</v>
      </c>
    </row>
  </sheetData>
  <mergeCells count="4">
    <mergeCell ref="A8:C8"/>
    <mergeCell ref="D8:G8"/>
    <mergeCell ref="H8:J8"/>
    <mergeCell ref="A60:A68"/>
  </mergeCells>
  <pageMargins left="0.25" right="0.25" top="0.75" bottom="0.75" header="0.3" footer="0.3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76"/>
  <sheetViews>
    <sheetView zoomScale="90" zoomScaleNormal="90" workbookViewId="0">
      <selection activeCell="H3" sqref="H3"/>
    </sheetView>
  </sheetViews>
  <sheetFormatPr defaultRowHeight="15" x14ac:dyDescent="0.25"/>
  <cols>
    <col min="1" max="1" width="53.5703125" customWidth="1"/>
    <col min="2" max="2" width="7.7109375" customWidth="1"/>
    <col min="3" max="3" width="9.7109375" customWidth="1"/>
    <col min="4" max="4" width="16.42578125" customWidth="1"/>
    <col min="5" max="5" width="15.85546875" style="2" customWidth="1"/>
    <col min="6" max="6" width="30.5703125" customWidth="1"/>
    <col min="7" max="7" width="12.42578125" customWidth="1"/>
    <col min="8" max="8" width="22.5703125" customWidth="1"/>
    <col min="9" max="9" width="11.7109375" customWidth="1"/>
    <col min="10" max="10" width="11.28515625" customWidth="1"/>
    <col min="12" max="12" width="8.140625" customWidth="1"/>
  </cols>
  <sheetData>
    <row r="5" spans="1:10" x14ac:dyDescent="0.25">
      <c r="A5" s="69" t="s">
        <v>179</v>
      </c>
      <c r="B5" s="69" t="s">
        <v>180</v>
      </c>
      <c r="C5" s="69"/>
      <c r="D5" s="69"/>
      <c r="E5" s="69"/>
      <c r="F5" s="69"/>
      <c r="G5" s="69"/>
    </row>
    <row r="6" spans="1:10" ht="15.75" x14ac:dyDescent="0.25">
      <c r="A6" s="1"/>
      <c r="D6" s="4" t="s">
        <v>178</v>
      </c>
      <c r="E6" s="5"/>
      <c r="F6" s="4"/>
    </row>
    <row r="8" spans="1:10" x14ac:dyDescent="0.25">
      <c r="A8" s="250"/>
      <c r="B8" s="250"/>
      <c r="C8" s="250"/>
      <c r="D8" s="250" t="s">
        <v>9</v>
      </c>
      <c r="E8" s="250"/>
      <c r="F8" s="250"/>
      <c r="G8" s="250"/>
      <c r="H8" s="250"/>
      <c r="I8" s="250"/>
      <c r="J8" s="250"/>
    </row>
    <row r="9" spans="1:10" ht="25.5" x14ac:dyDescent="0.25">
      <c r="A9" s="70" t="s">
        <v>0</v>
      </c>
      <c r="B9" s="71" t="s">
        <v>1</v>
      </c>
      <c r="C9" s="71" t="s">
        <v>2</v>
      </c>
      <c r="D9" s="70" t="s">
        <v>3</v>
      </c>
      <c r="E9" s="71" t="s">
        <v>4</v>
      </c>
      <c r="F9" s="71" t="s">
        <v>5</v>
      </c>
      <c r="G9" s="71" t="s">
        <v>6</v>
      </c>
      <c r="H9" s="70" t="s">
        <v>260</v>
      </c>
      <c r="I9" s="71" t="s">
        <v>7</v>
      </c>
      <c r="J9" s="71" t="s">
        <v>8</v>
      </c>
    </row>
    <row r="10" spans="1:10" x14ac:dyDescent="0.25">
      <c r="A10" s="72" t="s">
        <v>13</v>
      </c>
      <c r="B10" s="25" t="s">
        <v>17</v>
      </c>
      <c r="C10" s="25">
        <v>3090</v>
      </c>
      <c r="D10" s="73">
        <v>43487</v>
      </c>
      <c r="E10" s="74" t="s">
        <v>113</v>
      </c>
      <c r="F10" s="75" t="s">
        <v>10</v>
      </c>
      <c r="G10" s="76" t="s">
        <v>30</v>
      </c>
      <c r="H10" s="42" t="s">
        <v>59</v>
      </c>
      <c r="I10" s="43">
        <v>43466</v>
      </c>
      <c r="J10" s="77"/>
    </row>
    <row r="11" spans="1:10" x14ac:dyDescent="0.25">
      <c r="A11" s="78" t="s">
        <v>14</v>
      </c>
      <c r="B11" s="25" t="s">
        <v>19</v>
      </c>
      <c r="C11" s="94">
        <v>2401</v>
      </c>
      <c r="D11" s="108">
        <v>44096</v>
      </c>
      <c r="E11" s="74" t="s">
        <v>114</v>
      </c>
      <c r="F11" s="109" t="s">
        <v>274</v>
      </c>
      <c r="G11" s="76" t="s">
        <v>31</v>
      </c>
      <c r="H11" s="42" t="s">
        <v>210</v>
      </c>
      <c r="I11" s="80">
        <v>44105</v>
      </c>
      <c r="J11" s="81"/>
    </row>
    <row r="12" spans="1:10" ht="15" customHeight="1" x14ac:dyDescent="0.25">
      <c r="A12" s="110" t="s">
        <v>275</v>
      </c>
      <c r="B12" s="87" t="s">
        <v>19</v>
      </c>
      <c r="C12" s="111">
        <v>2567</v>
      </c>
      <c r="D12" s="112">
        <v>44389</v>
      </c>
      <c r="E12" s="89" t="s">
        <v>276</v>
      </c>
      <c r="F12" s="113" t="s">
        <v>277</v>
      </c>
      <c r="G12" s="88" t="s">
        <v>278</v>
      </c>
      <c r="H12" s="89" t="s">
        <v>244</v>
      </c>
      <c r="I12" s="91">
        <v>44348</v>
      </c>
      <c r="J12" s="92">
        <v>44377</v>
      </c>
    </row>
    <row r="13" spans="1:10" ht="15" customHeight="1" x14ac:dyDescent="0.25">
      <c r="A13" s="51" t="s">
        <v>275</v>
      </c>
      <c r="B13" s="114" t="s">
        <v>19</v>
      </c>
      <c r="C13" s="115">
        <v>2568</v>
      </c>
      <c r="D13" s="116">
        <v>44389</v>
      </c>
      <c r="E13" s="96" t="s">
        <v>241</v>
      </c>
      <c r="F13" s="117" t="s">
        <v>240</v>
      </c>
      <c r="G13" s="118" t="s">
        <v>239</v>
      </c>
      <c r="H13" s="96" t="s">
        <v>244</v>
      </c>
      <c r="I13" s="119">
        <v>44378</v>
      </c>
      <c r="J13" s="52"/>
    </row>
    <row r="14" spans="1:10" x14ac:dyDescent="0.25">
      <c r="A14" s="72" t="s">
        <v>15</v>
      </c>
      <c r="B14" s="25" t="s">
        <v>20</v>
      </c>
      <c r="C14" s="94">
        <v>2403</v>
      </c>
      <c r="D14" s="108">
        <v>44096</v>
      </c>
      <c r="E14" s="74" t="s">
        <v>209</v>
      </c>
      <c r="F14" s="109" t="s">
        <v>208</v>
      </c>
      <c r="G14" s="82" t="s">
        <v>212</v>
      </c>
      <c r="H14" s="42" t="s">
        <v>210</v>
      </c>
      <c r="I14" s="80">
        <v>44105</v>
      </c>
      <c r="J14" s="81"/>
    </row>
    <row r="15" spans="1:10" x14ac:dyDescent="0.25">
      <c r="A15" s="50" t="s">
        <v>230</v>
      </c>
      <c r="B15" s="120" t="s">
        <v>226</v>
      </c>
      <c r="C15" s="120">
        <v>594</v>
      </c>
      <c r="D15" s="121">
        <v>44242</v>
      </c>
      <c r="E15" s="122" t="s">
        <v>115</v>
      </c>
      <c r="F15" s="123" t="s">
        <v>11</v>
      </c>
      <c r="G15" s="124" t="s">
        <v>32</v>
      </c>
      <c r="H15" s="125" t="s">
        <v>225</v>
      </c>
      <c r="I15" s="126">
        <v>44243</v>
      </c>
      <c r="J15" s="83"/>
    </row>
    <row r="16" spans="1:10" x14ac:dyDescent="0.25">
      <c r="A16" s="72" t="s">
        <v>16</v>
      </c>
      <c r="B16" s="25" t="s">
        <v>21</v>
      </c>
      <c r="C16" s="25">
        <v>3095</v>
      </c>
      <c r="D16" s="73">
        <v>43487</v>
      </c>
      <c r="E16" s="74" t="s">
        <v>116</v>
      </c>
      <c r="F16" s="75" t="s">
        <v>12</v>
      </c>
      <c r="G16" s="82" t="s">
        <v>33</v>
      </c>
      <c r="H16" s="42" t="s">
        <v>59</v>
      </c>
      <c r="I16" s="43">
        <v>43466</v>
      </c>
      <c r="J16" s="77"/>
    </row>
    <row r="17" spans="1:10" x14ac:dyDescent="0.25">
      <c r="A17" s="50" t="s">
        <v>231</v>
      </c>
      <c r="B17" s="120" t="s">
        <v>192</v>
      </c>
      <c r="C17" s="120">
        <v>592</v>
      </c>
      <c r="D17" s="121">
        <v>44242</v>
      </c>
      <c r="E17" s="122" t="s">
        <v>195</v>
      </c>
      <c r="F17" s="127" t="s">
        <v>193</v>
      </c>
      <c r="G17" s="122" t="s">
        <v>194</v>
      </c>
      <c r="H17" s="125" t="s">
        <v>225</v>
      </c>
      <c r="I17" s="126">
        <v>44243</v>
      </c>
      <c r="J17" s="77"/>
    </row>
    <row r="18" spans="1:10" x14ac:dyDescent="0.25">
      <c r="A18" s="72" t="s">
        <v>22</v>
      </c>
      <c r="B18" s="25" t="s">
        <v>23</v>
      </c>
      <c r="C18" s="25">
        <v>3703</v>
      </c>
      <c r="D18" s="73">
        <v>43509</v>
      </c>
      <c r="E18" s="74" t="s">
        <v>117</v>
      </c>
      <c r="F18" s="75" t="s">
        <v>26</v>
      </c>
      <c r="G18" s="76" t="s">
        <v>34</v>
      </c>
      <c r="H18" s="42" t="s">
        <v>59</v>
      </c>
      <c r="I18" s="43">
        <v>43466</v>
      </c>
      <c r="J18" s="77"/>
    </row>
    <row r="19" spans="1:10" x14ac:dyDescent="0.25">
      <c r="A19" s="72" t="s">
        <v>24</v>
      </c>
      <c r="B19" s="25" t="s">
        <v>23</v>
      </c>
      <c r="C19" s="25">
        <v>3097</v>
      </c>
      <c r="D19" s="73">
        <v>43487</v>
      </c>
      <c r="E19" s="74" t="s">
        <v>118</v>
      </c>
      <c r="F19" s="75" t="s">
        <v>27</v>
      </c>
      <c r="G19" s="76" t="s">
        <v>35</v>
      </c>
      <c r="H19" s="42" t="s">
        <v>59</v>
      </c>
      <c r="I19" s="43">
        <v>43466</v>
      </c>
      <c r="J19" s="77"/>
    </row>
    <row r="20" spans="1:10" x14ac:dyDescent="0.25">
      <c r="A20" s="72" t="s">
        <v>25</v>
      </c>
      <c r="B20" s="25" t="s">
        <v>23</v>
      </c>
      <c r="C20" s="25">
        <v>3096</v>
      </c>
      <c r="D20" s="73">
        <v>43487</v>
      </c>
      <c r="E20" s="74" t="s">
        <v>119</v>
      </c>
      <c r="F20" s="75" t="s">
        <v>28</v>
      </c>
      <c r="G20" s="76" t="s">
        <v>36</v>
      </c>
      <c r="H20" s="42" t="s">
        <v>59</v>
      </c>
      <c r="I20" s="43">
        <v>43466</v>
      </c>
      <c r="J20" s="77"/>
    </row>
    <row r="21" spans="1:10" x14ac:dyDescent="0.25">
      <c r="A21" s="72" t="s">
        <v>232</v>
      </c>
      <c r="B21" s="25" t="s">
        <v>18</v>
      </c>
      <c r="C21" s="25">
        <v>3704</v>
      </c>
      <c r="D21" s="73">
        <v>43509</v>
      </c>
      <c r="E21" s="74" t="s">
        <v>120</v>
      </c>
      <c r="F21" s="75" t="s">
        <v>29</v>
      </c>
      <c r="G21" s="76" t="s">
        <v>37</v>
      </c>
      <c r="H21" s="42" t="s">
        <v>59</v>
      </c>
      <c r="I21" s="43">
        <v>43466</v>
      </c>
      <c r="J21" s="77"/>
    </row>
    <row r="22" spans="1:10" x14ac:dyDescent="0.25">
      <c r="A22" s="72" t="s">
        <v>151</v>
      </c>
      <c r="B22" s="25" t="s">
        <v>38</v>
      </c>
      <c r="C22" s="84" t="s">
        <v>40</v>
      </c>
      <c r="D22" s="84" t="s">
        <v>41</v>
      </c>
      <c r="E22" s="74" t="s">
        <v>121</v>
      </c>
      <c r="F22" s="79" t="s">
        <v>44</v>
      </c>
      <c r="G22" s="25" t="s">
        <v>47</v>
      </c>
      <c r="H22" s="42" t="s">
        <v>152</v>
      </c>
      <c r="I22" s="43">
        <v>42679</v>
      </c>
      <c r="J22" s="77"/>
    </row>
    <row r="23" spans="1:10" x14ac:dyDescent="0.25">
      <c r="A23" s="72" t="s">
        <v>153</v>
      </c>
      <c r="B23" s="25" t="s">
        <v>38</v>
      </c>
      <c r="C23" s="84" t="s">
        <v>40</v>
      </c>
      <c r="D23" s="84" t="s">
        <v>41</v>
      </c>
      <c r="E23" s="74" t="s">
        <v>122</v>
      </c>
      <c r="F23" s="79" t="s">
        <v>45</v>
      </c>
      <c r="G23" s="25" t="s">
        <v>48</v>
      </c>
      <c r="H23" s="42" t="s">
        <v>152</v>
      </c>
      <c r="I23" s="43">
        <v>42679</v>
      </c>
      <c r="J23" s="77"/>
    </row>
    <row r="24" spans="1:10" x14ac:dyDescent="0.25">
      <c r="A24" s="72" t="s">
        <v>39</v>
      </c>
      <c r="B24" s="25" t="s">
        <v>38</v>
      </c>
      <c r="C24" s="84" t="s">
        <v>42</v>
      </c>
      <c r="D24" s="84" t="s">
        <v>43</v>
      </c>
      <c r="E24" s="74" t="s">
        <v>123</v>
      </c>
      <c r="F24" s="79" t="s">
        <v>46</v>
      </c>
      <c r="G24" s="25" t="s">
        <v>49</v>
      </c>
      <c r="H24" s="42" t="s">
        <v>156</v>
      </c>
      <c r="I24" s="43">
        <v>42795</v>
      </c>
      <c r="J24" s="77"/>
    </row>
    <row r="25" spans="1:10" x14ac:dyDescent="0.25">
      <c r="A25" s="72" t="s">
        <v>223</v>
      </c>
      <c r="B25" s="25" t="s">
        <v>38</v>
      </c>
      <c r="C25" s="84" t="s">
        <v>50</v>
      </c>
      <c r="D25" s="84" t="s">
        <v>51</v>
      </c>
      <c r="E25" s="74" t="s">
        <v>124</v>
      </c>
      <c r="F25" s="79" t="s">
        <v>52</v>
      </c>
      <c r="G25" s="25" t="s">
        <v>53</v>
      </c>
      <c r="H25" s="42" t="s">
        <v>159</v>
      </c>
      <c r="I25" s="43">
        <v>43221</v>
      </c>
      <c r="J25" s="77"/>
    </row>
    <row r="26" spans="1:10" s="20" customFormat="1" x14ac:dyDescent="0.25">
      <c r="A26" s="17" t="s">
        <v>229</v>
      </c>
      <c r="B26" s="26" t="s">
        <v>38</v>
      </c>
      <c r="C26" s="27" t="s">
        <v>199</v>
      </c>
      <c r="D26" s="28" t="s">
        <v>200</v>
      </c>
      <c r="E26" s="27" t="s">
        <v>202</v>
      </c>
      <c r="F26" s="21" t="s">
        <v>203</v>
      </c>
      <c r="G26" s="27" t="s">
        <v>204</v>
      </c>
      <c r="H26" s="37" t="s">
        <v>201</v>
      </c>
      <c r="I26" s="38">
        <v>43952</v>
      </c>
      <c r="J26" s="39"/>
    </row>
    <row r="27" spans="1:10" x14ac:dyDescent="0.25">
      <c r="A27" s="72" t="s">
        <v>213</v>
      </c>
      <c r="B27" s="25" t="s">
        <v>38</v>
      </c>
      <c r="C27" s="84" t="s">
        <v>173</v>
      </c>
      <c r="D27" s="84" t="s">
        <v>174</v>
      </c>
      <c r="E27" s="74" t="s">
        <v>140</v>
      </c>
      <c r="F27" s="79" t="s">
        <v>90</v>
      </c>
      <c r="G27" s="85" t="s">
        <v>96</v>
      </c>
      <c r="H27" s="42" t="s">
        <v>172</v>
      </c>
      <c r="I27" s="43">
        <v>43617</v>
      </c>
      <c r="J27" s="77"/>
    </row>
    <row r="28" spans="1:10" x14ac:dyDescent="0.25">
      <c r="A28" s="72" t="s">
        <v>279</v>
      </c>
      <c r="B28" s="25" t="s">
        <v>38</v>
      </c>
      <c r="C28" s="84" t="s">
        <v>40</v>
      </c>
      <c r="D28" s="84" t="s">
        <v>41</v>
      </c>
      <c r="E28" s="74" t="s">
        <v>263</v>
      </c>
      <c r="F28" s="79" t="s">
        <v>264</v>
      </c>
      <c r="G28" s="25" t="s">
        <v>265</v>
      </c>
      <c r="H28" s="42" t="s">
        <v>152</v>
      </c>
      <c r="I28" s="43">
        <v>42679</v>
      </c>
      <c r="J28" s="77"/>
    </row>
    <row r="29" spans="1:10" x14ac:dyDescent="0.25">
      <c r="A29" s="72" t="s">
        <v>221</v>
      </c>
      <c r="B29" s="25" t="s">
        <v>38</v>
      </c>
      <c r="C29" s="84" t="s">
        <v>40</v>
      </c>
      <c r="D29" s="84" t="s">
        <v>41</v>
      </c>
      <c r="E29" s="74" t="s">
        <v>125</v>
      </c>
      <c r="F29" s="79" t="s">
        <v>54</v>
      </c>
      <c r="G29" s="25" t="s">
        <v>55</v>
      </c>
      <c r="H29" s="42" t="s">
        <v>152</v>
      </c>
      <c r="I29" s="43">
        <v>42679</v>
      </c>
      <c r="J29" s="77"/>
    </row>
    <row r="30" spans="1:10" x14ac:dyDescent="0.25">
      <c r="A30" s="72" t="s">
        <v>222</v>
      </c>
      <c r="B30" s="25" t="s">
        <v>38</v>
      </c>
      <c r="C30" s="84" t="s">
        <v>56</v>
      </c>
      <c r="D30" s="84" t="s">
        <v>57</v>
      </c>
      <c r="E30" s="74" t="s">
        <v>126</v>
      </c>
      <c r="F30" s="79" t="s">
        <v>58</v>
      </c>
      <c r="G30" s="25" t="s">
        <v>224</v>
      </c>
      <c r="H30" s="42" t="s">
        <v>164</v>
      </c>
      <c r="I30" s="43">
        <v>43525</v>
      </c>
      <c r="J30" s="77"/>
    </row>
    <row r="31" spans="1:10" x14ac:dyDescent="0.25">
      <c r="A31" s="72" t="s">
        <v>220</v>
      </c>
      <c r="B31" s="25" t="s">
        <v>38</v>
      </c>
      <c r="C31" s="84" t="s">
        <v>40</v>
      </c>
      <c r="D31" s="84" t="s">
        <v>41</v>
      </c>
      <c r="E31" s="74" t="s">
        <v>127</v>
      </c>
      <c r="F31" s="79" t="s">
        <v>60</v>
      </c>
      <c r="G31" s="25" t="s">
        <v>61</v>
      </c>
      <c r="H31" s="42" t="s">
        <v>152</v>
      </c>
      <c r="I31" s="43">
        <v>42679</v>
      </c>
      <c r="J31" s="77"/>
    </row>
    <row r="32" spans="1:10" s="20" customFormat="1" x14ac:dyDescent="0.25">
      <c r="A32" s="17" t="s">
        <v>242</v>
      </c>
      <c r="B32" s="26" t="s">
        <v>38</v>
      </c>
      <c r="C32" s="18" t="s">
        <v>42</v>
      </c>
      <c r="D32" s="18" t="s">
        <v>43</v>
      </c>
      <c r="E32" s="27" t="s">
        <v>128</v>
      </c>
      <c r="F32" s="19" t="s">
        <v>62</v>
      </c>
      <c r="G32" s="18" t="s">
        <v>70</v>
      </c>
      <c r="H32" s="37" t="s">
        <v>156</v>
      </c>
      <c r="I32" s="38">
        <v>42795</v>
      </c>
      <c r="J32" s="41"/>
    </row>
    <row r="33" spans="1:10" x14ac:dyDescent="0.25">
      <c r="A33" s="72" t="s">
        <v>280</v>
      </c>
      <c r="B33" s="25" t="s">
        <v>38</v>
      </c>
      <c r="C33" s="84" t="s">
        <v>42</v>
      </c>
      <c r="D33" s="84" t="s">
        <v>233</v>
      </c>
      <c r="E33" s="128" t="s">
        <v>238</v>
      </c>
      <c r="F33" s="79" t="s">
        <v>234</v>
      </c>
      <c r="G33" s="25" t="s">
        <v>235</v>
      </c>
      <c r="H33" s="74" t="s">
        <v>236</v>
      </c>
      <c r="I33" s="99">
        <v>44270</v>
      </c>
      <c r="J33" s="100"/>
    </row>
    <row r="34" spans="1:10" x14ac:dyDescent="0.25">
      <c r="A34" s="72" t="s">
        <v>243</v>
      </c>
      <c r="B34" s="25" t="s">
        <v>38</v>
      </c>
      <c r="C34" s="84" t="s">
        <v>40</v>
      </c>
      <c r="D34" s="84" t="s">
        <v>41</v>
      </c>
      <c r="E34" s="74" t="s">
        <v>129</v>
      </c>
      <c r="F34" s="79" t="s">
        <v>63</v>
      </c>
      <c r="G34" s="25" t="s">
        <v>71</v>
      </c>
      <c r="H34" s="42" t="s">
        <v>152</v>
      </c>
      <c r="I34" s="43">
        <v>42679</v>
      </c>
      <c r="J34" s="77"/>
    </row>
    <row r="35" spans="1:10" x14ac:dyDescent="0.25">
      <c r="A35" s="72" t="s">
        <v>281</v>
      </c>
      <c r="B35" s="25" t="s">
        <v>38</v>
      </c>
      <c r="C35" s="84" t="s">
        <v>40</v>
      </c>
      <c r="D35" s="84" t="s">
        <v>41</v>
      </c>
      <c r="E35" s="74" t="s">
        <v>130</v>
      </c>
      <c r="F35" s="79" t="s">
        <v>64</v>
      </c>
      <c r="G35" s="25" t="s">
        <v>72</v>
      </c>
      <c r="H35" s="42" t="s">
        <v>152</v>
      </c>
      <c r="I35" s="43">
        <v>42679</v>
      </c>
      <c r="J35" s="77"/>
    </row>
    <row r="36" spans="1:10" x14ac:dyDescent="0.25">
      <c r="A36" s="72" t="s">
        <v>215</v>
      </c>
      <c r="B36" s="25" t="s">
        <v>38</v>
      </c>
      <c r="C36" s="84" t="s">
        <v>50</v>
      </c>
      <c r="D36" s="84" t="s">
        <v>41</v>
      </c>
      <c r="E36" s="74" t="s">
        <v>183</v>
      </c>
      <c r="F36" s="79" t="s">
        <v>184</v>
      </c>
      <c r="G36" s="25" t="s">
        <v>181</v>
      </c>
      <c r="H36" s="42" t="s">
        <v>182</v>
      </c>
      <c r="I36" s="43">
        <v>43678</v>
      </c>
      <c r="J36" s="77"/>
    </row>
    <row r="37" spans="1:10" x14ac:dyDescent="0.25">
      <c r="A37" s="72" t="s">
        <v>216</v>
      </c>
      <c r="B37" s="25" t="s">
        <v>38</v>
      </c>
      <c r="C37" s="84" t="s">
        <v>40</v>
      </c>
      <c r="D37" s="84" t="s">
        <v>41</v>
      </c>
      <c r="E37" s="74" t="s">
        <v>131</v>
      </c>
      <c r="F37" s="79" t="s">
        <v>65</v>
      </c>
      <c r="G37" s="25" t="s">
        <v>73</v>
      </c>
      <c r="H37" s="42" t="s">
        <v>152</v>
      </c>
      <c r="I37" s="43">
        <v>42679</v>
      </c>
      <c r="J37" s="77"/>
    </row>
    <row r="38" spans="1:10" x14ac:dyDescent="0.25">
      <c r="A38" s="72" t="s">
        <v>217</v>
      </c>
      <c r="B38" s="25" t="s">
        <v>38</v>
      </c>
      <c r="C38" s="84" t="s">
        <v>40</v>
      </c>
      <c r="D38" s="84" t="s">
        <v>41</v>
      </c>
      <c r="E38" s="74" t="s">
        <v>132</v>
      </c>
      <c r="F38" s="75" t="s">
        <v>66</v>
      </c>
      <c r="G38" s="25" t="s">
        <v>74</v>
      </c>
      <c r="H38" s="42" t="s">
        <v>152</v>
      </c>
      <c r="I38" s="43">
        <v>42679</v>
      </c>
      <c r="J38" s="77"/>
    </row>
    <row r="39" spans="1:10" x14ac:dyDescent="0.25">
      <c r="A39" s="72" t="s">
        <v>218</v>
      </c>
      <c r="B39" s="25" t="s">
        <v>38</v>
      </c>
      <c r="C39" s="84" t="s">
        <v>40</v>
      </c>
      <c r="D39" s="84" t="s">
        <v>41</v>
      </c>
      <c r="E39" s="74" t="s">
        <v>133</v>
      </c>
      <c r="F39" s="79" t="s">
        <v>67</v>
      </c>
      <c r="G39" s="25" t="s">
        <v>75</v>
      </c>
      <c r="H39" s="42" t="s">
        <v>152</v>
      </c>
      <c r="I39" s="43">
        <v>42679</v>
      </c>
      <c r="J39" s="77"/>
    </row>
    <row r="40" spans="1:10" x14ac:dyDescent="0.25">
      <c r="A40" s="72" t="s">
        <v>219</v>
      </c>
      <c r="B40" s="25" t="s">
        <v>38</v>
      </c>
      <c r="C40" s="84" t="s">
        <v>40</v>
      </c>
      <c r="D40" s="84" t="s">
        <v>41</v>
      </c>
      <c r="E40" s="74" t="s">
        <v>134</v>
      </c>
      <c r="F40" s="79" t="s">
        <v>68</v>
      </c>
      <c r="G40" s="25" t="s">
        <v>76</v>
      </c>
      <c r="H40" s="42" t="s">
        <v>152</v>
      </c>
      <c r="I40" s="43">
        <v>42679</v>
      </c>
      <c r="J40" s="77"/>
    </row>
    <row r="41" spans="1:10" x14ac:dyDescent="0.25">
      <c r="A41" s="72" t="s">
        <v>214</v>
      </c>
      <c r="B41" s="25" t="s">
        <v>38</v>
      </c>
      <c r="C41" s="84" t="s">
        <v>40</v>
      </c>
      <c r="D41" s="84" t="s">
        <v>41</v>
      </c>
      <c r="E41" s="74" t="s">
        <v>135</v>
      </c>
      <c r="F41" s="75" t="s">
        <v>69</v>
      </c>
      <c r="G41" s="25" t="s">
        <v>77</v>
      </c>
      <c r="H41" s="42" t="s">
        <v>152</v>
      </c>
      <c r="I41" s="43">
        <v>42679</v>
      </c>
      <c r="J41" s="77"/>
    </row>
    <row r="42" spans="1:10" x14ac:dyDescent="0.25">
      <c r="A42" s="72" t="s">
        <v>78</v>
      </c>
      <c r="B42" s="25" t="s">
        <v>79</v>
      </c>
      <c r="C42" s="29" t="s">
        <v>187</v>
      </c>
      <c r="D42" s="29" t="s">
        <v>188</v>
      </c>
      <c r="E42" s="29" t="s">
        <v>190</v>
      </c>
      <c r="F42" s="101" t="s">
        <v>185</v>
      </c>
      <c r="G42" s="25" t="s">
        <v>189</v>
      </c>
      <c r="H42" s="42" t="s">
        <v>191</v>
      </c>
      <c r="I42" s="43">
        <v>43739</v>
      </c>
      <c r="J42" s="77"/>
    </row>
    <row r="43" spans="1:10" x14ac:dyDescent="0.25">
      <c r="A43" s="72" t="s">
        <v>83</v>
      </c>
      <c r="B43" s="25" t="s">
        <v>79</v>
      </c>
      <c r="C43" s="84" t="s">
        <v>40</v>
      </c>
      <c r="D43" s="84" t="s">
        <v>41</v>
      </c>
      <c r="E43" s="74" t="s">
        <v>137</v>
      </c>
      <c r="F43" s="79" t="s">
        <v>84</v>
      </c>
      <c r="G43" s="102" t="s">
        <v>85</v>
      </c>
      <c r="H43" s="42" t="s">
        <v>152</v>
      </c>
      <c r="I43" s="43">
        <v>42679</v>
      </c>
      <c r="J43" s="77"/>
    </row>
    <row r="44" spans="1:10" x14ac:dyDescent="0.25">
      <c r="A44" s="72" t="s">
        <v>186</v>
      </c>
      <c r="B44" s="25" t="s">
        <v>79</v>
      </c>
      <c r="C44" s="84" t="s">
        <v>81</v>
      </c>
      <c r="D44" s="84" t="s">
        <v>82</v>
      </c>
      <c r="E44" s="74" t="s">
        <v>136</v>
      </c>
      <c r="F44" s="103" t="s">
        <v>165</v>
      </c>
      <c r="G44" s="25" t="s">
        <v>80</v>
      </c>
      <c r="H44" s="42" t="s">
        <v>166</v>
      </c>
      <c r="I44" s="43">
        <v>43586</v>
      </c>
      <c r="J44" s="80"/>
    </row>
    <row r="45" spans="1:10" x14ac:dyDescent="0.25">
      <c r="A45" s="72" t="s">
        <v>196</v>
      </c>
      <c r="B45" s="25" t="s">
        <v>86</v>
      </c>
      <c r="C45" s="84" t="s">
        <v>40</v>
      </c>
      <c r="D45" s="84" t="s">
        <v>41</v>
      </c>
      <c r="E45" s="74" t="s">
        <v>138</v>
      </c>
      <c r="F45" s="79" t="s">
        <v>88</v>
      </c>
      <c r="G45" s="25" t="s">
        <v>94</v>
      </c>
      <c r="H45" s="42" t="s">
        <v>152</v>
      </c>
      <c r="I45" s="43">
        <v>42679</v>
      </c>
      <c r="J45" s="42"/>
    </row>
    <row r="46" spans="1:10" x14ac:dyDescent="0.25">
      <c r="A46" s="72" t="s">
        <v>87</v>
      </c>
      <c r="B46" s="25" t="s">
        <v>86</v>
      </c>
      <c r="C46" s="84" t="s">
        <v>40</v>
      </c>
      <c r="D46" s="84" t="s">
        <v>41</v>
      </c>
      <c r="E46" s="74" t="s">
        <v>139</v>
      </c>
      <c r="F46" s="79" t="s">
        <v>89</v>
      </c>
      <c r="G46" s="25" t="s">
        <v>95</v>
      </c>
      <c r="H46" s="42" t="s">
        <v>157</v>
      </c>
      <c r="I46" s="43">
        <v>42679</v>
      </c>
      <c r="J46" s="42"/>
    </row>
    <row r="47" spans="1:10" x14ac:dyDescent="0.25">
      <c r="A47" s="72" t="s">
        <v>87</v>
      </c>
      <c r="B47" s="25" t="s">
        <v>86</v>
      </c>
      <c r="C47" s="84" t="s">
        <v>111</v>
      </c>
      <c r="D47" s="84" t="s">
        <v>176</v>
      </c>
      <c r="E47" s="74" t="s">
        <v>207</v>
      </c>
      <c r="F47" s="75" t="s">
        <v>168</v>
      </c>
      <c r="G47" s="25" t="s">
        <v>169</v>
      </c>
      <c r="H47" s="42" t="s">
        <v>177</v>
      </c>
      <c r="I47" s="43">
        <v>43617</v>
      </c>
      <c r="J47" s="43"/>
    </row>
    <row r="48" spans="1:10" x14ac:dyDescent="0.25">
      <c r="A48" s="72" t="s">
        <v>197</v>
      </c>
      <c r="B48" s="25" t="s">
        <v>86</v>
      </c>
      <c r="C48" s="84" t="s">
        <v>173</v>
      </c>
      <c r="D48" s="84" t="s">
        <v>174</v>
      </c>
      <c r="E48" s="42" t="s">
        <v>175</v>
      </c>
      <c r="F48" s="129" t="s">
        <v>170</v>
      </c>
      <c r="G48" s="42" t="s">
        <v>171</v>
      </c>
      <c r="H48" s="42" t="s">
        <v>269</v>
      </c>
      <c r="I48" s="43">
        <v>43617</v>
      </c>
      <c r="J48" s="77"/>
    </row>
    <row r="49" spans="1:10" x14ac:dyDescent="0.25">
      <c r="A49" s="72" t="s">
        <v>197</v>
      </c>
      <c r="B49" s="25" t="s">
        <v>86</v>
      </c>
      <c r="C49" s="84" t="s">
        <v>92</v>
      </c>
      <c r="D49" s="84" t="s">
        <v>93</v>
      </c>
      <c r="E49" s="74" t="s">
        <v>141</v>
      </c>
      <c r="F49" s="79" t="s">
        <v>91</v>
      </c>
      <c r="G49" s="25" t="s">
        <v>97</v>
      </c>
      <c r="H49" s="42" t="s">
        <v>167</v>
      </c>
      <c r="I49" s="43">
        <v>43344</v>
      </c>
      <c r="J49" s="77"/>
    </row>
    <row r="50" spans="1:10" x14ac:dyDescent="0.25">
      <c r="A50" s="72" t="s">
        <v>198</v>
      </c>
      <c r="B50" s="25" t="s">
        <v>98</v>
      </c>
      <c r="C50" s="84" t="s">
        <v>40</v>
      </c>
      <c r="D50" s="84" t="s">
        <v>41</v>
      </c>
      <c r="E50" s="74" t="s">
        <v>142</v>
      </c>
      <c r="F50" s="79" t="s">
        <v>205</v>
      </c>
      <c r="G50" s="25" t="s">
        <v>108</v>
      </c>
      <c r="H50" s="42" t="s">
        <v>152</v>
      </c>
      <c r="I50" s="43">
        <v>42679</v>
      </c>
      <c r="J50" s="77"/>
    </row>
    <row r="51" spans="1:10" x14ac:dyDescent="0.25">
      <c r="A51" s="72" t="s">
        <v>155</v>
      </c>
      <c r="B51" s="25" t="s">
        <v>98</v>
      </c>
      <c r="C51" s="84" t="s">
        <v>40</v>
      </c>
      <c r="D51" s="84" t="s">
        <v>41</v>
      </c>
      <c r="E51" s="74" t="s">
        <v>143</v>
      </c>
      <c r="F51" s="75" t="s">
        <v>99</v>
      </c>
      <c r="G51" s="25" t="s">
        <v>103</v>
      </c>
      <c r="H51" s="42" t="s">
        <v>152</v>
      </c>
      <c r="I51" s="43">
        <v>42679</v>
      </c>
      <c r="J51" s="77"/>
    </row>
    <row r="52" spans="1:10" s="20" customFormat="1" x14ac:dyDescent="0.25">
      <c r="A52" s="17" t="s">
        <v>154</v>
      </c>
      <c r="B52" s="26" t="s">
        <v>98</v>
      </c>
      <c r="C52" s="18" t="s">
        <v>40</v>
      </c>
      <c r="D52" s="18" t="s">
        <v>41</v>
      </c>
      <c r="E52" s="27" t="s">
        <v>144</v>
      </c>
      <c r="F52" s="21" t="s">
        <v>100</v>
      </c>
      <c r="G52" s="26" t="s">
        <v>104</v>
      </c>
      <c r="H52" s="37" t="s">
        <v>152</v>
      </c>
      <c r="I52" s="38">
        <v>42679</v>
      </c>
      <c r="J52" s="41"/>
    </row>
    <row r="53" spans="1:10" x14ac:dyDescent="0.25">
      <c r="A53" s="72" t="s">
        <v>154</v>
      </c>
      <c r="B53" s="25" t="s">
        <v>98</v>
      </c>
      <c r="C53" s="84" t="s">
        <v>160</v>
      </c>
      <c r="D53" s="84" t="s">
        <v>161</v>
      </c>
      <c r="E53" s="74" t="s">
        <v>148</v>
      </c>
      <c r="F53" s="79" t="s">
        <v>146</v>
      </c>
      <c r="G53" s="25" t="s">
        <v>147</v>
      </c>
      <c r="H53" s="42" t="s">
        <v>162</v>
      </c>
      <c r="I53" s="43">
        <v>43586</v>
      </c>
      <c r="J53" s="77"/>
    </row>
    <row r="54" spans="1:10" x14ac:dyDescent="0.25">
      <c r="A54" s="72" t="s">
        <v>198</v>
      </c>
      <c r="B54" s="25" t="s">
        <v>98</v>
      </c>
      <c r="C54" s="84" t="s">
        <v>109</v>
      </c>
      <c r="D54" s="84" t="s">
        <v>110</v>
      </c>
      <c r="E54" s="74" t="s">
        <v>145</v>
      </c>
      <c r="F54" s="75" t="s">
        <v>206</v>
      </c>
      <c r="G54" s="25" t="s">
        <v>105</v>
      </c>
      <c r="H54" s="42" t="s">
        <v>163</v>
      </c>
      <c r="I54" s="43">
        <v>43556</v>
      </c>
      <c r="J54" s="77"/>
    </row>
    <row r="55" spans="1:10" x14ac:dyDescent="0.25">
      <c r="A55" s="72" t="s">
        <v>198</v>
      </c>
      <c r="B55" s="25" t="s">
        <v>98</v>
      </c>
      <c r="C55" s="84" t="s">
        <v>111</v>
      </c>
      <c r="D55" s="84" t="s">
        <v>112</v>
      </c>
      <c r="E55" s="74" t="s">
        <v>149</v>
      </c>
      <c r="F55" s="75" t="s">
        <v>101</v>
      </c>
      <c r="G55" s="25" t="s">
        <v>106</v>
      </c>
      <c r="H55" s="42" t="s">
        <v>158</v>
      </c>
      <c r="I55" s="43">
        <v>42856</v>
      </c>
      <c r="J55" s="77"/>
    </row>
    <row r="56" spans="1:10" x14ac:dyDescent="0.25">
      <c r="A56" s="72" t="s">
        <v>198</v>
      </c>
      <c r="B56" s="25" t="s">
        <v>98</v>
      </c>
      <c r="C56" s="84" t="s">
        <v>40</v>
      </c>
      <c r="D56" s="84" t="s">
        <v>41</v>
      </c>
      <c r="E56" s="74" t="s">
        <v>150</v>
      </c>
      <c r="F56" s="79" t="s">
        <v>102</v>
      </c>
      <c r="G56" s="25" t="s">
        <v>107</v>
      </c>
      <c r="H56" s="42" t="s">
        <v>152</v>
      </c>
      <c r="I56" s="43">
        <v>42679</v>
      </c>
      <c r="J56" s="77"/>
    </row>
    <row r="57" spans="1:10" ht="16.5" customHeight="1" x14ac:dyDescent="0.25"/>
    <row r="58" spans="1:10" x14ac:dyDescent="0.25">
      <c r="A58" s="22" t="s">
        <v>211</v>
      </c>
    </row>
    <row r="59" spans="1:10" ht="12.75" customHeight="1" x14ac:dyDescent="0.25"/>
    <row r="60" spans="1:10" ht="12.75" customHeight="1" x14ac:dyDescent="0.25">
      <c r="A60" s="254" t="s">
        <v>227</v>
      </c>
      <c r="F60" t="s">
        <v>282</v>
      </c>
    </row>
    <row r="61" spans="1:10" ht="12.75" customHeight="1" x14ac:dyDescent="0.25">
      <c r="A61" s="255"/>
    </row>
    <row r="62" spans="1:10" ht="12.75" customHeight="1" x14ac:dyDescent="0.25">
      <c r="A62" s="255"/>
      <c r="F62" s="15" t="s">
        <v>237</v>
      </c>
    </row>
    <row r="63" spans="1:10" ht="12.75" customHeight="1" x14ac:dyDescent="0.25">
      <c r="A63" s="255"/>
    </row>
    <row r="64" spans="1:10" ht="18" customHeight="1" x14ac:dyDescent="0.25">
      <c r="A64" s="255"/>
    </row>
    <row r="65" spans="1:9" ht="3.75" hidden="1" customHeight="1" x14ac:dyDescent="0.25">
      <c r="A65" s="255"/>
    </row>
    <row r="66" spans="1:9" ht="12.75" hidden="1" customHeight="1" x14ac:dyDescent="0.25">
      <c r="A66" s="255"/>
    </row>
    <row r="67" spans="1:9" ht="12.75" hidden="1" customHeight="1" x14ac:dyDescent="0.25">
      <c r="A67" s="255"/>
    </row>
    <row r="68" spans="1:9" ht="6" customHeight="1" x14ac:dyDescent="0.25">
      <c r="A68" s="256"/>
    </row>
    <row r="69" spans="1:9" ht="16.5" customHeight="1" x14ac:dyDescent="0.25"/>
    <row r="70" spans="1:9" ht="36" customHeight="1" x14ac:dyDescent="0.25">
      <c r="A70" s="46" t="s">
        <v>228</v>
      </c>
    </row>
    <row r="71" spans="1:9" x14ac:dyDescent="0.25">
      <c r="I71" s="15"/>
    </row>
    <row r="72" spans="1:9" x14ac:dyDescent="0.25">
      <c r="D72" s="2"/>
      <c r="E72"/>
    </row>
    <row r="73" spans="1:9" ht="73.5" customHeight="1" x14ac:dyDescent="0.25">
      <c r="A73" s="107" t="s">
        <v>283</v>
      </c>
      <c r="D73" s="2"/>
      <c r="E73"/>
    </row>
    <row r="74" spans="1:9" x14ac:dyDescent="0.25">
      <c r="D74" s="2"/>
      <c r="E74"/>
    </row>
    <row r="75" spans="1:9" x14ac:dyDescent="0.25">
      <c r="A75" s="47"/>
    </row>
    <row r="76" spans="1:9" ht="105" x14ac:dyDescent="0.25">
      <c r="A76" s="107" t="s">
        <v>284</v>
      </c>
    </row>
  </sheetData>
  <mergeCells count="4">
    <mergeCell ref="A8:C8"/>
    <mergeCell ref="D8:G8"/>
    <mergeCell ref="H8:J8"/>
    <mergeCell ref="A60:A68"/>
  </mergeCells>
  <pageMargins left="0.25" right="0.25" top="0.75" bottom="0.75" header="0.3" footer="0.3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K76"/>
  <sheetViews>
    <sheetView topLeftCell="A18" zoomScale="90" zoomScaleNormal="90" workbookViewId="0">
      <selection activeCell="A35" sqref="A35"/>
    </sheetView>
  </sheetViews>
  <sheetFormatPr defaultRowHeight="15" x14ac:dyDescent="0.25"/>
  <cols>
    <col min="1" max="1" width="53.5703125" customWidth="1"/>
    <col min="2" max="2" width="7.7109375" customWidth="1"/>
    <col min="3" max="3" width="9.7109375" customWidth="1"/>
    <col min="4" max="4" width="16.42578125" customWidth="1"/>
    <col min="5" max="5" width="15.85546875" style="2" customWidth="1"/>
    <col min="6" max="6" width="30.5703125" customWidth="1"/>
    <col min="7" max="7" width="12.42578125" customWidth="1"/>
    <col min="8" max="8" width="22.5703125" customWidth="1"/>
    <col min="9" max="9" width="11.7109375" customWidth="1"/>
    <col min="10" max="10" width="11.28515625" customWidth="1"/>
    <col min="12" max="12" width="8.140625" customWidth="1"/>
  </cols>
  <sheetData>
    <row r="5" spans="1:10" x14ac:dyDescent="0.25">
      <c r="A5" s="69" t="s">
        <v>179</v>
      </c>
      <c r="B5" s="69" t="s">
        <v>180</v>
      </c>
      <c r="C5" s="69"/>
      <c r="D5" s="69"/>
      <c r="E5" s="69"/>
      <c r="F5" s="69"/>
      <c r="G5" s="69"/>
    </row>
    <row r="6" spans="1:10" ht="15.75" x14ac:dyDescent="0.25">
      <c r="A6" s="1"/>
      <c r="D6" s="4" t="s">
        <v>178</v>
      </c>
      <c r="E6" s="5"/>
      <c r="F6" s="4"/>
    </row>
    <row r="8" spans="1:10" x14ac:dyDescent="0.25">
      <c r="A8" s="250"/>
      <c r="B8" s="250"/>
      <c r="C8" s="250"/>
      <c r="D8" s="250" t="s">
        <v>9</v>
      </c>
      <c r="E8" s="250"/>
      <c r="F8" s="250"/>
      <c r="G8" s="250"/>
      <c r="H8" s="250"/>
      <c r="I8" s="250"/>
      <c r="J8" s="250"/>
    </row>
    <row r="9" spans="1:10" ht="25.5" x14ac:dyDescent="0.25">
      <c r="A9" s="70" t="s">
        <v>0</v>
      </c>
      <c r="B9" s="71" t="s">
        <v>1</v>
      </c>
      <c r="C9" s="71" t="s">
        <v>2</v>
      </c>
      <c r="D9" s="70" t="s">
        <v>3</v>
      </c>
      <c r="E9" s="71" t="s">
        <v>4</v>
      </c>
      <c r="F9" s="71" t="s">
        <v>5</v>
      </c>
      <c r="G9" s="71" t="s">
        <v>6</v>
      </c>
      <c r="H9" s="70" t="s">
        <v>260</v>
      </c>
      <c r="I9" s="71" t="s">
        <v>7</v>
      </c>
      <c r="J9" s="71" t="s">
        <v>8</v>
      </c>
    </row>
    <row r="10" spans="1:10" x14ac:dyDescent="0.25">
      <c r="A10" s="72" t="s">
        <v>13</v>
      </c>
      <c r="B10" s="25" t="s">
        <v>17</v>
      </c>
      <c r="C10" s="25">
        <v>3090</v>
      </c>
      <c r="D10" s="73">
        <v>43487</v>
      </c>
      <c r="E10" s="74" t="s">
        <v>113</v>
      </c>
      <c r="F10" s="75" t="s">
        <v>10</v>
      </c>
      <c r="G10" s="76" t="s">
        <v>30</v>
      </c>
      <c r="H10" s="42" t="s">
        <v>59</v>
      </c>
      <c r="I10" s="43">
        <v>43466</v>
      </c>
      <c r="J10" s="77"/>
    </row>
    <row r="11" spans="1:10" x14ac:dyDescent="0.25">
      <c r="A11" s="78" t="s">
        <v>14</v>
      </c>
      <c r="B11" s="25" t="s">
        <v>19</v>
      </c>
      <c r="C11" s="25">
        <v>2401</v>
      </c>
      <c r="D11" s="73">
        <v>44096</v>
      </c>
      <c r="E11" s="74" t="s">
        <v>114</v>
      </c>
      <c r="F11" s="79" t="s">
        <v>261</v>
      </c>
      <c r="G11" s="76" t="s">
        <v>31</v>
      </c>
      <c r="H11" s="42" t="s">
        <v>210</v>
      </c>
      <c r="I11" s="80">
        <v>44105</v>
      </c>
      <c r="J11" s="81"/>
    </row>
    <row r="12" spans="1:10" ht="15" customHeight="1" x14ac:dyDescent="0.25">
      <c r="A12" s="51" t="s">
        <v>245</v>
      </c>
      <c r="B12" s="26" t="s">
        <v>19</v>
      </c>
      <c r="C12" s="53">
        <v>2568</v>
      </c>
      <c r="D12" s="54">
        <v>44389</v>
      </c>
      <c r="E12" s="27" t="s">
        <v>241</v>
      </c>
      <c r="F12" s="55" t="s">
        <v>240</v>
      </c>
      <c r="G12" s="18" t="s">
        <v>239</v>
      </c>
      <c r="H12" s="27" t="s">
        <v>244</v>
      </c>
      <c r="I12" s="28">
        <v>44378</v>
      </c>
      <c r="J12" s="52"/>
    </row>
    <row r="13" spans="1:10" x14ac:dyDescent="0.25">
      <c r="A13" s="72" t="s">
        <v>15</v>
      </c>
      <c r="B13" s="25" t="s">
        <v>20</v>
      </c>
      <c r="C13" s="25">
        <v>2403</v>
      </c>
      <c r="D13" s="73">
        <v>44096</v>
      </c>
      <c r="E13" s="74" t="s">
        <v>209</v>
      </c>
      <c r="F13" s="79" t="s">
        <v>208</v>
      </c>
      <c r="G13" s="82" t="s">
        <v>212</v>
      </c>
      <c r="H13" s="42" t="s">
        <v>210</v>
      </c>
      <c r="I13" s="43">
        <v>44105</v>
      </c>
      <c r="J13" s="81"/>
    </row>
    <row r="14" spans="1:10" x14ac:dyDescent="0.25">
      <c r="A14" s="50" t="s">
        <v>230</v>
      </c>
      <c r="B14" s="56" t="s">
        <v>226</v>
      </c>
      <c r="C14" s="56">
        <v>594</v>
      </c>
      <c r="D14" s="57">
        <v>44242</v>
      </c>
      <c r="E14" s="58" t="s">
        <v>115</v>
      </c>
      <c r="F14" s="59" t="s">
        <v>11</v>
      </c>
      <c r="G14" s="60" t="s">
        <v>32</v>
      </c>
      <c r="H14" s="61" t="s">
        <v>225</v>
      </c>
      <c r="I14" s="62">
        <v>44243</v>
      </c>
      <c r="J14" s="83"/>
    </row>
    <row r="15" spans="1:10" x14ac:dyDescent="0.25">
      <c r="A15" s="72" t="s">
        <v>16</v>
      </c>
      <c r="B15" s="25" t="s">
        <v>21</v>
      </c>
      <c r="C15" s="25">
        <v>3095</v>
      </c>
      <c r="D15" s="73">
        <v>43487</v>
      </c>
      <c r="E15" s="74" t="s">
        <v>116</v>
      </c>
      <c r="F15" s="75" t="s">
        <v>12</v>
      </c>
      <c r="G15" s="82" t="s">
        <v>33</v>
      </c>
      <c r="H15" s="42" t="s">
        <v>59</v>
      </c>
      <c r="I15" s="43">
        <v>43466</v>
      </c>
      <c r="J15" s="77"/>
    </row>
    <row r="16" spans="1:10" x14ac:dyDescent="0.25">
      <c r="A16" s="50" t="s">
        <v>231</v>
      </c>
      <c r="B16" s="56" t="s">
        <v>192</v>
      </c>
      <c r="C16" s="56">
        <v>592</v>
      </c>
      <c r="D16" s="57">
        <v>44242</v>
      </c>
      <c r="E16" s="58" t="s">
        <v>195</v>
      </c>
      <c r="F16" s="63" t="s">
        <v>193</v>
      </c>
      <c r="G16" s="58" t="s">
        <v>194</v>
      </c>
      <c r="H16" s="61" t="s">
        <v>225</v>
      </c>
      <c r="I16" s="62">
        <v>44243</v>
      </c>
      <c r="J16" s="77"/>
    </row>
    <row r="17" spans="1:10" x14ac:dyDescent="0.25">
      <c r="A17" s="72" t="s">
        <v>22</v>
      </c>
      <c r="B17" s="25" t="s">
        <v>23</v>
      </c>
      <c r="C17" s="25">
        <v>3703</v>
      </c>
      <c r="D17" s="73">
        <v>43509</v>
      </c>
      <c r="E17" s="74" t="s">
        <v>117</v>
      </c>
      <c r="F17" s="75" t="s">
        <v>26</v>
      </c>
      <c r="G17" s="76" t="s">
        <v>34</v>
      </c>
      <c r="H17" s="42" t="s">
        <v>59</v>
      </c>
      <c r="I17" s="43">
        <v>43466</v>
      </c>
      <c r="J17" s="77"/>
    </row>
    <row r="18" spans="1:10" x14ac:dyDescent="0.25">
      <c r="A18" s="72" t="s">
        <v>24</v>
      </c>
      <c r="B18" s="25" t="s">
        <v>23</v>
      </c>
      <c r="C18" s="25">
        <v>3097</v>
      </c>
      <c r="D18" s="73">
        <v>43487</v>
      </c>
      <c r="E18" s="74" t="s">
        <v>118</v>
      </c>
      <c r="F18" s="75" t="s">
        <v>27</v>
      </c>
      <c r="G18" s="76" t="s">
        <v>35</v>
      </c>
      <c r="H18" s="42" t="s">
        <v>59</v>
      </c>
      <c r="I18" s="43">
        <v>43466</v>
      </c>
      <c r="J18" s="77"/>
    </row>
    <row r="19" spans="1:10" x14ac:dyDescent="0.25">
      <c r="A19" s="72" t="s">
        <v>25</v>
      </c>
      <c r="B19" s="25" t="s">
        <v>23</v>
      </c>
      <c r="C19" s="25">
        <v>3096</v>
      </c>
      <c r="D19" s="73">
        <v>43487</v>
      </c>
      <c r="E19" s="74" t="s">
        <v>119</v>
      </c>
      <c r="F19" s="75" t="s">
        <v>28</v>
      </c>
      <c r="G19" s="76" t="s">
        <v>36</v>
      </c>
      <c r="H19" s="42" t="s">
        <v>59</v>
      </c>
      <c r="I19" s="43">
        <v>43466</v>
      </c>
      <c r="J19" s="77"/>
    </row>
    <row r="20" spans="1:10" x14ac:dyDescent="0.25">
      <c r="A20" s="72" t="s">
        <v>232</v>
      </c>
      <c r="B20" s="25" t="s">
        <v>18</v>
      </c>
      <c r="C20" s="25">
        <v>3704</v>
      </c>
      <c r="D20" s="73">
        <v>43509</v>
      </c>
      <c r="E20" s="74" t="s">
        <v>120</v>
      </c>
      <c r="F20" s="75" t="s">
        <v>29</v>
      </c>
      <c r="G20" s="76" t="s">
        <v>37</v>
      </c>
      <c r="H20" s="42" t="s">
        <v>59</v>
      </c>
      <c r="I20" s="43">
        <v>43466</v>
      </c>
      <c r="J20" s="77"/>
    </row>
    <row r="21" spans="1:10" x14ac:dyDescent="0.25">
      <c r="A21" s="72" t="s">
        <v>151</v>
      </c>
      <c r="B21" s="25" t="s">
        <v>38</v>
      </c>
      <c r="C21" s="84" t="s">
        <v>40</v>
      </c>
      <c r="D21" s="84" t="s">
        <v>41</v>
      </c>
      <c r="E21" s="74" t="s">
        <v>121</v>
      </c>
      <c r="F21" s="79" t="s">
        <v>44</v>
      </c>
      <c r="G21" s="25" t="s">
        <v>47</v>
      </c>
      <c r="H21" s="42" t="s">
        <v>152</v>
      </c>
      <c r="I21" s="43">
        <v>42679</v>
      </c>
      <c r="J21" s="77"/>
    </row>
    <row r="22" spans="1:10" x14ac:dyDescent="0.25">
      <c r="A22" s="72" t="s">
        <v>153</v>
      </c>
      <c r="B22" s="25" t="s">
        <v>38</v>
      </c>
      <c r="C22" s="84" t="s">
        <v>40</v>
      </c>
      <c r="D22" s="84" t="s">
        <v>41</v>
      </c>
      <c r="E22" s="74" t="s">
        <v>122</v>
      </c>
      <c r="F22" s="79" t="s">
        <v>45</v>
      </c>
      <c r="G22" s="25" t="s">
        <v>48</v>
      </c>
      <c r="H22" s="42" t="s">
        <v>152</v>
      </c>
      <c r="I22" s="43">
        <v>42679</v>
      </c>
      <c r="J22" s="77"/>
    </row>
    <row r="23" spans="1:10" x14ac:dyDescent="0.25">
      <c r="A23" s="72" t="s">
        <v>39</v>
      </c>
      <c r="B23" s="25" t="s">
        <v>38</v>
      </c>
      <c r="C23" s="84" t="s">
        <v>42</v>
      </c>
      <c r="D23" s="84" t="s">
        <v>43</v>
      </c>
      <c r="E23" s="74" t="s">
        <v>123</v>
      </c>
      <c r="F23" s="79" t="s">
        <v>46</v>
      </c>
      <c r="G23" s="25" t="s">
        <v>49</v>
      </c>
      <c r="H23" s="42" t="s">
        <v>156</v>
      </c>
      <c r="I23" s="43">
        <v>42795</v>
      </c>
      <c r="J23" s="77"/>
    </row>
    <row r="24" spans="1:10" x14ac:dyDescent="0.25">
      <c r="A24" s="72" t="s">
        <v>223</v>
      </c>
      <c r="B24" s="25" t="s">
        <v>38</v>
      </c>
      <c r="C24" s="84" t="s">
        <v>50</v>
      </c>
      <c r="D24" s="84" t="s">
        <v>51</v>
      </c>
      <c r="E24" s="74" t="s">
        <v>124</v>
      </c>
      <c r="F24" s="79" t="s">
        <v>52</v>
      </c>
      <c r="G24" s="25" t="s">
        <v>53</v>
      </c>
      <c r="H24" s="42" t="s">
        <v>159</v>
      </c>
      <c r="I24" s="43">
        <v>43221</v>
      </c>
      <c r="J24" s="77"/>
    </row>
    <row r="25" spans="1:10" s="20" customFormat="1" x14ac:dyDescent="0.25">
      <c r="A25" s="17" t="s">
        <v>229</v>
      </c>
      <c r="B25" s="26" t="s">
        <v>38</v>
      </c>
      <c r="C25" s="27" t="s">
        <v>199</v>
      </c>
      <c r="D25" s="28" t="s">
        <v>200</v>
      </c>
      <c r="E25" s="27" t="s">
        <v>202</v>
      </c>
      <c r="F25" s="21" t="s">
        <v>203</v>
      </c>
      <c r="G25" s="27" t="s">
        <v>204</v>
      </c>
      <c r="H25" s="37" t="s">
        <v>201</v>
      </c>
      <c r="I25" s="38">
        <v>43952</v>
      </c>
      <c r="J25" s="39"/>
    </row>
    <row r="26" spans="1:10" x14ac:dyDescent="0.25">
      <c r="A26" s="72" t="s">
        <v>213</v>
      </c>
      <c r="B26" s="25" t="s">
        <v>38</v>
      </c>
      <c r="C26" s="84" t="s">
        <v>173</v>
      </c>
      <c r="D26" s="84" t="s">
        <v>174</v>
      </c>
      <c r="E26" s="74" t="s">
        <v>140</v>
      </c>
      <c r="F26" s="79" t="s">
        <v>90</v>
      </c>
      <c r="G26" s="85" t="s">
        <v>96</v>
      </c>
      <c r="H26" s="42" t="s">
        <v>172</v>
      </c>
      <c r="I26" s="43">
        <v>43617</v>
      </c>
      <c r="J26" s="77"/>
    </row>
    <row r="27" spans="1:10" x14ac:dyDescent="0.25">
      <c r="A27" s="86" t="s">
        <v>262</v>
      </c>
      <c r="B27" s="87" t="s">
        <v>38</v>
      </c>
      <c r="C27" s="88" t="s">
        <v>40</v>
      </c>
      <c r="D27" s="88" t="s">
        <v>41</v>
      </c>
      <c r="E27" s="89" t="s">
        <v>263</v>
      </c>
      <c r="F27" s="90" t="s">
        <v>264</v>
      </c>
      <c r="G27" s="87" t="s">
        <v>265</v>
      </c>
      <c r="H27" s="89" t="s">
        <v>152</v>
      </c>
      <c r="I27" s="91">
        <v>42679</v>
      </c>
      <c r="J27" s="92">
        <v>44408</v>
      </c>
    </row>
    <row r="28" spans="1:10" x14ac:dyDescent="0.25">
      <c r="A28" s="93" t="s">
        <v>266</v>
      </c>
      <c r="B28" s="94" t="s">
        <v>38</v>
      </c>
      <c r="C28" s="95" t="s">
        <v>253</v>
      </c>
      <c r="D28" s="95" t="s">
        <v>252</v>
      </c>
      <c r="E28" s="96" t="s">
        <v>175</v>
      </c>
      <c r="F28" s="97" t="s">
        <v>170</v>
      </c>
      <c r="G28" s="96" t="s">
        <v>171</v>
      </c>
      <c r="H28" s="98" t="s">
        <v>247</v>
      </c>
      <c r="I28" s="80">
        <v>44409</v>
      </c>
      <c r="J28" s="77"/>
    </row>
    <row r="29" spans="1:10" x14ac:dyDescent="0.25">
      <c r="A29" s="72" t="s">
        <v>221</v>
      </c>
      <c r="B29" s="25" t="s">
        <v>38</v>
      </c>
      <c r="C29" s="84" t="s">
        <v>40</v>
      </c>
      <c r="D29" s="84" t="s">
        <v>41</v>
      </c>
      <c r="E29" s="74" t="s">
        <v>125</v>
      </c>
      <c r="F29" s="79" t="s">
        <v>54</v>
      </c>
      <c r="G29" s="25" t="s">
        <v>55</v>
      </c>
      <c r="H29" s="42" t="s">
        <v>152</v>
      </c>
      <c r="I29" s="43">
        <v>42679</v>
      </c>
      <c r="J29" s="77"/>
    </row>
    <row r="30" spans="1:10" x14ac:dyDescent="0.25">
      <c r="A30" s="72" t="s">
        <v>222</v>
      </c>
      <c r="B30" s="25" t="s">
        <v>38</v>
      </c>
      <c r="C30" s="84" t="s">
        <v>56</v>
      </c>
      <c r="D30" s="84" t="s">
        <v>57</v>
      </c>
      <c r="E30" s="74" t="s">
        <v>126</v>
      </c>
      <c r="F30" s="79" t="s">
        <v>58</v>
      </c>
      <c r="G30" s="25" t="s">
        <v>224</v>
      </c>
      <c r="H30" s="42" t="s">
        <v>164</v>
      </c>
      <c r="I30" s="43">
        <v>43525</v>
      </c>
      <c r="J30" s="77"/>
    </row>
    <row r="31" spans="1:10" x14ac:dyDescent="0.25">
      <c r="A31" s="72" t="s">
        <v>220</v>
      </c>
      <c r="B31" s="25" t="s">
        <v>38</v>
      </c>
      <c r="C31" s="84" t="s">
        <v>40</v>
      </c>
      <c r="D31" s="84" t="s">
        <v>41</v>
      </c>
      <c r="E31" s="74" t="s">
        <v>127</v>
      </c>
      <c r="F31" s="79" t="s">
        <v>60</v>
      </c>
      <c r="G31" s="25" t="s">
        <v>61</v>
      </c>
      <c r="H31" s="42" t="s">
        <v>152</v>
      </c>
      <c r="I31" s="43">
        <v>42679</v>
      </c>
      <c r="J31" s="77"/>
    </row>
    <row r="32" spans="1:10" s="20" customFormat="1" x14ac:dyDescent="0.25">
      <c r="A32" s="17" t="s">
        <v>242</v>
      </c>
      <c r="B32" s="26" t="s">
        <v>38</v>
      </c>
      <c r="C32" s="18" t="s">
        <v>42</v>
      </c>
      <c r="D32" s="18" t="s">
        <v>43</v>
      </c>
      <c r="E32" s="27" t="s">
        <v>128</v>
      </c>
      <c r="F32" s="19" t="s">
        <v>62</v>
      </c>
      <c r="G32" s="18" t="s">
        <v>70</v>
      </c>
      <c r="H32" s="37" t="s">
        <v>156</v>
      </c>
      <c r="I32" s="38">
        <v>42795</v>
      </c>
      <c r="J32" s="41"/>
    </row>
    <row r="33" spans="1:11" x14ac:dyDescent="0.25">
      <c r="A33" s="72" t="s">
        <v>246</v>
      </c>
      <c r="B33" s="25" t="s">
        <v>38</v>
      </c>
      <c r="C33" s="84" t="s">
        <v>42</v>
      </c>
      <c r="D33" s="84" t="s">
        <v>233</v>
      </c>
      <c r="E33" s="65" t="s">
        <v>238</v>
      </c>
      <c r="F33" s="79" t="s">
        <v>234</v>
      </c>
      <c r="G33" s="25" t="s">
        <v>235</v>
      </c>
      <c r="H33" s="74" t="s">
        <v>236</v>
      </c>
      <c r="I33" s="99">
        <v>44270</v>
      </c>
      <c r="J33" s="100"/>
    </row>
    <row r="34" spans="1:11" x14ac:dyDescent="0.25">
      <c r="A34" s="72" t="s">
        <v>243</v>
      </c>
      <c r="B34" s="25" t="s">
        <v>38</v>
      </c>
      <c r="C34" s="84" t="s">
        <v>40</v>
      </c>
      <c r="D34" s="84" t="s">
        <v>41</v>
      </c>
      <c r="E34" s="74" t="s">
        <v>129</v>
      </c>
      <c r="F34" s="79" t="s">
        <v>63</v>
      </c>
      <c r="G34" s="25" t="s">
        <v>71</v>
      </c>
      <c r="H34" s="42" t="s">
        <v>152</v>
      </c>
      <c r="I34" s="43">
        <v>42679</v>
      </c>
      <c r="J34" s="77"/>
    </row>
    <row r="35" spans="1:11" x14ac:dyDescent="0.25">
      <c r="A35" s="72" t="s">
        <v>267</v>
      </c>
      <c r="B35" s="25" t="s">
        <v>38</v>
      </c>
      <c r="C35" s="84" t="s">
        <v>40</v>
      </c>
      <c r="D35" s="84" t="s">
        <v>41</v>
      </c>
      <c r="E35" s="74" t="s">
        <v>130</v>
      </c>
      <c r="F35" s="79" t="s">
        <v>64</v>
      </c>
      <c r="G35" s="25" t="s">
        <v>72</v>
      </c>
      <c r="H35" s="42" t="s">
        <v>152</v>
      </c>
      <c r="I35" s="43">
        <v>42679</v>
      </c>
      <c r="J35" s="77"/>
    </row>
    <row r="36" spans="1:11" x14ac:dyDescent="0.25">
      <c r="A36" s="72" t="s">
        <v>215</v>
      </c>
      <c r="B36" s="25" t="s">
        <v>38</v>
      </c>
      <c r="C36" s="84" t="s">
        <v>50</v>
      </c>
      <c r="D36" s="84" t="s">
        <v>41</v>
      </c>
      <c r="E36" s="74" t="s">
        <v>183</v>
      </c>
      <c r="F36" s="79" t="s">
        <v>184</v>
      </c>
      <c r="G36" s="25" t="s">
        <v>181</v>
      </c>
      <c r="H36" s="42" t="s">
        <v>182</v>
      </c>
      <c r="I36" s="43">
        <v>43678</v>
      </c>
      <c r="J36" s="77"/>
    </row>
    <row r="37" spans="1:11" x14ac:dyDescent="0.25">
      <c r="A37" s="72" t="s">
        <v>216</v>
      </c>
      <c r="B37" s="25" t="s">
        <v>38</v>
      </c>
      <c r="C37" s="84" t="s">
        <v>40</v>
      </c>
      <c r="D37" s="84" t="s">
        <v>41</v>
      </c>
      <c r="E37" s="74" t="s">
        <v>131</v>
      </c>
      <c r="F37" s="79" t="s">
        <v>65</v>
      </c>
      <c r="G37" s="25" t="s">
        <v>73</v>
      </c>
      <c r="H37" s="42" t="s">
        <v>152</v>
      </c>
      <c r="I37" s="43">
        <v>42679</v>
      </c>
      <c r="J37" s="77"/>
    </row>
    <row r="38" spans="1:11" x14ac:dyDescent="0.25">
      <c r="A38" s="72" t="s">
        <v>217</v>
      </c>
      <c r="B38" s="25" t="s">
        <v>38</v>
      </c>
      <c r="C38" s="84" t="s">
        <v>40</v>
      </c>
      <c r="D38" s="84" t="s">
        <v>41</v>
      </c>
      <c r="E38" s="74" t="s">
        <v>132</v>
      </c>
      <c r="F38" s="75" t="s">
        <v>66</v>
      </c>
      <c r="G38" s="25" t="s">
        <v>74</v>
      </c>
      <c r="H38" s="42" t="s">
        <v>152</v>
      </c>
      <c r="I38" s="43">
        <v>42679</v>
      </c>
      <c r="J38" s="77"/>
    </row>
    <row r="39" spans="1:11" x14ac:dyDescent="0.25">
      <c r="A39" s="72" t="s">
        <v>218</v>
      </c>
      <c r="B39" s="25" t="s">
        <v>38</v>
      </c>
      <c r="C39" s="84" t="s">
        <v>40</v>
      </c>
      <c r="D39" s="84" t="s">
        <v>41</v>
      </c>
      <c r="E39" s="74" t="s">
        <v>133</v>
      </c>
      <c r="F39" s="79" t="s">
        <v>67</v>
      </c>
      <c r="G39" s="25" t="s">
        <v>75</v>
      </c>
      <c r="H39" s="42" t="s">
        <v>152</v>
      </c>
      <c r="I39" s="43">
        <v>42679</v>
      </c>
      <c r="J39" s="77"/>
    </row>
    <row r="40" spans="1:11" x14ac:dyDescent="0.25">
      <c r="A40" s="72" t="s">
        <v>219</v>
      </c>
      <c r="B40" s="25" t="s">
        <v>38</v>
      </c>
      <c r="C40" s="84" t="s">
        <v>40</v>
      </c>
      <c r="D40" s="84" t="s">
        <v>41</v>
      </c>
      <c r="E40" s="74" t="s">
        <v>134</v>
      </c>
      <c r="F40" s="79" t="s">
        <v>68</v>
      </c>
      <c r="G40" s="25" t="s">
        <v>76</v>
      </c>
      <c r="H40" s="42" t="s">
        <v>152</v>
      </c>
      <c r="I40" s="43">
        <v>42679</v>
      </c>
      <c r="J40" s="77"/>
    </row>
    <row r="41" spans="1:11" x14ac:dyDescent="0.25">
      <c r="A41" s="72" t="s">
        <v>214</v>
      </c>
      <c r="B41" s="25" t="s">
        <v>38</v>
      </c>
      <c r="C41" s="84" t="s">
        <v>40</v>
      </c>
      <c r="D41" s="84" t="s">
        <v>41</v>
      </c>
      <c r="E41" s="74" t="s">
        <v>135</v>
      </c>
      <c r="F41" s="75" t="s">
        <v>69</v>
      </c>
      <c r="G41" s="25" t="s">
        <v>77</v>
      </c>
      <c r="H41" s="42" t="s">
        <v>152</v>
      </c>
      <c r="I41" s="43">
        <v>42679</v>
      </c>
      <c r="J41" s="77"/>
    </row>
    <row r="42" spans="1:11" x14ac:dyDescent="0.25">
      <c r="A42" s="72" t="s">
        <v>78</v>
      </c>
      <c r="B42" s="25" t="s">
        <v>79</v>
      </c>
      <c r="C42" s="29" t="s">
        <v>187</v>
      </c>
      <c r="D42" s="29" t="s">
        <v>188</v>
      </c>
      <c r="E42" s="29" t="s">
        <v>190</v>
      </c>
      <c r="F42" s="101" t="s">
        <v>185</v>
      </c>
      <c r="G42" s="25" t="s">
        <v>189</v>
      </c>
      <c r="H42" s="42" t="s">
        <v>191</v>
      </c>
      <c r="I42" s="43">
        <v>43739</v>
      </c>
      <c r="J42" s="77"/>
    </row>
    <row r="43" spans="1:11" x14ac:dyDescent="0.25">
      <c r="A43" s="72" t="s">
        <v>83</v>
      </c>
      <c r="B43" s="25" t="s">
        <v>79</v>
      </c>
      <c r="C43" s="84" t="s">
        <v>40</v>
      </c>
      <c r="D43" s="84" t="s">
        <v>41</v>
      </c>
      <c r="E43" s="74" t="s">
        <v>137</v>
      </c>
      <c r="F43" s="79" t="s">
        <v>84</v>
      </c>
      <c r="G43" s="102" t="s">
        <v>85</v>
      </c>
      <c r="H43" s="42" t="s">
        <v>152</v>
      </c>
      <c r="I43" s="43">
        <v>42679</v>
      </c>
      <c r="J43" s="77"/>
    </row>
    <row r="44" spans="1:11" x14ac:dyDescent="0.25">
      <c r="A44" s="72" t="s">
        <v>186</v>
      </c>
      <c r="B44" s="25" t="s">
        <v>79</v>
      </c>
      <c r="C44" s="84" t="s">
        <v>81</v>
      </c>
      <c r="D44" s="84" t="s">
        <v>82</v>
      </c>
      <c r="E44" s="74" t="s">
        <v>136</v>
      </c>
      <c r="F44" s="103" t="s">
        <v>165</v>
      </c>
      <c r="G44" s="25" t="s">
        <v>80</v>
      </c>
      <c r="H44" s="42" t="s">
        <v>166</v>
      </c>
      <c r="I44" s="43">
        <v>43586</v>
      </c>
      <c r="J44" s="80"/>
    </row>
    <row r="45" spans="1:11" x14ac:dyDescent="0.25">
      <c r="A45" s="72" t="s">
        <v>196</v>
      </c>
      <c r="B45" s="25" t="s">
        <v>86</v>
      </c>
      <c r="C45" s="84" t="s">
        <v>40</v>
      </c>
      <c r="D45" s="84" t="s">
        <v>41</v>
      </c>
      <c r="E45" s="74" t="s">
        <v>138</v>
      </c>
      <c r="F45" s="79" t="s">
        <v>88</v>
      </c>
      <c r="G45" s="25" t="s">
        <v>94</v>
      </c>
      <c r="H45" s="42" t="s">
        <v>152</v>
      </c>
      <c r="I45" s="43">
        <v>42679</v>
      </c>
      <c r="J45" s="42"/>
    </row>
    <row r="46" spans="1:11" x14ac:dyDescent="0.25">
      <c r="A46" s="72" t="s">
        <v>87</v>
      </c>
      <c r="B46" s="25" t="s">
        <v>86</v>
      </c>
      <c r="C46" s="84" t="s">
        <v>40</v>
      </c>
      <c r="D46" s="84" t="s">
        <v>41</v>
      </c>
      <c r="E46" s="74" t="s">
        <v>139</v>
      </c>
      <c r="F46" s="79" t="s">
        <v>89</v>
      </c>
      <c r="G46" s="25" t="s">
        <v>95</v>
      </c>
      <c r="H46" s="42" t="s">
        <v>157</v>
      </c>
      <c r="I46" s="43">
        <v>42679</v>
      </c>
      <c r="J46" s="42"/>
    </row>
    <row r="47" spans="1:11" x14ac:dyDescent="0.25">
      <c r="A47" s="72" t="s">
        <v>87</v>
      </c>
      <c r="B47" s="25" t="s">
        <v>86</v>
      </c>
      <c r="C47" s="84" t="s">
        <v>111</v>
      </c>
      <c r="D47" s="84" t="s">
        <v>176</v>
      </c>
      <c r="E47" s="74" t="s">
        <v>207</v>
      </c>
      <c r="F47" s="75" t="s">
        <v>168</v>
      </c>
      <c r="G47" s="25" t="s">
        <v>169</v>
      </c>
      <c r="H47" s="42" t="s">
        <v>177</v>
      </c>
      <c r="I47" s="43">
        <v>43617</v>
      </c>
      <c r="J47" s="43"/>
    </row>
    <row r="48" spans="1:11" x14ac:dyDescent="0.25">
      <c r="A48" s="86" t="s">
        <v>268</v>
      </c>
      <c r="B48" s="87" t="s">
        <v>86</v>
      </c>
      <c r="C48" s="88" t="s">
        <v>173</v>
      </c>
      <c r="D48" s="88" t="s">
        <v>174</v>
      </c>
      <c r="E48" s="89" t="s">
        <v>175</v>
      </c>
      <c r="F48" s="104" t="s">
        <v>170</v>
      </c>
      <c r="G48" s="89" t="s">
        <v>171</v>
      </c>
      <c r="H48" s="89" t="s">
        <v>269</v>
      </c>
      <c r="I48" s="91">
        <v>43617</v>
      </c>
      <c r="J48" s="92">
        <v>44408</v>
      </c>
      <c r="K48" s="105"/>
    </row>
    <row r="49" spans="1:10" x14ac:dyDescent="0.25">
      <c r="A49" s="93" t="s">
        <v>270</v>
      </c>
      <c r="B49" s="94" t="s">
        <v>86</v>
      </c>
      <c r="C49" s="95" t="s">
        <v>251</v>
      </c>
      <c r="D49" s="95" t="s">
        <v>252</v>
      </c>
      <c r="E49" s="98" t="s">
        <v>254</v>
      </c>
      <c r="F49" s="106" t="s">
        <v>248</v>
      </c>
      <c r="G49" s="98" t="s">
        <v>249</v>
      </c>
      <c r="H49" s="98" t="s">
        <v>250</v>
      </c>
      <c r="I49" s="80">
        <v>44409</v>
      </c>
      <c r="J49" s="77"/>
    </row>
    <row r="50" spans="1:10" x14ac:dyDescent="0.25">
      <c r="A50" s="72" t="s">
        <v>197</v>
      </c>
      <c r="B50" s="25" t="s">
        <v>86</v>
      </c>
      <c r="C50" s="84" t="s">
        <v>92</v>
      </c>
      <c r="D50" s="84" t="s">
        <v>93</v>
      </c>
      <c r="E50" s="74" t="s">
        <v>141</v>
      </c>
      <c r="F50" s="79" t="s">
        <v>91</v>
      </c>
      <c r="G50" s="25" t="s">
        <v>97</v>
      </c>
      <c r="H50" s="42" t="s">
        <v>167</v>
      </c>
      <c r="I50" s="43">
        <v>43344</v>
      </c>
      <c r="J50" s="77"/>
    </row>
    <row r="51" spans="1:10" s="20" customFormat="1" x14ac:dyDescent="0.25">
      <c r="A51" s="72" t="s">
        <v>198</v>
      </c>
      <c r="B51" s="25" t="s">
        <v>98</v>
      </c>
      <c r="C51" s="84" t="s">
        <v>40</v>
      </c>
      <c r="D51" s="84" t="s">
        <v>41</v>
      </c>
      <c r="E51" s="74" t="s">
        <v>142</v>
      </c>
      <c r="F51" s="79" t="s">
        <v>205</v>
      </c>
      <c r="G51" s="25" t="s">
        <v>108</v>
      </c>
      <c r="H51" s="42" t="s">
        <v>152</v>
      </c>
      <c r="I51" s="43">
        <v>42679</v>
      </c>
      <c r="J51" s="77"/>
    </row>
    <row r="52" spans="1:10" x14ac:dyDescent="0.25">
      <c r="A52" s="72" t="s">
        <v>155</v>
      </c>
      <c r="B52" s="25" t="s">
        <v>98</v>
      </c>
      <c r="C52" s="84" t="s">
        <v>40</v>
      </c>
      <c r="D52" s="84" t="s">
        <v>41</v>
      </c>
      <c r="E52" s="74" t="s">
        <v>143</v>
      </c>
      <c r="F52" s="75" t="s">
        <v>99</v>
      </c>
      <c r="G52" s="25" t="s">
        <v>103</v>
      </c>
      <c r="H52" s="42" t="s">
        <v>152</v>
      </c>
      <c r="I52" s="43">
        <v>42679</v>
      </c>
      <c r="J52" s="77"/>
    </row>
    <row r="53" spans="1:10" x14ac:dyDescent="0.25">
      <c r="A53" s="17" t="s">
        <v>154</v>
      </c>
      <c r="B53" s="26" t="s">
        <v>98</v>
      </c>
      <c r="C53" s="18" t="s">
        <v>40</v>
      </c>
      <c r="D53" s="18" t="s">
        <v>41</v>
      </c>
      <c r="E53" s="27" t="s">
        <v>144</v>
      </c>
      <c r="F53" s="21" t="s">
        <v>100</v>
      </c>
      <c r="G53" s="26" t="s">
        <v>104</v>
      </c>
      <c r="H53" s="37" t="s">
        <v>152</v>
      </c>
      <c r="I53" s="38">
        <v>42679</v>
      </c>
      <c r="J53" s="41"/>
    </row>
    <row r="54" spans="1:10" x14ac:dyDescent="0.25">
      <c r="A54" s="72" t="s">
        <v>154</v>
      </c>
      <c r="B54" s="25" t="s">
        <v>98</v>
      </c>
      <c r="C54" s="84" t="s">
        <v>160</v>
      </c>
      <c r="D54" s="84" t="s">
        <v>161</v>
      </c>
      <c r="E54" s="74" t="s">
        <v>148</v>
      </c>
      <c r="F54" s="79" t="s">
        <v>146</v>
      </c>
      <c r="G54" s="25" t="s">
        <v>147</v>
      </c>
      <c r="H54" s="42" t="s">
        <v>162</v>
      </c>
      <c r="I54" s="43">
        <v>43586</v>
      </c>
      <c r="J54" s="77"/>
    </row>
    <row r="55" spans="1:10" x14ac:dyDescent="0.25">
      <c r="A55" s="72" t="s">
        <v>198</v>
      </c>
      <c r="B55" s="25" t="s">
        <v>98</v>
      </c>
      <c r="C55" s="84" t="s">
        <v>109</v>
      </c>
      <c r="D55" s="84" t="s">
        <v>110</v>
      </c>
      <c r="E55" s="74" t="s">
        <v>145</v>
      </c>
      <c r="F55" s="75" t="s">
        <v>206</v>
      </c>
      <c r="G55" s="25" t="s">
        <v>105</v>
      </c>
      <c r="H55" s="42" t="s">
        <v>163</v>
      </c>
      <c r="I55" s="43">
        <v>43556</v>
      </c>
      <c r="J55" s="77"/>
    </row>
    <row r="56" spans="1:10" ht="16.5" customHeight="1" x14ac:dyDescent="0.25">
      <c r="A56" s="72" t="s">
        <v>198</v>
      </c>
      <c r="B56" s="25" t="s">
        <v>98</v>
      </c>
      <c r="C56" s="84" t="s">
        <v>111</v>
      </c>
      <c r="D56" s="84" t="s">
        <v>112</v>
      </c>
      <c r="E56" s="74" t="s">
        <v>149</v>
      </c>
      <c r="F56" s="75" t="s">
        <v>101</v>
      </c>
      <c r="G56" s="25" t="s">
        <v>106</v>
      </c>
      <c r="H56" s="42" t="s">
        <v>158</v>
      </c>
      <c r="I56" s="43">
        <v>42856</v>
      </c>
      <c r="J56" s="77"/>
    </row>
    <row r="57" spans="1:10" x14ac:dyDescent="0.25">
      <c r="A57" s="72" t="s">
        <v>198</v>
      </c>
      <c r="B57" s="25" t="s">
        <v>98</v>
      </c>
      <c r="C57" s="84" t="s">
        <v>40</v>
      </c>
      <c r="D57" s="84" t="s">
        <v>41</v>
      </c>
      <c r="E57" s="74" t="s">
        <v>150</v>
      </c>
      <c r="F57" s="79" t="s">
        <v>102</v>
      </c>
      <c r="G57" s="25" t="s">
        <v>107</v>
      </c>
      <c r="H57" s="42" t="s">
        <v>152</v>
      </c>
      <c r="I57" s="43">
        <v>42679</v>
      </c>
      <c r="J57" s="77"/>
    </row>
    <row r="58" spans="1:10" ht="12.75" customHeight="1" x14ac:dyDescent="0.25"/>
    <row r="59" spans="1:10" ht="12.75" customHeight="1" x14ac:dyDescent="0.25">
      <c r="A59" s="22" t="s">
        <v>211</v>
      </c>
    </row>
    <row r="60" spans="1:10" ht="12.75" customHeight="1" x14ac:dyDescent="0.25"/>
    <row r="61" spans="1:10" ht="12.75" customHeight="1" x14ac:dyDescent="0.25">
      <c r="A61" s="254" t="s">
        <v>227</v>
      </c>
      <c r="F61" t="s">
        <v>271</v>
      </c>
    </row>
    <row r="62" spans="1:10" ht="12.75" customHeight="1" x14ac:dyDescent="0.25">
      <c r="A62" s="255"/>
    </row>
    <row r="63" spans="1:10" ht="18" customHeight="1" x14ac:dyDescent="0.25">
      <c r="A63" s="255"/>
      <c r="F63" s="15" t="s">
        <v>237</v>
      </c>
    </row>
    <row r="64" spans="1:10" ht="3.75" hidden="1" customHeight="1" x14ac:dyDescent="0.25">
      <c r="A64" s="255"/>
    </row>
    <row r="65" spans="1:9" ht="12.75" hidden="1" customHeight="1" x14ac:dyDescent="0.25">
      <c r="A65" s="255"/>
    </row>
    <row r="66" spans="1:9" ht="12.75" hidden="1" customHeight="1" x14ac:dyDescent="0.25">
      <c r="A66" s="255"/>
    </row>
    <row r="67" spans="1:9" ht="6" customHeight="1" x14ac:dyDescent="0.25">
      <c r="A67" s="255"/>
    </row>
    <row r="68" spans="1:9" ht="16.5" customHeight="1" x14ac:dyDescent="0.25">
      <c r="A68" s="255"/>
    </row>
    <row r="69" spans="1:9" ht="36" customHeight="1" x14ac:dyDescent="0.25">
      <c r="A69" s="256"/>
    </row>
    <row r="71" spans="1:9" ht="38.25" x14ac:dyDescent="0.25">
      <c r="A71" s="46" t="s">
        <v>228</v>
      </c>
    </row>
    <row r="72" spans="1:9" x14ac:dyDescent="0.25">
      <c r="I72" s="15"/>
    </row>
    <row r="73" spans="1:9" x14ac:dyDescent="0.25">
      <c r="A73" s="47"/>
    </row>
    <row r="74" spans="1:9" ht="135" x14ac:dyDescent="0.25">
      <c r="A74" s="107" t="s">
        <v>272</v>
      </c>
    </row>
    <row r="76" spans="1:9" ht="135" x14ac:dyDescent="0.25">
      <c r="A76" s="107" t="s">
        <v>273</v>
      </c>
    </row>
  </sheetData>
  <mergeCells count="4">
    <mergeCell ref="A8:C8"/>
    <mergeCell ref="D8:G8"/>
    <mergeCell ref="H8:J8"/>
    <mergeCell ref="A61:A69"/>
  </mergeCells>
  <pageMargins left="0.25" right="0.25" top="0.75" bottom="0.75" header="0.3" footer="0.3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J71"/>
  <sheetViews>
    <sheetView tabSelected="1" topLeftCell="A28" zoomScale="90" zoomScaleNormal="90" workbookViewId="0">
      <selection activeCell="L43" sqref="L43"/>
    </sheetView>
  </sheetViews>
  <sheetFormatPr defaultRowHeight="15" x14ac:dyDescent="0.25"/>
  <cols>
    <col min="1" max="1" width="53.5703125" customWidth="1"/>
    <col min="2" max="2" width="7.7109375" customWidth="1"/>
    <col min="3" max="3" width="9.7109375" customWidth="1"/>
    <col min="4" max="4" width="16.42578125" customWidth="1"/>
    <col min="5" max="5" width="15.85546875" style="2" customWidth="1"/>
    <col min="6" max="6" width="30.5703125" customWidth="1"/>
    <col min="7" max="7" width="12.42578125" customWidth="1"/>
    <col min="8" max="8" width="22.5703125" customWidth="1"/>
    <col min="9" max="9" width="11.7109375" customWidth="1"/>
    <col min="10" max="10" width="11.28515625" customWidth="1"/>
    <col min="12" max="12" width="8.140625" customWidth="1"/>
  </cols>
  <sheetData>
    <row r="5" spans="1:10" x14ac:dyDescent="0.25">
      <c r="A5" s="3" t="s">
        <v>179</v>
      </c>
      <c r="B5" s="3" t="s">
        <v>180</v>
      </c>
      <c r="C5" s="3"/>
      <c r="D5" s="3"/>
      <c r="E5" s="3"/>
      <c r="F5" s="3"/>
      <c r="G5" s="3"/>
    </row>
    <row r="6" spans="1:10" ht="15.75" x14ac:dyDescent="0.25">
      <c r="A6" s="1"/>
      <c r="D6" s="4" t="s">
        <v>178</v>
      </c>
      <c r="E6" s="5"/>
      <c r="F6" s="4"/>
    </row>
    <row r="8" spans="1:10" x14ac:dyDescent="0.25">
      <c r="A8" s="250"/>
      <c r="B8" s="250"/>
      <c r="C8" s="250"/>
      <c r="D8" s="250" t="s">
        <v>9</v>
      </c>
      <c r="E8" s="250"/>
      <c r="F8" s="250"/>
      <c r="G8" s="250"/>
      <c r="H8" s="250"/>
      <c r="I8" s="250"/>
      <c r="J8" s="250"/>
    </row>
    <row r="9" spans="1:10" ht="25.5" x14ac:dyDescent="0.25">
      <c r="A9" s="13" t="s">
        <v>0</v>
      </c>
      <c r="B9" s="14" t="s">
        <v>1</v>
      </c>
      <c r="C9" s="14" t="s">
        <v>2</v>
      </c>
      <c r="D9" s="13" t="s">
        <v>3</v>
      </c>
      <c r="E9" s="14" t="s">
        <v>4</v>
      </c>
      <c r="F9" s="14" t="s">
        <v>5</v>
      </c>
      <c r="G9" s="14" t="s">
        <v>6</v>
      </c>
      <c r="H9" s="13" t="s">
        <v>259</v>
      </c>
      <c r="I9" s="14" t="s">
        <v>7</v>
      </c>
      <c r="J9" s="14" t="s">
        <v>8</v>
      </c>
    </row>
    <row r="10" spans="1:10" x14ac:dyDescent="0.25">
      <c r="A10" s="6" t="s">
        <v>13</v>
      </c>
      <c r="B10" s="23" t="s">
        <v>17</v>
      </c>
      <c r="C10" s="23">
        <v>3090</v>
      </c>
      <c r="D10" s="7">
        <v>43487</v>
      </c>
      <c r="E10" s="24" t="s">
        <v>113</v>
      </c>
      <c r="F10" s="8" t="s">
        <v>10</v>
      </c>
      <c r="G10" s="31" t="s">
        <v>30</v>
      </c>
      <c r="H10" s="30" t="s">
        <v>59</v>
      </c>
      <c r="I10" s="32">
        <v>43466</v>
      </c>
      <c r="J10" s="33"/>
    </row>
    <row r="11" spans="1:10" x14ac:dyDescent="0.25">
      <c r="A11" s="9" t="s">
        <v>14</v>
      </c>
      <c r="B11" s="23" t="s">
        <v>19</v>
      </c>
      <c r="C11" s="23">
        <v>2401</v>
      </c>
      <c r="D11" s="7">
        <v>44096</v>
      </c>
      <c r="E11" s="24" t="s">
        <v>114</v>
      </c>
      <c r="F11" s="10" t="s">
        <v>255</v>
      </c>
      <c r="G11" s="31" t="s">
        <v>31</v>
      </c>
      <c r="H11" s="30" t="s">
        <v>210</v>
      </c>
      <c r="I11" s="34">
        <v>44105</v>
      </c>
      <c r="J11" s="35"/>
    </row>
    <row r="12" spans="1:10" ht="15" customHeight="1" x14ac:dyDescent="0.25">
      <c r="A12" s="51" t="s">
        <v>245</v>
      </c>
      <c r="B12" s="26" t="s">
        <v>19</v>
      </c>
      <c r="C12" s="53">
        <v>2568</v>
      </c>
      <c r="D12" s="54">
        <v>44389</v>
      </c>
      <c r="E12" s="27" t="s">
        <v>241</v>
      </c>
      <c r="F12" s="55" t="s">
        <v>240</v>
      </c>
      <c r="G12" s="18" t="s">
        <v>239</v>
      </c>
      <c r="H12" s="27" t="s">
        <v>244</v>
      </c>
      <c r="I12" s="28">
        <v>44378</v>
      </c>
      <c r="J12" s="52"/>
    </row>
    <row r="13" spans="1:10" x14ac:dyDescent="0.25">
      <c r="A13" s="6" t="s">
        <v>15</v>
      </c>
      <c r="B13" s="23" t="s">
        <v>20</v>
      </c>
      <c r="C13" s="23">
        <v>2403</v>
      </c>
      <c r="D13" s="7">
        <v>44096</v>
      </c>
      <c r="E13" s="24" t="s">
        <v>209</v>
      </c>
      <c r="F13" s="10" t="s">
        <v>208</v>
      </c>
      <c r="G13" s="36" t="s">
        <v>212</v>
      </c>
      <c r="H13" s="30" t="s">
        <v>210</v>
      </c>
      <c r="I13" s="32">
        <v>44105</v>
      </c>
      <c r="J13" s="35"/>
    </row>
    <row r="14" spans="1:10" x14ac:dyDescent="0.25">
      <c r="A14" s="50" t="s">
        <v>230</v>
      </c>
      <c r="B14" s="56" t="s">
        <v>226</v>
      </c>
      <c r="C14" s="56">
        <v>594</v>
      </c>
      <c r="D14" s="57">
        <v>44242</v>
      </c>
      <c r="E14" s="58" t="s">
        <v>115</v>
      </c>
      <c r="F14" s="59" t="s">
        <v>11</v>
      </c>
      <c r="G14" s="60" t="s">
        <v>32</v>
      </c>
      <c r="H14" s="61" t="s">
        <v>225</v>
      </c>
      <c r="I14" s="62">
        <v>44243</v>
      </c>
      <c r="J14" s="45"/>
    </row>
    <row r="15" spans="1:10" x14ac:dyDescent="0.25">
      <c r="A15" s="6" t="s">
        <v>16</v>
      </c>
      <c r="B15" s="23" t="s">
        <v>21</v>
      </c>
      <c r="C15" s="23">
        <v>3095</v>
      </c>
      <c r="D15" s="7">
        <v>43487</v>
      </c>
      <c r="E15" s="24" t="s">
        <v>116</v>
      </c>
      <c r="F15" s="8" t="s">
        <v>12</v>
      </c>
      <c r="G15" s="36" t="s">
        <v>33</v>
      </c>
      <c r="H15" s="30" t="s">
        <v>59</v>
      </c>
      <c r="I15" s="32">
        <v>43466</v>
      </c>
      <c r="J15" s="33"/>
    </row>
    <row r="16" spans="1:10" x14ac:dyDescent="0.25">
      <c r="A16" s="50" t="s">
        <v>231</v>
      </c>
      <c r="B16" s="56" t="s">
        <v>192</v>
      </c>
      <c r="C16" s="56">
        <v>592</v>
      </c>
      <c r="D16" s="57">
        <v>44242</v>
      </c>
      <c r="E16" s="58" t="s">
        <v>195</v>
      </c>
      <c r="F16" s="63" t="s">
        <v>193</v>
      </c>
      <c r="G16" s="64" t="s">
        <v>194</v>
      </c>
      <c r="H16" s="61" t="s">
        <v>225</v>
      </c>
      <c r="I16" s="62">
        <v>44243</v>
      </c>
      <c r="J16" s="33"/>
    </row>
    <row r="17" spans="1:10" x14ac:dyDescent="0.25">
      <c r="A17" s="6" t="s">
        <v>22</v>
      </c>
      <c r="B17" s="23" t="s">
        <v>23</v>
      </c>
      <c r="C17" s="23">
        <v>3703</v>
      </c>
      <c r="D17" s="7">
        <v>43509</v>
      </c>
      <c r="E17" s="24" t="s">
        <v>117</v>
      </c>
      <c r="F17" s="8" t="s">
        <v>26</v>
      </c>
      <c r="G17" s="31" t="s">
        <v>34</v>
      </c>
      <c r="H17" s="30" t="s">
        <v>59</v>
      </c>
      <c r="I17" s="32">
        <v>43466</v>
      </c>
      <c r="J17" s="33"/>
    </row>
    <row r="18" spans="1:10" x14ac:dyDescent="0.25">
      <c r="A18" s="6" t="s">
        <v>24</v>
      </c>
      <c r="B18" s="23" t="s">
        <v>23</v>
      </c>
      <c r="C18" s="23">
        <v>3097</v>
      </c>
      <c r="D18" s="7">
        <v>43487</v>
      </c>
      <c r="E18" s="24" t="s">
        <v>118</v>
      </c>
      <c r="F18" s="8" t="s">
        <v>27</v>
      </c>
      <c r="G18" s="31" t="s">
        <v>35</v>
      </c>
      <c r="H18" s="30" t="s">
        <v>59</v>
      </c>
      <c r="I18" s="32">
        <v>43466</v>
      </c>
      <c r="J18" s="33"/>
    </row>
    <row r="19" spans="1:10" x14ac:dyDescent="0.25">
      <c r="A19" s="6" t="s">
        <v>25</v>
      </c>
      <c r="B19" s="23" t="s">
        <v>23</v>
      </c>
      <c r="C19" s="23">
        <v>3096</v>
      </c>
      <c r="D19" s="7">
        <v>43487</v>
      </c>
      <c r="E19" s="24" t="s">
        <v>119</v>
      </c>
      <c r="F19" s="8" t="s">
        <v>28</v>
      </c>
      <c r="G19" s="31" t="s">
        <v>36</v>
      </c>
      <c r="H19" s="30" t="s">
        <v>59</v>
      </c>
      <c r="I19" s="32">
        <v>43466</v>
      </c>
      <c r="J19" s="33"/>
    </row>
    <row r="20" spans="1:10" x14ac:dyDescent="0.25">
      <c r="A20" s="6" t="s">
        <v>232</v>
      </c>
      <c r="B20" s="23" t="s">
        <v>18</v>
      </c>
      <c r="C20" s="23">
        <v>3704</v>
      </c>
      <c r="D20" s="7">
        <v>43509</v>
      </c>
      <c r="E20" s="24" t="s">
        <v>120</v>
      </c>
      <c r="F20" s="8" t="s">
        <v>29</v>
      </c>
      <c r="G20" s="31" t="s">
        <v>37</v>
      </c>
      <c r="H20" s="30" t="s">
        <v>59</v>
      </c>
      <c r="I20" s="32">
        <v>43466</v>
      </c>
      <c r="J20" s="33"/>
    </row>
    <row r="21" spans="1:10" x14ac:dyDescent="0.25">
      <c r="A21" s="6" t="s">
        <v>151</v>
      </c>
      <c r="B21" s="23" t="s">
        <v>38</v>
      </c>
      <c r="C21" s="11" t="s">
        <v>40</v>
      </c>
      <c r="D21" s="11" t="s">
        <v>41</v>
      </c>
      <c r="E21" s="24" t="s">
        <v>121</v>
      </c>
      <c r="F21" s="10" t="s">
        <v>44</v>
      </c>
      <c r="G21" s="23" t="s">
        <v>47</v>
      </c>
      <c r="H21" s="30" t="s">
        <v>152</v>
      </c>
      <c r="I21" s="32">
        <v>42679</v>
      </c>
      <c r="J21" s="33"/>
    </row>
    <row r="22" spans="1:10" x14ac:dyDescent="0.25">
      <c r="A22" s="6" t="s">
        <v>153</v>
      </c>
      <c r="B22" s="23" t="s">
        <v>38</v>
      </c>
      <c r="C22" s="11" t="s">
        <v>40</v>
      </c>
      <c r="D22" s="11" t="s">
        <v>41</v>
      </c>
      <c r="E22" s="24" t="s">
        <v>122</v>
      </c>
      <c r="F22" s="10" t="s">
        <v>45</v>
      </c>
      <c r="G22" s="23" t="s">
        <v>48</v>
      </c>
      <c r="H22" s="30" t="s">
        <v>152</v>
      </c>
      <c r="I22" s="32">
        <v>42679</v>
      </c>
      <c r="J22" s="33"/>
    </row>
    <row r="23" spans="1:10" x14ac:dyDescent="0.25">
      <c r="A23" s="6" t="s">
        <v>39</v>
      </c>
      <c r="B23" s="23" t="s">
        <v>38</v>
      </c>
      <c r="C23" s="11" t="s">
        <v>42</v>
      </c>
      <c r="D23" s="11" t="s">
        <v>43</v>
      </c>
      <c r="E23" s="24" t="s">
        <v>123</v>
      </c>
      <c r="F23" s="10" t="s">
        <v>46</v>
      </c>
      <c r="G23" s="23" t="s">
        <v>49</v>
      </c>
      <c r="H23" s="30" t="s">
        <v>156</v>
      </c>
      <c r="I23" s="32">
        <v>42795</v>
      </c>
      <c r="J23" s="33"/>
    </row>
    <row r="24" spans="1:10" x14ac:dyDescent="0.25">
      <c r="A24" s="6" t="s">
        <v>223</v>
      </c>
      <c r="B24" s="23" t="s">
        <v>38</v>
      </c>
      <c r="C24" s="11" t="s">
        <v>50</v>
      </c>
      <c r="D24" s="11" t="s">
        <v>51</v>
      </c>
      <c r="E24" s="24" t="s">
        <v>124</v>
      </c>
      <c r="F24" s="10" t="s">
        <v>52</v>
      </c>
      <c r="G24" s="23" t="s">
        <v>53</v>
      </c>
      <c r="H24" s="30" t="s">
        <v>159</v>
      </c>
      <c r="I24" s="32">
        <v>43221</v>
      </c>
      <c r="J24" s="33"/>
    </row>
    <row r="25" spans="1:10" s="20" customFormat="1" x14ac:dyDescent="0.25">
      <c r="A25" s="17" t="s">
        <v>229</v>
      </c>
      <c r="B25" s="26" t="s">
        <v>38</v>
      </c>
      <c r="C25" s="27" t="s">
        <v>199</v>
      </c>
      <c r="D25" s="28" t="s">
        <v>200</v>
      </c>
      <c r="E25" s="27" t="s">
        <v>202</v>
      </c>
      <c r="F25" s="21" t="s">
        <v>203</v>
      </c>
      <c r="G25" s="27" t="s">
        <v>204</v>
      </c>
      <c r="H25" s="37" t="s">
        <v>201</v>
      </c>
      <c r="I25" s="38">
        <v>43952</v>
      </c>
      <c r="J25" s="39"/>
    </row>
    <row r="26" spans="1:10" x14ac:dyDescent="0.25">
      <c r="A26" s="6" t="s">
        <v>213</v>
      </c>
      <c r="B26" s="23" t="s">
        <v>38</v>
      </c>
      <c r="C26" s="11" t="s">
        <v>173</v>
      </c>
      <c r="D26" s="11" t="s">
        <v>174</v>
      </c>
      <c r="E26" s="24" t="s">
        <v>140</v>
      </c>
      <c r="F26" s="10" t="s">
        <v>90</v>
      </c>
      <c r="G26" s="40" t="s">
        <v>96</v>
      </c>
      <c r="H26" s="30" t="s">
        <v>172</v>
      </c>
      <c r="I26" s="32">
        <v>43617</v>
      </c>
      <c r="J26" s="33"/>
    </row>
    <row r="27" spans="1:10" s="67" customFormat="1" x14ac:dyDescent="0.25">
      <c r="A27" s="6" t="s">
        <v>256</v>
      </c>
      <c r="B27" s="23" t="s">
        <v>38</v>
      </c>
      <c r="C27" s="11" t="s">
        <v>253</v>
      </c>
      <c r="D27" s="11" t="s">
        <v>252</v>
      </c>
      <c r="E27" s="27" t="s">
        <v>175</v>
      </c>
      <c r="F27" s="66" t="s">
        <v>170</v>
      </c>
      <c r="G27" s="27" t="s">
        <v>171</v>
      </c>
      <c r="H27" s="30" t="s">
        <v>247</v>
      </c>
      <c r="I27" s="32">
        <v>44409</v>
      </c>
      <c r="J27" s="33"/>
    </row>
    <row r="28" spans="1:10" x14ac:dyDescent="0.25">
      <c r="A28" s="6" t="s">
        <v>221</v>
      </c>
      <c r="B28" s="23" t="s">
        <v>38</v>
      </c>
      <c r="C28" s="11" t="s">
        <v>40</v>
      </c>
      <c r="D28" s="11" t="s">
        <v>41</v>
      </c>
      <c r="E28" s="24" t="s">
        <v>125</v>
      </c>
      <c r="F28" s="10" t="s">
        <v>54</v>
      </c>
      <c r="G28" s="23" t="s">
        <v>55</v>
      </c>
      <c r="H28" s="30" t="s">
        <v>152</v>
      </c>
      <c r="I28" s="32">
        <v>42679</v>
      </c>
      <c r="J28" s="33"/>
    </row>
    <row r="29" spans="1:10" x14ac:dyDescent="0.25">
      <c r="A29" s="6" t="s">
        <v>222</v>
      </c>
      <c r="B29" s="23" t="s">
        <v>38</v>
      </c>
      <c r="C29" s="11" t="s">
        <v>56</v>
      </c>
      <c r="D29" s="11" t="s">
        <v>57</v>
      </c>
      <c r="E29" s="24" t="s">
        <v>126</v>
      </c>
      <c r="F29" s="10" t="s">
        <v>58</v>
      </c>
      <c r="G29" s="23" t="s">
        <v>224</v>
      </c>
      <c r="H29" s="30" t="s">
        <v>164</v>
      </c>
      <c r="I29" s="32">
        <v>43525</v>
      </c>
      <c r="J29" s="33"/>
    </row>
    <row r="30" spans="1:10" x14ac:dyDescent="0.25">
      <c r="A30" s="6" t="s">
        <v>220</v>
      </c>
      <c r="B30" s="23" t="s">
        <v>38</v>
      </c>
      <c r="C30" s="11" t="s">
        <v>40</v>
      </c>
      <c r="D30" s="11" t="s">
        <v>41</v>
      </c>
      <c r="E30" s="24" t="s">
        <v>127</v>
      </c>
      <c r="F30" s="10" t="s">
        <v>60</v>
      </c>
      <c r="G30" s="23" t="s">
        <v>61</v>
      </c>
      <c r="H30" s="30" t="s">
        <v>152</v>
      </c>
      <c r="I30" s="32">
        <v>42679</v>
      </c>
      <c r="J30" s="33"/>
    </row>
    <row r="31" spans="1:10" s="20" customFormat="1" x14ac:dyDescent="0.25">
      <c r="A31" s="17" t="s">
        <v>242</v>
      </c>
      <c r="B31" s="26" t="s">
        <v>38</v>
      </c>
      <c r="C31" s="18" t="s">
        <v>42</v>
      </c>
      <c r="D31" s="18" t="s">
        <v>43</v>
      </c>
      <c r="E31" s="27" t="s">
        <v>128</v>
      </c>
      <c r="F31" s="19" t="s">
        <v>62</v>
      </c>
      <c r="G31" s="18" t="s">
        <v>70</v>
      </c>
      <c r="H31" s="37" t="s">
        <v>156</v>
      </c>
      <c r="I31" s="38">
        <v>42795</v>
      </c>
      <c r="J31" s="41"/>
    </row>
    <row r="32" spans="1:10" x14ac:dyDescent="0.25">
      <c r="A32" s="6" t="s">
        <v>246</v>
      </c>
      <c r="B32" s="23" t="s">
        <v>38</v>
      </c>
      <c r="C32" s="11" t="s">
        <v>42</v>
      </c>
      <c r="D32" s="11" t="s">
        <v>233</v>
      </c>
      <c r="E32" s="65" t="s">
        <v>238</v>
      </c>
      <c r="F32" s="10" t="s">
        <v>234</v>
      </c>
      <c r="G32" s="23" t="s">
        <v>235</v>
      </c>
      <c r="H32" s="24" t="s">
        <v>236</v>
      </c>
      <c r="I32" s="48">
        <v>44270</v>
      </c>
      <c r="J32" s="49"/>
    </row>
    <row r="33" spans="1:10" x14ac:dyDescent="0.25">
      <c r="A33" s="6" t="s">
        <v>243</v>
      </c>
      <c r="B33" s="23" t="s">
        <v>38</v>
      </c>
      <c r="C33" s="11" t="s">
        <v>40</v>
      </c>
      <c r="D33" s="11" t="s">
        <v>41</v>
      </c>
      <c r="E33" s="24" t="s">
        <v>129</v>
      </c>
      <c r="F33" s="10" t="s">
        <v>63</v>
      </c>
      <c r="G33" s="23" t="s">
        <v>71</v>
      </c>
      <c r="H33" s="30" t="s">
        <v>152</v>
      </c>
      <c r="I33" s="32">
        <v>42679</v>
      </c>
      <c r="J33" s="33"/>
    </row>
    <row r="34" spans="1:10" x14ac:dyDescent="0.25">
      <c r="A34" s="6" t="s">
        <v>257</v>
      </c>
      <c r="B34" s="23" t="s">
        <v>38</v>
      </c>
      <c r="C34" s="11" t="s">
        <v>40</v>
      </c>
      <c r="D34" s="11" t="s">
        <v>41</v>
      </c>
      <c r="E34" s="24" t="s">
        <v>130</v>
      </c>
      <c r="F34" s="10" t="s">
        <v>64</v>
      </c>
      <c r="G34" s="23" t="s">
        <v>72</v>
      </c>
      <c r="H34" s="30" t="s">
        <v>152</v>
      </c>
      <c r="I34" s="32">
        <v>42679</v>
      </c>
      <c r="J34" s="33"/>
    </row>
    <row r="35" spans="1:10" x14ac:dyDescent="0.25">
      <c r="A35" s="6" t="s">
        <v>215</v>
      </c>
      <c r="B35" s="23" t="s">
        <v>38</v>
      </c>
      <c r="C35" s="11" t="s">
        <v>50</v>
      </c>
      <c r="D35" s="11" t="s">
        <v>41</v>
      </c>
      <c r="E35" s="24" t="s">
        <v>183</v>
      </c>
      <c r="F35" s="10" t="s">
        <v>184</v>
      </c>
      <c r="G35" s="23" t="s">
        <v>181</v>
      </c>
      <c r="H35" s="30" t="s">
        <v>182</v>
      </c>
      <c r="I35" s="32">
        <v>43678</v>
      </c>
      <c r="J35" s="33"/>
    </row>
    <row r="36" spans="1:10" x14ac:dyDescent="0.25">
      <c r="A36" s="6" t="s">
        <v>216</v>
      </c>
      <c r="B36" s="23" t="s">
        <v>38</v>
      </c>
      <c r="C36" s="11" t="s">
        <v>40</v>
      </c>
      <c r="D36" s="11" t="s">
        <v>41</v>
      </c>
      <c r="E36" s="24" t="s">
        <v>131</v>
      </c>
      <c r="F36" s="10" t="s">
        <v>65</v>
      </c>
      <c r="G36" s="23" t="s">
        <v>73</v>
      </c>
      <c r="H36" s="30" t="s">
        <v>152</v>
      </c>
      <c r="I36" s="32">
        <v>42679</v>
      </c>
      <c r="J36" s="33"/>
    </row>
    <row r="37" spans="1:10" x14ac:dyDescent="0.25">
      <c r="A37" s="6" t="s">
        <v>217</v>
      </c>
      <c r="B37" s="23" t="s">
        <v>38</v>
      </c>
      <c r="C37" s="11" t="s">
        <v>40</v>
      </c>
      <c r="D37" s="11" t="s">
        <v>41</v>
      </c>
      <c r="E37" s="24" t="s">
        <v>132</v>
      </c>
      <c r="F37" s="8" t="s">
        <v>66</v>
      </c>
      <c r="G37" s="23" t="s">
        <v>74</v>
      </c>
      <c r="H37" s="30" t="s">
        <v>152</v>
      </c>
      <c r="I37" s="32">
        <v>42679</v>
      </c>
      <c r="J37" s="33"/>
    </row>
    <row r="38" spans="1:10" x14ac:dyDescent="0.25">
      <c r="A38" s="6" t="s">
        <v>218</v>
      </c>
      <c r="B38" s="23" t="s">
        <v>38</v>
      </c>
      <c r="C38" s="11" t="s">
        <v>40</v>
      </c>
      <c r="D38" s="11" t="s">
        <v>41</v>
      </c>
      <c r="E38" s="24" t="s">
        <v>133</v>
      </c>
      <c r="F38" s="10" t="s">
        <v>67</v>
      </c>
      <c r="G38" s="23" t="s">
        <v>75</v>
      </c>
      <c r="H38" s="30" t="s">
        <v>152</v>
      </c>
      <c r="I38" s="32">
        <v>42679</v>
      </c>
      <c r="J38" s="33"/>
    </row>
    <row r="39" spans="1:10" x14ac:dyDescent="0.25">
      <c r="A39" s="6" t="s">
        <v>219</v>
      </c>
      <c r="B39" s="23" t="s">
        <v>38</v>
      </c>
      <c r="C39" s="11" t="s">
        <v>40</v>
      </c>
      <c r="D39" s="11" t="s">
        <v>41</v>
      </c>
      <c r="E39" s="24" t="s">
        <v>134</v>
      </c>
      <c r="F39" s="10" t="s">
        <v>68</v>
      </c>
      <c r="G39" s="23" t="s">
        <v>76</v>
      </c>
      <c r="H39" s="30" t="s">
        <v>152</v>
      </c>
      <c r="I39" s="32">
        <v>42679</v>
      </c>
      <c r="J39" s="33"/>
    </row>
    <row r="40" spans="1:10" x14ac:dyDescent="0.25">
      <c r="A40" s="6" t="s">
        <v>214</v>
      </c>
      <c r="B40" s="23" t="s">
        <v>38</v>
      </c>
      <c r="C40" s="11" t="s">
        <v>40</v>
      </c>
      <c r="D40" s="11" t="s">
        <v>41</v>
      </c>
      <c r="E40" s="24" t="s">
        <v>135</v>
      </c>
      <c r="F40" s="8" t="s">
        <v>69</v>
      </c>
      <c r="G40" s="23" t="s">
        <v>77</v>
      </c>
      <c r="H40" s="30" t="s">
        <v>152</v>
      </c>
      <c r="I40" s="32">
        <v>42679</v>
      </c>
      <c r="J40" s="33"/>
    </row>
    <row r="41" spans="1:10" x14ac:dyDescent="0.25">
      <c r="A41" s="6" t="s">
        <v>78</v>
      </c>
      <c r="B41" s="23" t="s">
        <v>79</v>
      </c>
      <c r="C41" s="29" t="s">
        <v>187</v>
      </c>
      <c r="D41" s="29" t="s">
        <v>188</v>
      </c>
      <c r="E41" s="29" t="s">
        <v>190</v>
      </c>
      <c r="F41" s="16" t="s">
        <v>185</v>
      </c>
      <c r="G41" s="25" t="s">
        <v>189</v>
      </c>
      <c r="H41" s="42" t="s">
        <v>191</v>
      </c>
      <c r="I41" s="43">
        <v>43739</v>
      </c>
      <c r="J41" s="33"/>
    </row>
    <row r="42" spans="1:10" x14ac:dyDescent="0.25">
      <c r="A42" s="6" t="s">
        <v>83</v>
      </c>
      <c r="B42" s="23" t="s">
        <v>79</v>
      </c>
      <c r="C42" s="11" t="s">
        <v>40</v>
      </c>
      <c r="D42" s="11" t="s">
        <v>41</v>
      </c>
      <c r="E42" s="24" t="s">
        <v>137</v>
      </c>
      <c r="F42" s="10" t="s">
        <v>84</v>
      </c>
      <c r="G42" s="44" t="s">
        <v>85</v>
      </c>
      <c r="H42" s="30" t="s">
        <v>152</v>
      </c>
      <c r="I42" s="32">
        <v>42679</v>
      </c>
      <c r="J42" s="33"/>
    </row>
    <row r="43" spans="1:10" x14ac:dyDescent="0.25">
      <c r="A43" s="6" t="s">
        <v>186</v>
      </c>
      <c r="B43" s="23" t="s">
        <v>79</v>
      </c>
      <c r="C43" s="11" t="s">
        <v>81</v>
      </c>
      <c r="D43" s="11" t="s">
        <v>82</v>
      </c>
      <c r="E43" s="24" t="s">
        <v>136</v>
      </c>
      <c r="F43" s="12" t="s">
        <v>165</v>
      </c>
      <c r="G43" s="23" t="s">
        <v>80</v>
      </c>
      <c r="H43" s="30" t="s">
        <v>166</v>
      </c>
      <c r="I43" s="32">
        <v>43586</v>
      </c>
      <c r="J43" s="34"/>
    </row>
    <row r="44" spans="1:10" x14ac:dyDescent="0.25">
      <c r="A44" s="6" t="s">
        <v>196</v>
      </c>
      <c r="B44" s="23" t="s">
        <v>86</v>
      </c>
      <c r="C44" s="11" t="s">
        <v>40</v>
      </c>
      <c r="D44" s="11" t="s">
        <v>41</v>
      </c>
      <c r="E44" s="24" t="s">
        <v>138</v>
      </c>
      <c r="F44" s="10" t="s">
        <v>88</v>
      </c>
      <c r="G44" s="23" t="s">
        <v>94</v>
      </c>
      <c r="H44" s="30" t="s">
        <v>152</v>
      </c>
      <c r="I44" s="32">
        <v>42679</v>
      </c>
      <c r="J44" s="30"/>
    </row>
    <row r="45" spans="1:10" x14ac:dyDescent="0.25">
      <c r="A45" s="6" t="s">
        <v>87</v>
      </c>
      <c r="B45" s="23" t="s">
        <v>86</v>
      </c>
      <c r="C45" s="11" t="s">
        <v>40</v>
      </c>
      <c r="D45" s="11" t="s">
        <v>41</v>
      </c>
      <c r="E45" s="24" t="s">
        <v>139</v>
      </c>
      <c r="F45" s="10" t="s">
        <v>89</v>
      </c>
      <c r="G45" s="23" t="s">
        <v>95</v>
      </c>
      <c r="H45" s="30" t="s">
        <v>157</v>
      </c>
      <c r="I45" s="32">
        <v>42679</v>
      </c>
      <c r="J45" s="30"/>
    </row>
    <row r="46" spans="1:10" x14ac:dyDescent="0.25">
      <c r="A46" s="6" t="s">
        <v>87</v>
      </c>
      <c r="B46" s="23" t="s">
        <v>86</v>
      </c>
      <c r="C46" s="11" t="s">
        <v>111</v>
      </c>
      <c r="D46" s="11" t="s">
        <v>176</v>
      </c>
      <c r="E46" s="24" t="s">
        <v>207</v>
      </c>
      <c r="F46" s="8" t="s">
        <v>168</v>
      </c>
      <c r="G46" s="23" t="s">
        <v>169</v>
      </c>
      <c r="H46" s="30" t="s">
        <v>177</v>
      </c>
      <c r="I46" s="32">
        <v>43617</v>
      </c>
      <c r="J46" s="32"/>
    </row>
    <row r="47" spans="1:10" x14ac:dyDescent="0.25">
      <c r="A47" s="6" t="s">
        <v>87</v>
      </c>
      <c r="B47" s="23" t="s">
        <v>86</v>
      </c>
      <c r="C47" s="11" t="s">
        <v>251</v>
      </c>
      <c r="D47" s="11" t="s">
        <v>252</v>
      </c>
      <c r="E47" s="30" t="s">
        <v>254</v>
      </c>
      <c r="F47" s="68" t="s">
        <v>248</v>
      </c>
      <c r="G47" s="30" t="s">
        <v>249</v>
      </c>
      <c r="H47" s="30" t="s">
        <v>250</v>
      </c>
      <c r="I47" s="32">
        <v>44409</v>
      </c>
      <c r="J47" s="33"/>
    </row>
    <row r="48" spans="1:10" x14ac:dyDescent="0.25">
      <c r="A48" s="6" t="s">
        <v>197</v>
      </c>
      <c r="B48" s="23" t="s">
        <v>86</v>
      </c>
      <c r="C48" s="11" t="s">
        <v>92</v>
      </c>
      <c r="D48" s="11" t="s">
        <v>93</v>
      </c>
      <c r="E48" s="24" t="s">
        <v>141</v>
      </c>
      <c r="F48" s="10" t="s">
        <v>91</v>
      </c>
      <c r="G48" s="23" t="s">
        <v>97</v>
      </c>
      <c r="H48" s="30" t="s">
        <v>167</v>
      </c>
      <c r="I48" s="32">
        <v>43344</v>
      </c>
      <c r="J48" s="33"/>
    </row>
    <row r="49" spans="1:10" s="20" customFormat="1" x14ac:dyDescent="0.25">
      <c r="A49" s="6" t="s">
        <v>198</v>
      </c>
      <c r="B49" s="23" t="s">
        <v>98</v>
      </c>
      <c r="C49" s="11" t="s">
        <v>40</v>
      </c>
      <c r="D49" s="11" t="s">
        <v>41</v>
      </c>
      <c r="E49" s="24" t="s">
        <v>142</v>
      </c>
      <c r="F49" s="10" t="s">
        <v>205</v>
      </c>
      <c r="G49" s="23" t="s">
        <v>108</v>
      </c>
      <c r="H49" s="30" t="s">
        <v>152</v>
      </c>
      <c r="I49" s="32">
        <v>42679</v>
      </c>
      <c r="J49" s="33"/>
    </row>
    <row r="50" spans="1:10" x14ac:dyDescent="0.25">
      <c r="A50" s="6" t="s">
        <v>155</v>
      </c>
      <c r="B50" s="23" t="s">
        <v>98</v>
      </c>
      <c r="C50" s="11" t="s">
        <v>40</v>
      </c>
      <c r="D50" s="11" t="s">
        <v>41</v>
      </c>
      <c r="E50" s="24" t="s">
        <v>143</v>
      </c>
      <c r="F50" s="8" t="s">
        <v>99</v>
      </c>
      <c r="G50" s="23" t="s">
        <v>103</v>
      </c>
      <c r="H50" s="30" t="s">
        <v>152</v>
      </c>
      <c r="I50" s="32">
        <v>42679</v>
      </c>
      <c r="J50" s="33"/>
    </row>
    <row r="51" spans="1:10" x14ac:dyDescent="0.25">
      <c r="A51" s="17" t="s">
        <v>154</v>
      </c>
      <c r="B51" s="26" t="s">
        <v>98</v>
      </c>
      <c r="C51" s="18" t="s">
        <v>40</v>
      </c>
      <c r="D51" s="18" t="s">
        <v>41</v>
      </c>
      <c r="E51" s="27" t="s">
        <v>144</v>
      </c>
      <c r="F51" s="21" t="s">
        <v>100</v>
      </c>
      <c r="G51" s="26" t="s">
        <v>104</v>
      </c>
      <c r="H51" s="37" t="s">
        <v>152</v>
      </c>
      <c r="I51" s="38">
        <v>42679</v>
      </c>
      <c r="J51" s="41"/>
    </row>
    <row r="52" spans="1:10" x14ac:dyDescent="0.25">
      <c r="A52" s="6" t="s">
        <v>154</v>
      </c>
      <c r="B52" s="23" t="s">
        <v>98</v>
      </c>
      <c r="C52" s="11" t="s">
        <v>160</v>
      </c>
      <c r="D52" s="11" t="s">
        <v>161</v>
      </c>
      <c r="E52" s="24" t="s">
        <v>148</v>
      </c>
      <c r="F52" s="10" t="s">
        <v>146</v>
      </c>
      <c r="G52" s="23" t="s">
        <v>147</v>
      </c>
      <c r="H52" s="30" t="s">
        <v>162</v>
      </c>
      <c r="I52" s="32">
        <v>43586</v>
      </c>
      <c r="J52" s="33"/>
    </row>
    <row r="53" spans="1:10" x14ac:dyDescent="0.25">
      <c r="A53" s="6" t="s">
        <v>198</v>
      </c>
      <c r="B53" s="23" t="s">
        <v>98</v>
      </c>
      <c r="C53" s="11" t="s">
        <v>109</v>
      </c>
      <c r="D53" s="11" t="s">
        <v>110</v>
      </c>
      <c r="E53" s="24" t="s">
        <v>145</v>
      </c>
      <c r="F53" s="8" t="s">
        <v>206</v>
      </c>
      <c r="G53" s="23" t="s">
        <v>105</v>
      </c>
      <c r="H53" s="30" t="s">
        <v>163</v>
      </c>
      <c r="I53" s="32">
        <v>43556</v>
      </c>
      <c r="J53" s="33"/>
    </row>
    <row r="54" spans="1:10" ht="16.5" customHeight="1" x14ac:dyDescent="0.25">
      <c r="A54" s="6" t="s">
        <v>198</v>
      </c>
      <c r="B54" s="23" t="s">
        <v>98</v>
      </c>
      <c r="C54" s="11" t="s">
        <v>111</v>
      </c>
      <c r="D54" s="11" t="s">
        <v>112</v>
      </c>
      <c r="E54" s="24" t="s">
        <v>149</v>
      </c>
      <c r="F54" s="8" t="s">
        <v>101</v>
      </c>
      <c r="G54" s="23" t="s">
        <v>106</v>
      </c>
      <c r="H54" s="30" t="s">
        <v>158</v>
      </c>
      <c r="I54" s="32">
        <v>42856</v>
      </c>
      <c r="J54" s="33"/>
    </row>
    <row r="55" spans="1:10" x14ac:dyDescent="0.25">
      <c r="A55" s="6" t="s">
        <v>198</v>
      </c>
      <c r="B55" s="23" t="s">
        <v>98</v>
      </c>
      <c r="C55" s="11" t="s">
        <v>40</v>
      </c>
      <c r="D55" s="11" t="s">
        <v>41</v>
      </c>
      <c r="E55" s="24" t="s">
        <v>150</v>
      </c>
      <c r="F55" s="10" t="s">
        <v>102</v>
      </c>
      <c r="G55" s="23" t="s">
        <v>107</v>
      </c>
      <c r="H55" s="30" t="s">
        <v>152</v>
      </c>
      <c r="I55" s="32">
        <v>42679</v>
      </c>
      <c r="J55" s="33"/>
    </row>
    <row r="56" spans="1:10" ht="12.75" customHeight="1" x14ac:dyDescent="0.25"/>
    <row r="57" spans="1:10" ht="12.75" customHeight="1" x14ac:dyDescent="0.25">
      <c r="A57" s="22" t="s">
        <v>211</v>
      </c>
    </row>
    <row r="58" spans="1:10" ht="12.75" customHeight="1" x14ac:dyDescent="0.25"/>
    <row r="59" spans="1:10" ht="12.75" customHeight="1" x14ac:dyDescent="0.25">
      <c r="A59" s="254" t="s">
        <v>227</v>
      </c>
      <c r="F59" t="s">
        <v>258</v>
      </c>
    </row>
    <row r="60" spans="1:10" ht="12.75" customHeight="1" x14ac:dyDescent="0.25">
      <c r="A60" s="255"/>
    </row>
    <row r="61" spans="1:10" ht="18" customHeight="1" x14ac:dyDescent="0.25">
      <c r="A61" s="255"/>
      <c r="F61" s="15" t="s">
        <v>237</v>
      </c>
    </row>
    <row r="62" spans="1:10" ht="3.75" hidden="1" customHeight="1" x14ac:dyDescent="0.25">
      <c r="A62" s="255"/>
    </row>
    <row r="63" spans="1:10" ht="12.75" hidden="1" customHeight="1" x14ac:dyDescent="0.25">
      <c r="A63" s="255"/>
    </row>
    <row r="64" spans="1:10" ht="12.75" hidden="1" customHeight="1" x14ac:dyDescent="0.25">
      <c r="A64" s="255"/>
    </row>
    <row r="65" spans="1:9" ht="6" customHeight="1" x14ac:dyDescent="0.25">
      <c r="A65" s="255"/>
    </row>
    <row r="66" spans="1:9" ht="16.5" customHeight="1" x14ac:dyDescent="0.25">
      <c r="A66" s="255"/>
    </row>
    <row r="67" spans="1:9" ht="36" customHeight="1" x14ac:dyDescent="0.25">
      <c r="A67" s="256"/>
    </row>
    <row r="69" spans="1:9" ht="38.25" x14ac:dyDescent="0.25">
      <c r="A69" s="46" t="s">
        <v>228</v>
      </c>
    </row>
    <row r="70" spans="1:9" x14ac:dyDescent="0.25">
      <c r="I70" s="15"/>
    </row>
    <row r="71" spans="1:9" x14ac:dyDescent="0.25">
      <c r="A71" s="47"/>
    </row>
  </sheetData>
  <mergeCells count="4">
    <mergeCell ref="D8:G8"/>
    <mergeCell ref="H8:J8"/>
    <mergeCell ref="A8:C8"/>
    <mergeCell ref="A59:A67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2021</vt:lpstr>
      <vt:lpstr>Fev 2021</vt:lpstr>
      <vt:lpstr>Mar 2021</vt:lpstr>
      <vt:lpstr>Abr 2021</vt:lpstr>
      <vt:lpstr>Mai 2021</vt:lpstr>
      <vt:lpstr>Jun 2021</vt:lpstr>
      <vt:lpstr>Jul 2021</vt:lpstr>
      <vt:lpstr>Ago 2021</vt:lpstr>
      <vt:lpstr>Set 2021</vt:lpstr>
      <vt:lpstr>Out 2021</vt:lpstr>
      <vt:lpstr>Nov 2021</vt:lpstr>
      <vt:lpstr>Dez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coordcurso</dc:creator>
  <cp:lastModifiedBy>Aline Miranda</cp:lastModifiedBy>
  <cp:lastPrinted>2021-12-15T02:53:38Z</cp:lastPrinted>
  <dcterms:created xsi:type="dcterms:W3CDTF">2019-05-07T11:00:06Z</dcterms:created>
  <dcterms:modified xsi:type="dcterms:W3CDTF">2022-01-14T14:12:06Z</dcterms:modified>
</cp:coreProperties>
</file>